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Paul B work files\PB Work\Articles + publications\UKERC papers\2018_03_GH-SA empirical paper\data repository\"/>
    </mc:Choice>
  </mc:AlternateContent>
  <bookViews>
    <workbookView xWindow="0" yWindow="0" windowWidth="20490" windowHeight="7305"/>
  </bookViews>
  <sheets>
    <sheet name="0_readme" sheetId="20" r:id="rId1"/>
    <sheet name="1_Summary_Plots" sheetId="17" r:id="rId2"/>
    <sheet name="2_UK_2030_scenario" sheetId="9" r:id="rId3"/>
    <sheet name="3_GH_2030_scenario" sheetId="12" r:id="rId4"/>
    <sheet name="4_UK+GH_1960-2013_energy_data" sheetId="8" r:id="rId5"/>
    <sheet name="5_UK+GH_1960-2013_energy_sum" sheetId="19" r:id="rId6"/>
    <sheet name="6_UK_PE_GDP_2030_targets" sheetId="15" r:id="rId7"/>
    <sheet name="7_GH_PE_GDP_2030_targets" sheetId="13" r:id="rId8"/>
  </sheets>
  <externalReferences>
    <externalReference r:id="rId9"/>
    <externalReference r:id="rId10"/>
    <externalReference r:id="rId11"/>
    <externalReference r:id="rId12"/>
    <externalReference r:id="rId13"/>
  </externalReferences>
  <definedNames>
    <definedName name="\0">[1]TABLE1a!$U$1:$U$7</definedName>
    <definedName name="\p">[1]TABLE1a!$P$1</definedName>
    <definedName name="\t">[1]TABLE1a!$U$3:$U$3</definedName>
    <definedName name="_1.2__Average_distance_travelled_by_mode_of_travel__1975_76__1985_86_and_1993_95" localSheetId="2">#REF!</definedName>
    <definedName name="_1.2__Average_distance_travelled_by_mode_of_travel__1975_76__1985_86_and_1993_95" localSheetId="3">#REF!</definedName>
    <definedName name="_1.2__Average_distance_travelled_by_mode_of_travel__1975_76__1985_86_and_1993_95">#REF!</definedName>
    <definedName name="_1981" localSheetId="2">#REF!</definedName>
    <definedName name="_1981" localSheetId="3">#REF!</definedName>
    <definedName name="_1981">#REF!</definedName>
    <definedName name="_ftnref1" localSheetId="2">'2_UK_2030_scenario'!#REF!</definedName>
    <definedName name="_ftnref1" localSheetId="3">'3_GH_2030_scenario'!#REF!</definedName>
    <definedName name="_tab13" localSheetId="2">#REF!</definedName>
    <definedName name="_tab13" localSheetId="3">#REF!</definedName>
    <definedName name="_tab13">#REF!</definedName>
    <definedName name="_tab14" localSheetId="2">#REF!</definedName>
    <definedName name="_tab14" localSheetId="3">#REF!</definedName>
    <definedName name="_tab14">#REF!</definedName>
    <definedName name="_Toc349202086" localSheetId="2">'2_UK_2030_scenario'!#REF!</definedName>
    <definedName name="_Toc349202086" localSheetId="3">'3_GH_2030_scenario'!#REF!</definedName>
    <definedName name="activeCell" localSheetId="2">#REF!</definedName>
    <definedName name="activeCell" localSheetId="3">#REF!</definedName>
    <definedName name="activeCell">#REF!</definedName>
    <definedName name="ALL">#N/A</definedName>
    <definedName name="ANNBELGIUM">[1]TABLE5!$D$5:$D$12</definedName>
    <definedName name="ANNDVR">[1]TABLE4AL!$D$6:$D$12</definedName>
    <definedName name="ANNENG">[1]TABLE4AL!$F$6:$F$12</definedName>
    <definedName name="ANNFORIEGN">[1]TABLE1a!$P$37:$P$37</definedName>
    <definedName name="ANNFRANCE">[1]TABLE5!$B$5:$B$12</definedName>
    <definedName name="ANNL">[1]TABLE5!$F$5:$F$12</definedName>
    <definedName name="ANNOTHER">[1]TABLE5!$J$5:$J$12</definedName>
    <definedName name="ANNSE">[1]TABLE4AL!$B$6:$B$12</definedName>
    <definedName name="ANNUAL" localSheetId="2">#REF!</definedName>
    <definedName name="ANNUAL" localSheetId="3">#REF!</definedName>
    <definedName name="ANNUAL">#REF!</definedName>
    <definedName name="ANNUK">[1]TABLE1a!$E$8:$E$14</definedName>
    <definedName name="ANNUT">[1]TABLE1a!$M$8:$M$14</definedName>
    <definedName name="BARQTR" localSheetId="2">#REF!</definedName>
    <definedName name="BARQTR" localSheetId="3">#REF!</definedName>
    <definedName name="BARQTR">#REF!</definedName>
    <definedName name="BELGIUM" localSheetId="2">#REF!</definedName>
    <definedName name="BELGIUM" localSheetId="3">#REF!</definedName>
    <definedName name="BELGIUM">#REF!</definedName>
    <definedName name="BULL">#N/A</definedName>
    <definedName name="CAMARA">[1]TABLE1a!$P$4</definedName>
    <definedName name="CategoryTitle" localSheetId="2">#REF!</definedName>
    <definedName name="CategoryTitle" localSheetId="3">#REF!</definedName>
    <definedName name="CategoryTitle">#REF!</definedName>
    <definedName name="CLONE">[1]TABLE1a!$P$6</definedName>
    <definedName name="DEFLATOR" localSheetId="2">#REF!</definedName>
    <definedName name="DEFLATOR" localSheetId="3">#REF!</definedName>
    <definedName name="DEFLATOR">#REF!</definedName>
    <definedName name="dgdsfyh" localSheetId="2">#REF!</definedName>
    <definedName name="dgdsfyh" localSheetId="3">#REF!</definedName>
    <definedName name="dgdsfyh">#REF!</definedName>
    <definedName name="DK" localSheetId="2">#REF!</definedName>
    <definedName name="DK" localSheetId="3">#REF!</definedName>
    <definedName name="DK">#REF!</definedName>
    <definedName name="DNK_D" localSheetId="2">#REF!</definedName>
    <definedName name="DNK_D" localSheetId="3">#REF!</definedName>
    <definedName name="DNK_D">#REF!</definedName>
    <definedName name="DOVER">#N/A</definedName>
    <definedName name="EIRE" localSheetId="2">#REF!</definedName>
    <definedName name="EIRE" localSheetId="3">#REF!</definedName>
    <definedName name="EIRE">#REF!</definedName>
    <definedName name="ENGLISH">#N/A</definedName>
    <definedName name="fbegyear" localSheetId="2">#REF!</definedName>
    <definedName name="fbegyear" localSheetId="3">#REF!</definedName>
    <definedName name="fbegyear">#REF!</definedName>
    <definedName name="fendyear">[2]Year!$B$3</definedName>
    <definedName name="FL" localSheetId="2">#REF!</definedName>
    <definedName name="FL" localSheetId="3">#REF!</definedName>
    <definedName name="FL">#REF!</definedName>
    <definedName name="Footnotes" localSheetId="2">#REF!</definedName>
    <definedName name="Footnotes" localSheetId="3">#REF!</definedName>
    <definedName name="Footnotes">#REF!</definedName>
    <definedName name="FOREIGN">[1]TABLE1a!$P$38:$P$52</definedName>
    <definedName name="FRANCE" localSheetId="2">#REF!</definedName>
    <definedName name="FRANCE" localSheetId="3">#REF!</definedName>
    <definedName name="FRANCE">#REF!</definedName>
    <definedName name="fyear">[2]c11!$D$42</definedName>
    <definedName name="GERMANY" localSheetId="2">#REF!</definedName>
    <definedName name="GERMANY" localSheetId="3">#REF!</definedName>
    <definedName name="GERMANY">#REF!</definedName>
    <definedName name="GraphData">'[3]TIS-INDEX'!$B$13:$Q$44,'[3]TIS-INDEX'!$E$9:$R$9</definedName>
    <definedName name="GraphTitle" localSheetId="2">#REF!</definedName>
    <definedName name="GraphTitle" localSheetId="3">#REF!</definedName>
    <definedName name="GraphTitle">#REF!</definedName>
    <definedName name="ITALY" localSheetId="2">#REF!</definedName>
    <definedName name="ITALY" localSheetId="3">#REF!</definedName>
    <definedName name="ITALY">#REF!</definedName>
    <definedName name="NLS" localSheetId="2">#REF!</definedName>
    <definedName name="NLS" localSheetId="3">#REF!</definedName>
    <definedName name="NLS">#REF!</definedName>
    <definedName name="NONEC" localSheetId="2">#REF!</definedName>
    <definedName name="NONEC" localSheetId="3">#REF!</definedName>
    <definedName name="NONEC">#REF!</definedName>
    <definedName name="NORTHSEA">#N/A</definedName>
    <definedName name="OldData" localSheetId="2">#REF!</definedName>
    <definedName name="OldData" localSheetId="3">#REF!</definedName>
    <definedName name="OldData">#REF!</definedName>
    <definedName name="OTHER">#N/A</definedName>
    <definedName name="OTHEREC" localSheetId="2">#REF!</definedName>
    <definedName name="OTHEREC" localSheetId="3">#REF!</definedName>
    <definedName name="OTHEREC">#REF!</definedName>
    <definedName name="PIE" localSheetId="2">#REF!</definedName>
    <definedName name="PIE" localSheetId="3">#REF!</definedName>
    <definedName name="PIE">#REF!</definedName>
    <definedName name="_xlnm.Print_Area" localSheetId="2">'2_UK_2030_scenario'!$A$1:$BV$266</definedName>
    <definedName name="_xlnm.Print_Area" localSheetId="3">'3_GH_2030_scenario'!$A$1:$BV$253</definedName>
    <definedName name="_xlnm.Print_Area">#REF!</definedName>
    <definedName name="Print_Area_MI">[1]TABLE1a!$A$1:$O$37</definedName>
    <definedName name="PUBLISH_Print_Area" localSheetId="2">#REF!</definedName>
    <definedName name="PUBLISH_Print_Area" localSheetId="3">#REF!</definedName>
    <definedName name="PUBLISH_Print_Area">#REF!</definedName>
    <definedName name="PUBLISH1998_Print_Area" localSheetId="2">#REF!</definedName>
    <definedName name="PUBLISH1998_Print_Area" localSheetId="3">#REF!</definedName>
    <definedName name="PUBLISH1998_Print_Area">#REF!</definedName>
    <definedName name="qryNonEUBreakdown" localSheetId="2">#REF!</definedName>
    <definedName name="qryNonEUBreakdown" localSheetId="3">#REF!</definedName>
    <definedName name="qryNonEUBreakdown">#REF!</definedName>
    <definedName name="QUARTER" localSheetId="2">#REF!</definedName>
    <definedName name="QUARTER" localSheetId="3">#REF!</definedName>
    <definedName name="QUARTER">#REF!</definedName>
    <definedName name="SPAIN" localSheetId="2">#REF!</definedName>
    <definedName name="SPAIN" localSheetId="3">#REF!</definedName>
    <definedName name="SPAIN">#REF!</definedName>
    <definedName name="tab">[4]TABLE1a!$U$3:$U$3</definedName>
    <definedName name="TAB4ALL">#N/A</definedName>
    <definedName name="TAB4PV">#N/A</definedName>
    <definedName name="TAB4UT">#N/A</definedName>
    <definedName name="TableTitle" localSheetId="2">#REF!</definedName>
    <definedName name="TableTitle" localSheetId="3">#REF!</definedName>
    <definedName name="TableTitle">#REF!</definedName>
    <definedName name="testing" localSheetId="2">#REF!</definedName>
    <definedName name="testing" localSheetId="3">#REF!</definedName>
    <definedName name="testing">#REF!</definedName>
    <definedName name="UK">#N/A</definedName>
    <definedName name="UT">#N/A</definedName>
    <definedName name="ValueTitle" localSheetId="2">#REF!</definedName>
    <definedName name="ValueTitle" localSheetId="3">#REF!</definedName>
    <definedName name="ValueTitle">#REF!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78" i="8" l="1"/>
  <c r="F178" i="8"/>
  <c r="G178" i="8"/>
  <c r="H178" i="8"/>
  <c r="H182" i="8" s="1"/>
  <c r="I178" i="8"/>
  <c r="J178" i="8"/>
  <c r="K178" i="8"/>
  <c r="L178" i="8"/>
  <c r="L182" i="8" s="1"/>
  <c r="M178" i="8"/>
  <c r="N178" i="8"/>
  <c r="O178" i="8"/>
  <c r="E179" i="8"/>
  <c r="E182" i="8" s="1"/>
  <c r="F179" i="8"/>
  <c r="G179" i="8"/>
  <c r="H179" i="8"/>
  <c r="I179" i="8"/>
  <c r="I182" i="8" s="1"/>
  <c r="J179" i="8"/>
  <c r="K179" i="8"/>
  <c r="L179" i="8"/>
  <c r="M179" i="8"/>
  <c r="M182" i="8" s="1"/>
  <c r="N179" i="8"/>
  <c r="O179" i="8"/>
  <c r="E180" i="8"/>
  <c r="F180" i="8"/>
  <c r="F182" i="8" s="1"/>
  <c r="G180" i="8"/>
  <c r="H180" i="8"/>
  <c r="I180" i="8"/>
  <c r="J180" i="8"/>
  <c r="J182" i="8" s="1"/>
  <c r="K180" i="8"/>
  <c r="L180" i="8"/>
  <c r="M180" i="8"/>
  <c r="N180" i="8"/>
  <c r="N182" i="8" s="1"/>
  <c r="O180" i="8"/>
  <c r="E181" i="8"/>
  <c r="F181" i="8"/>
  <c r="G181" i="8"/>
  <c r="G182" i="8" s="1"/>
  <c r="H181" i="8"/>
  <c r="I181" i="8"/>
  <c r="J181" i="8"/>
  <c r="K181" i="8"/>
  <c r="K182" i="8" s="1"/>
  <c r="L181" i="8"/>
  <c r="M181" i="8"/>
  <c r="N181" i="8"/>
  <c r="O181" i="8"/>
  <c r="O182" i="8" s="1"/>
  <c r="E154" i="8"/>
  <c r="F154" i="8"/>
  <c r="G154" i="8"/>
  <c r="H154" i="8"/>
  <c r="I154" i="8"/>
  <c r="J154" i="8"/>
  <c r="K154" i="8"/>
  <c r="L154" i="8"/>
  <c r="M154" i="8"/>
  <c r="N154" i="8"/>
  <c r="O154" i="8"/>
  <c r="E155" i="8"/>
  <c r="F155" i="8"/>
  <c r="G155" i="8"/>
  <c r="H155" i="8"/>
  <c r="I155" i="8"/>
  <c r="J155" i="8"/>
  <c r="K155" i="8"/>
  <c r="L155" i="8"/>
  <c r="M155" i="8"/>
  <c r="N155" i="8"/>
  <c r="O155" i="8"/>
  <c r="E156" i="8"/>
  <c r="F156" i="8"/>
  <c r="G156" i="8"/>
  <c r="H156" i="8"/>
  <c r="H158" i="8" s="1"/>
  <c r="I156" i="8"/>
  <c r="J156" i="8"/>
  <c r="K156" i="8"/>
  <c r="L156" i="8"/>
  <c r="M156" i="8"/>
  <c r="N156" i="8"/>
  <c r="O156" i="8"/>
  <c r="E157" i="8"/>
  <c r="F157" i="8"/>
  <c r="G157" i="8"/>
  <c r="H157" i="8"/>
  <c r="I157" i="8"/>
  <c r="J157" i="8"/>
  <c r="K157" i="8"/>
  <c r="L157" i="8"/>
  <c r="M157" i="8"/>
  <c r="N157" i="8"/>
  <c r="O157" i="8"/>
  <c r="L158" i="8"/>
  <c r="E143" i="8"/>
  <c r="F143" i="8"/>
  <c r="G143" i="8"/>
  <c r="H143" i="8"/>
  <c r="I143" i="8"/>
  <c r="J143" i="8"/>
  <c r="K143" i="8"/>
  <c r="L143" i="8"/>
  <c r="M143" i="8"/>
  <c r="N143" i="8"/>
  <c r="O143" i="8"/>
  <c r="E144" i="8"/>
  <c r="F144" i="8"/>
  <c r="G144" i="8"/>
  <c r="H144" i="8"/>
  <c r="I144" i="8"/>
  <c r="J144" i="8"/>
  <c r="K144" i="8"/>
  <c r="L144" i="8"/>
  <c r="M144" i="8"/>
  <c r="N144" i="8"/>
  <c r="O144" i="8"/>
  <c r="O158" i="8" l="1"/>
  <c r="K158" i="8"/>
  <c r="G158" i="8"/>
  <c r="N158" i="8"/>
  <c r="J158" i="8"/>
  <c r="F158" i="8"/>
  <c r="M158" i="8"/>
  <c r="I158" i="8"/>
  <c r="E158" i="8"/>
  <c r="D196" i="12" l="1"/>
  <c r="D230" i="12" s="1"/>
  <c r="D193" i="12"/>
  <c r="D227" i="12" s="1"/>
  <c r="D142" i="12"/>
  <c r="D195" i="12" s="1"/>
  <c r="D229" i="12" s="1"/>
  <c r="D143" i="12"/>
  <c r="D144" i="12"/>
  <c r="D197" i="12" s="1"/>
  <c r="D231" i="12" s="1"/>
  <c r="D145" i="12"/>
  <c r="D198" i="12" s="1"/>
  <c r="D232" i="12" s="1"/>
  <c r="D141" i="12"/>
  <c r="D194" i="12" s="1"/>
  <c r="D228" i="12" s="1"/>
  <c r="D140" i="12"/>
  <c r="BI57" i="15" l="1"/>
  <c r="BL57" i="15" s="1"/>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E57" i="15"/>
  <c r="C57" i="15"/>
  <c r="BI55" i="15"/>
  <c r="BH55" i="15"/>
  <c r="BG55" i="15"/>
  <c r="BF55" i="15"/>
  <c r="BE55" i="15"/>
  <c r="BD55" i="15"/>
  <c r="BC55" i="15"/>
  <c r="BB55" i="15"/>
  <c r="BA55" i="15"/>
  <c r="AZ55" i="15"/>
  <c r="AY55" i="15"/>
  <c r="AX55" i="15"/>
  <c r="AW55" i="15"/>
  <c r="AV55" i="15"/>
  <c r="AU55" i="15"/>
  <c r="AT55" i="15"/>
  <c r="AS55" i="15"/>
  <c r="AR55" i="15"/>
  <c r="AQ55" i="15"/>
  <c r="AP55" i="15"/>
  <c r="AO55" i="15"/>
  <c r="AN55" i="15"/>
  <c r="AM55" i="15"/>
  <c r="AL55" i="15"/>
  <c r="AK55" i="15"/>
  <c r="AJ55" i="15"/>
  <c r="AI55" i="15"/>
  <c r="AH55" i="15"/>
  <c r="AG55" i="15"/>
  <c r="AF55" i="15"/>
  <c r="AE55" i="15"/>
  <c r="AD55" i="15"/>
  <c r="AC55" i="15"/>
  <c r="AB55" i="15"/>
  <c r="AA55" i="15"/>
  <c r="Z55" i="15"/>
  <c r="Y55" i="15"/>
  <c r="X55" i="15"/>
  <c r="W55" i="15"/>
  <c r="V55" i="15"/>
  <c r="U55" i="15"/>
  <c r="T55" i="15"/>
  <c r="S55" i="15"/>
  <c r="R55" i="15"/>
  <c r="Q55" i="15"/>
  <c r="P55" i="15"/>
  <c r="O55" i="15"/>
  <c r="N55" i="15"/>
  <c r="M55" i="15"/>
  <c r="L55" i="15"/>
  <c r="K55" i="15"/>
  <c r="T47" i="15"/>
  <c r="T46" i="15"/>
  <c r="T45" i="15"/>
  <c r="T44" i="15"/>
  <c r="T43" i="15"/>
  <c r="T42" i="15"/>
  <c r="T41" i="15"/>
  <c r="T40" i="15"/>
  <c r="T39" i="15"/>
  <c r="T38" i="15"/>
  <c r="T37" i="15"/>
  <c r="T36" i="15"/>
  <c r="T35" i="15"/>
  <c r="T34" i="15"/>
  <c r="T33" i="15"/>
  <c r="T32" i="15"/>
  <c r="T31" i="15"/>
  <c r="B23" i="15"/>
  <c r="B22" i="15"/>
  <c r="T18" i="15"/>
  <c r="S18" i="15"/>
  <c r="R18" i="15"/>
  <c r="Q18" i="15"/>
  <c r="P18" i="15"/>
  <c r="O18" i="15"/>
  <c r="N18" i="15"/>
  <c r="M18" i="15"/>
  <c r="L18" i="15"/>
  <c r="K18" i="15"/>
  <c r="J18" i="15"/>
  <c r="I18" i="15"/>
  <c r="H18" i="15"/>
  <c r="G18" i="15"/>
  <c r="F18" i="15"/>
  <c r="E18" i="15"/>
  <c r="D18" i="15"/>
  <c r="B17" i="15"/>
  <c r="AA7" i="15"/>
  <c r="AA9" i="15" s="1"/>
  <c r="Z7" i="15"/>
  <c r="Z9" i="15" s="1"/>
  <c r="Y7" i="15"/>
  <c r="Y9" i="15" s="1"/>
  <c r="X7" i="15"/>
  <c r="X9" i="15" s="1"/>
  <c r="W7" i="15"/>
  <c r="W9" i="15" s="1"/>
  <c r="V7" i="15"/>
  <c r="V9" i="15" s="1"/>
  <c r="V10" i="15" s="1"/>
  <c r="U7" i="15"/>
  <c r="U9" i="15" s="1"/>
  <c r="T7" i="15"/>
  <c r="T9" i="15" s="1"/>
  <c r="S7" i="15"/>
  <c r="S9" i="15" s="1"/>
  <c r="R7" i="15"/>
  <c r="R9" i="15" s="1"/>
  <c r="Q7" i="15"/>
  <c r="Q9" i="15" s="1"/>
  <c r="P7" i="15"/>
  <c r="P9" i="15" s="1"/>
  <c r="O7" i="15"/>
  <c r="O9" i="15" s="1"/>
  <c r="N7" i="15"/>
  <c r="N9" i="15" s="1"/>
  <c r="N10" i="15" s="1"/>
  <c r="M7" i="15"/>
  <c r="M9" i="15" s="1"/>
  <c r="L7" i="15"/>
  <c r="L9" i="15" s="1"/>
  <c r="K7" i="15"/>
  <c r="K9" i="15" s="1"/>
  <c r="J7" i="15"/>
  <c r="J9" i="15" s="1"/>
  <c r="J10" i="15" s="1"/>
  <c r="I7" i="15"/>
  <c r="I9" i="15" s="1"/>
  <c r="H7" i="15"/>
  <c r="H9" i="15" s="1"/>
  <c r="G7" i="15"/>
  <c r="G9" i="15" s="1"/>
  <c r="X10" i="13"/>
  <c r="V10" i="13"/>
  <c r="Q10" i="13"/>
  <c r="L10" i="13"/>
  <c r="H10" i="13"/>
  <c r="F10" i="13"/>
  <c r="AA9" i="13"/>
  <c r="Z9" i="13"/>
  <c r="Y9" i="13"/>
  <c r="X9" i="13"/>
  <c r="W9" i="13"/>
  <c r="W10" i="13" s="1"/>
  <c r="V9" i="13"/>
  <c r="U9" i="13"/>
  <c r="U10" i="13" s="1"/>
  <c r="T9" i="13"/>
  <c r="S9" i="13"/>
  <c r="S10" i="13" s="1"/>
  <c r="R9" i="13"/>
  <c r="Q9" i="13"/>
  <c r="R10" i="13" s="1"/>
  <c r="P9" i="13"/>
  <c r="P10" i="13" s="1"/>
  <c r="O9" i="13"/>
  <c r="O10" i="13" s="1"/>
  <c r="N9" i="13"/>
  <c r="M9" i="13"/>
  <c r="L9" i="13"/>
  <c r="K9" i="13"/>
  <c r="K10" i="13" s="1"/>
  <c r="J9" i="13"/>
  <c r="I9" i="13"/>
  <c r="H9" i="13"/>
  <c r="G9" i="13"/>
  <c r="G10" i="13" s="1"/>
  <c r="F9" i="13"/>
  <c r="E9" i="13"/>
  <c r="E10" i="13" s="1"/>
  <c r="D9" i="13"/>
  <c r="BE188" i="8"/>
  <c r="BA188" i="8"/>
  <c r="AW188" i="8"/>
  <c r="AS188" i="8"/>
  <c r="AO188" i="8"/>
  <c r="AK188" i="8"/>
  <c r="AG188" i="8"/>
  <c r="AC188" i="8"/>
  <c r="Y188" i="8"/>
  <c r="U188" i="8"/>
  <c r="Q188" i="8"/>
  <c r="BD187" i="8"/>
  <c r="AZ187" i="8"/>
  <c r="AV187" i="8"/>
  <c r="AR187" i="8"/>
  <c r="AN187" i="8"/>
  <c r="AJ187" i="8"/>
  <c r="AF187" i="8"/>
  <c r="AB187" i="8"/>
  <c r="X187" i="8"/>
  <c r="T187" i="8"/>
  <c r="P187" i="8"/>
  <c r="BC186" i="8"/>
  <c r="AY186" i="8"/>
  <c r="AU186" i="8"/>
  <c r="AQ186" i="8"/>
  <c r="AM186" i="8"/>
  <c r="AI186" i="8"/>
  <c r="AE186" i="8"/>
  <c r="AA186" i="8"/>
  <c r="W186" i="8"/>
  <c r="S186" i="8"/>
  <c r="AX185" i="8"/>
  <c r="AT185" i="8"/>
  <c r="AH185" i="8"/>
  <c r="AD185" i="8"/>
  <c r="R185" i="8"/>
  <c r="BF163" i="8"/>
  <c r="BB163" i="8"/>
  <c r="AX163" i="8"/>
  <c r="AT163" i="8"/>
  <c r="AP163" i="8"/>
  <c r="AL163" i="8"/>
  <c r="AH163" i="8"/>
  <c r="AD163" i="8"/>
  <c r="Z163" i="8"/>
  <c r="V163" i="8"/>
  <c r="R163" i="8"/>
  <c r="BE162" i="8"/>
  <c r="BA162" i="8"/>
  <c r="AW162" i="8"/>
  <c r="AS162" i="8"/>
  <c r="AO162" i="8"/>
  <c r="AK162" i="8"/>
  <c r="AG162" i="8"/>
  <c r="AC162" i="8"/>
  <c r="Y162" i="8"/>
  <c r="U162" i="8"/>
  <c r="Q162" i="8"/>
  <c r="BD161" i="8"/>
  <c r="AZ161" i="8"/>
  <c r="AV161" i="8"/>
  <c r="AR161" i="8"/>
  <c r="AN161" i="8"/>
  <c r="AJ161" i="8"/>
  <c r="AF161" i="8"/>
  <c r="AB161" i="8"/>
  <c r="X161" i="8"/>
  <c r="T161" i="8"/>
  <c r="P161" i="8"/>
  <c r="AY160" i="8"/>
  <c r="AU160" i="8"/>
  <c r="AQ160" i="8"/>
  <c r="AQ164" i="8" s="1"/>
  <c r="AI160" i="8"/>
  <c r="AE160" i="8"/>
  <c r="AA160" i="8"/>
  <c r="AA164" i="8" s="1"/>
  <c r="S160" i="8"/>
  <c r="W148" i="8"/>
  <c r="S148" i="8"/>
  <c r="BF200" i="8"/>
  <c r="BE200" i="8"/>
  <c r="BD200" i="8"/>
  <c r="BC200" i="8"/>
  <c r="BB200" i="8"/>
  <c r="BA200" i="8"/>
  <c r="AZ200" i="8"/>
  <c r="AY200" i="8"/>
  <c r="AX200" i="8"/>
  <c r="AW200" i="8"/>
  <c r="AV200" i="8"/>
  <c r="AU200" i="8"/>
  <c r="AT200" i="8"/>
  <c r="AS200" i="8"/>
  <c r="AR200" i="8"/>
  <c r="AQ200" i="8"/>
  <c r="AP200" i="8"/>
  <c r="AO200" i="8"/>
  <c r="AN200" i="8"/>
  <c r="AM200" i="8"/>
  <c r="AL200" i="8"/>
  <c r="AK200" i="8"/>
  <c r="AJ200" i="8"/>
  <c r="AI200" i="8"/>
  <c r="AH200" i="8"/>
  <c r="AG200" i="8"/>
  <c r="AF200" i="8"/>
  <c r="AE200" i="8"/>
  <c r="AD200" i="8"/>
  <c r="AC200" i="8"/>
  <c r="AB200" i="8"/>
  <c r="AA200" i="8"/>
  <c r="Z200" i="8"/>
  <c r="Y200" i="8"/>
  <c r="X200" i="8"/>
  <c r="W200" i="8"/>
  <c r="V200" i="8"/>
  <c r="U200" i="8"/>
  <c r="T200" i="8"/>
  <c r="S200" i="8"/>
  <c r="R200" i="8"/>
  <c r="Q200" i="8"/>
  <c r="P200" i="8"/>
  <c r="BF199" i="8"/>
  <c r="BE199" i="8"/>
  <c r="BD199" i="8"/>
  <c r="BC199" i="8"/>
  <c r="BB199" i="8"/>
  <c r="BA199" i="8"/>
  <c r="AZ199" i="8"/>
  <c r="AY199" i="8"/>
  <c r="AX199" i="8"/>
  <c r="AW199" i="8"/>
  <c r="AV199" i="8"/>
  <c r="AU199" i="8"/>
  <c r="AT199" i="8"/>
  <c r="AS199" i="8"/>
  <c r="AR199" i="8"/>
  <c r="AQ199" i="8"/>
  <c r="AP199" i="8"/>
  <c r="AO199" i="8"/>
  <c r="AN199" i="8"/>
  <c r="AM199" i="8"/>
  <c r="AL199" i="8"/>
  <c r="AK199" i="8"/>
  <c r="AJ199" i="8"/>
  <c r="AI199" i="8"/>
  <c r="AH199" i="8"/>
  <c r="AG199" i="8"/>
  <c r="AF199" i="8"/>
  <c r="AE199" i="8"/>
  <c r="AD199" i="8"/>
  <c r="AC199" i="8"/>
  <c r="AB199" i="8"/>
  <c r="AA199" i="8"/>
  <c r="Z199" i="8"/>
  <c r="Y199" i="8"/>
  <c r="X199" i="8"/>
  <c r="W199" i="8"/>
  <c r="V199" i="8"/>
  <c r="U199" i="8"/>
  <c r="T199" i="8"/>
  <c r="S199" i="8"/>
  <c r="R199" i="8"/>
  <c r="Q199" i="8"/>
  <c r="P199" i="8"/>
  <c r="BF198" i="8"/>
  <c r="BE198" i="8"/>
  <c r="BD198" i="8"/>
  <c r="BC198" i="8"/>
  <c r="BB198" i="8"/>
  <c r="BA198" i="8"/>
  <c r="AZ198" i="8"/>
  <c r="AY198" i="8"/>
  <c r="AX198" i="8"/>
  <c r="AW198" i="8"/>
  <c r="AV198" i="8"/>
  <c r="AU198" i="8"/>
  <c r="AT198" i="8"/>
  <c r="AS198" i="8"/>
  <c r="AR198" i="8"/>
  <c r="AQ198" i="8"/>
  <c r="AP198" i="8"/>
  <c r="AO198" i="8"/>
  <c r="AN198" i="8"/>
  <c r="AM198" i="8"/>
  <c r="AL198" i="8"/>
  <c r="AK198" i="8"/>
  <c r="AJ198" i="8"/>
  <c r="AI198" i="8"/>
  <c r="AH198" i="8"/>
  <c r="AG198" i="8"/>
  <c r="AF198" i="8"/>
  <c r="AE198" i="8"/>
  <c r="AD198" i="8"/>
  <c r="AC198" i="8"/>
  <c r="AB198" i="8"/>
  <c r="AA198" i="8"/>
  <c r="Z198" i="8"/>
  <c r="Y198" i="8"/>
  <c r="X198" i="8"/>
  <c r="W198" i="8"/>
  <c r="V198" i="8"/>
  <c r="U198" i="8"/>
  <c r="T198" i="8"/>
  <c r="S198" i="8"/>
  <c r="R198" i="8"/>
  <c r="Q198" i="8"/>
  <c r="P198" i="8"/>
  <c r="BF197" i="8"/>
  <c r="BE197" i="8"/>
  <c r="BD197" i="8"/>
  <c r="BC197" i="8"/>
  <c r="BC201" i="8" s="1"/>
  <c r="BB197" i="8"/>
  <c r="BA197" i="8"/>
  <c r="AZ197" i="8"/>
  <c r="AY197" i="8"/>
  <c r="AY201" i="8" s="1"/>
  <c r="AX197" i="8"/>
  <c r="AW197" i="8"/>
  <c r="AV197" i="8"/>
  <c r="AV201" i="8" s="1"/>
  <c r="AU197" i="8"/>
  <c r="AU201" i="8" s="1"/>
  <c r="AT197" i="8"/>
  <c r="AT201" i="8" s="1"/>
  <c r="AS197" i="8"/>
  <c r="AR197" i="8"/>
  <c r="AR201" i="8" s="1"/>
  <c r="AQ197" i="8"/>
  <c r="AQ201" i="8" s="1"/>
  <c r="AP197" i="8"/>
  <c r="AP201" i="8" s="1"/>
  <c r="AO197" i="8"/>
  <c r="AN197" i="8"/>
  <c r="AN201" i="8" s="1"/>
  <c r="AM197" i="8"/>
  <c r="AM201" i="8" s="1"/>
  <c r="AL197" i="8"/>
  <c r="AK197" i="8"/>
  <c r="AJ197" i="8"/>
  <c r="AI197" i="8"/>
  <c r="AI201" i="8" s="1"/>
  <c r="AH197" i="8"/>
  <c r="AG197" i="8"/>
  <c r="AF197" i="8"/>
  <c r="AF201" i="8" s="1"/>
  <c r="AE197" i="8"/>
  <c r="AE201" i="8" s="1"/>
  <c r="AD197" i="8"/>
  <c r="AD201" i="8" s="1"/>
  <c r="AC197" i="8"/>
  <c r="AB197" i="8"/>
  <c r="AB201" i="8" s="1"/>
  <c r="AA197" i="8"/>
  <c r="AA201" i="8" s="1"/>
  <c r="Z197" i="8"/>
  <c r="Y197" i="8"/>
  <c r="X197" i="8"/>
  <c r="W197" i="8"/>
  <c r="W201" i="8" s="1"/>
  <c r="V197" i="8"/>
  <c r="U197" i="8"/>
  <c r="T197" i="8"/>
  <c r="S197" i="8"/>
  <c r="S201" i="8" s="1"/>
  <c r="R197" i="8"/>
  <c r="Q197" i="8"/>
  <c r="P197" i="8"/>
  <c r="P201" i="8" s="1"/>
  <c r="BF194" i="8"/>
  <c r="BE194" i="8"/>
  <c r="BD194" i="8"/>
  <c r="BC194" i="8"/>
  <c r="BB194" i="8"/>
  <c r="BA194" i="8"/>
  <c r="BA195" i="8" s="1"/>
  <c r="AZ194" i="8"/>
  <c r="AY194" i="8"/>
  <c r="AX194" i="8"/>
  <c r="AW194" i="8"/>
  <c r="AV194" i="8"/>
  <c r="AU194" i="8"/>
  <c r="AT194" i="8"/>
  <c r="AS194" i="8"/>
  <c r="AS195" i="8" s="1"/>
  <c r="AR194" i="8"/>
  <c r="AQ194" i="8"/>
  <c r="AP194" i="8"/>
  <c r="AO194" i="8"/>
  <c r="AN194" i="8"/>
  <c r="AM194" i="8"/>
  <c r="AL194" i="8"/>
  <c r="AK194" i="8"/>
  <c r="AK195" i="8" s="1"/>
  <c r="AJ194" i="8"/>
  <c r="AI194" i="8"/>
  <c r="AH194" i="8"/>
  <c r="AG194" i="8"/>
  <c r="AF194" i="8"/>
  <c r="AE194" i="8"/>
  <c r="AD194" i="8"/>
  <c r="AC194" i="8"/>
  <c r="AC195" i="8" s="1"/>
  <c r="AB194" i="8"/>
  <c r="AA194" i="8"/>
  <c r="Z194" i="8"/>
  <c r="Y194" i="8"/>
  <c r="X194" i="8"/>
  <c r="W194" i="8"/>
  <c r="V194" i="8"/>
  <c r="U194" i="8"/>
  <c r="U195" i="8" s="1"/>
  <c r="T194" i="8"/>
  <c r="S194" i="8"/>
  <c r="R194" i="8"/>
  <c r="Q194" i="8"/>
  <c r="P194" i="8"/>
  <c r="BF193" i="8"/>
  <c r="BE193" i="8"/>
  <c r="BD193" i="8"/>
  <c r="BC193" i="8"/>
  <c r="BB193" i="8"/>
  <c r="BA193" i="8"/>
  <c r="AZ193" i="8"/>
  <c r="AY193" i="8"/>
  <c r="AX193" i="8"/>
  <c r="AW193" i="8"/>
  <c r="AV193" i="8"/>
  <c r="AU193" i="8"/>
  <c r="AT193" i="8"/>
  <c r="AS193" i="8"/>
  <c r="AR193" i="8"/>
  <c r="AQ193" i="8"/>
  <c r="AP193" i="8"/>
  <c r="AO193" i="8"/>
  <c r="AN193" i="8"/>
  <c r="AM193" i="8"/>
  <c r="AL193" i="8"/>
  <c r="AK193" i="8"/>
  <c r="AJ193" i="8"/>
  <c r="AI193" i="8"/>
  <c r="AH193" i="8"/>
  <c r="AG193" i="8"/>
  <c r="AF193" i="8"/>
  <c r="AE193" i="8"/>
  <c r="AD193" i="8"/>
  <c r="AC193" i="8"/>
  <c r="AB193" i="8"/>
  <c r="AA193" i="8"/>
  <c r="Z193" i="8"/>
  <c r="Y193" i="8"/>
  <c r="X193" i="8"/>
  <c r="W193" i="8"/>
  <c r="V193" i="8"/>
  <c r="U193" i="8"/>
  <c r="T193" i="8"/>
  <c r="S193" i="8"/>
  <c r="R193" i="8"/>
  <c r="Q193" i="8"/>
  <c r="P193" i="8"/>
  <c r="BF192" i="8"/>
  <c r="BE192" i="8"/>
  <c r="BD192" i="8"/>
  <c r="BC192" i="8"/>
  <c r="BB192" i="8"/>
  <c r="BA192" i="8"/>
  <c r="AZ192" i="8"/>
  <c r="AY192" i="8"/>
  <c r="AX192" i="8"/>
  <c r="AW192" i="8"/>
  <c r="AV192" i="8"/>
  <c r="AU192" i="8"/>
  <c r="AT192" i="8"/>
  <c r="AS192" i="8"/>
  <c r="AR192" i="8"/>
  <c r="AQ192" i="8"/>
  <c r="AP192" i="8"/>
  <c r="AO192" i="8"/>
  <c r="AN192" i="8"/>
  <c r="AM192" i="8"/>
  <c r="AL192" i="8"/>
  <c r="AK192" i="8"/>
  <c r="AJ192" i="8"/>
  <c r="AI192" i="8"/>
  <c r="AH192" i="8"/>
  <c r="AG192" i="8"/>
  <c r="AF192" i="8"/>
  <c r="AE192" i="8"/>
  <c r="AD192" i="8"/>
  <c r="AC192" i="8"/>
  <c r="AB192" i="8"/>
  <c r="AA192" i="8"/>
  <c r="Z192" i="8"/>
  <c r="Y192" i="8"/>
  <c r="X192" i="8"/>
  <c r="W192" i="8"/>
  <c r="V192" i="8"/>
  <c r="U192" i="8"/>
  <c r="T192" i="8"/>
  <c r="S192" i="8"/>
  <c r="R192" i="8"/>
  <c r="Q192" i="8"/>
  <c r="P192" i="8"/>
  <c r="BF191" i="8"/>
  <c r="BF195" i="8" s="1"/>
  <c r="BE191" i="8"/>
  <c r="BE195" i="8" s="1"/>
  <c r="BD191" i="8"/>
  <c r="BC191" i="8"/>
  <c r="BB191" i="8"/>
  <c r="BB195" i="8" s="1"/>
  <c r="BA191" i="8"/>
  <c r="AZ191" i="8"/>
  <c r="AY191" i="8"/>
  <c r="AX191" i="8"/>
  <c r="AX195" i="8" s="1"/>
  <c r="AW191" i="8"/>
  <c r="AW195" i="8" s="1"/>
  <c r="AV191" i="8"/>
  <c r="AU191" i="8"/>
  <c r="AT191" i="8"/>
  <c r="AT195" i="8" s="1"/>
  <c r="AS191" i="8"/>
  <c r="AR191" i="8"/>
  <c r="AQ191" i="8"/>
  <c r="AP191" i="8"/>
  <c r="AP195" i="8" s="1"/>
  <c r="AO191" i="8"/>
  <c r="AO195" i="8" s="1"/>
  <c r="AN191" i="8"/>
  <c r="AM191" i="8"/>
  <c r="AL191" i="8"/>
  <c r="AL195" i="8" s="1"/>
  <c r="AK191" i="8"/>
  <c r="AJ191" i="8"/>
  <c r="AI191" i="8"/>
  <c r="AH191" i="8"/>
  <c r="AH195" i="8" s="1"/>
  <c r="AG191" i="8"/>
  <c r="AG195" i="8" s="1"/>
  <c r="AF191" i="8"/>
  <c r="AE191" i="8"/>
  <c r="AD191" i="8"/>
  <c r="AD195" i="8" s="1"/>
  <c r="AC191" i="8"/>
  <c r="AB191" i="8"/>
  <c r="AA191" i="8"/>
  <c r="Z191" i="8"/>
  <c r="Z195" i="8" s="1"/>
  <c r="Y191" i="8"/>
  <c r="Y195" i="8" s="1"/>
  <c r="X191" i="8"/>
  <c r="W191" i="8"/>
  <c r="V191" i="8"/>
  <c r="V195" i="8" s="1"/>
  <c r="U191" i="8"/>
  <c r="T191" i="8"/>
  <c r="S191" i="8"/>
  <c r="R191" i="8"/>
  <c r="R195" i="8" s="1"/>
  <c r="Q191" i="8"/>
  <c r="Q195" i="8" s="1"/>
  <c r="P191" i="8"/>
  <c r="BF188" i="8"/>
  <c r="BD188" i="8"/>
  <c r="BC188" i="8"/>
  <c r="BB188" i="8"/>
  <c r="AZ188" i="8"/>
  <c r="AY188" i="8"/>
  <c r="AX188" i="8"/>
  <c r="AV188" i="8"/>
  <c r="AU188" i="8"/>
  <c r="AT188" i="8"/>
  <c r="AR188" i="8"/>
  <c r="AQ188" i="8"/>
  <c r="AP188" i="8"/>
  <c r="AN188" i="8"/>
  <c r="AM188" i="8"/>
  <c r="AL188" i="8"/>
  <c r="AJ188" i="8"/>
  <c r="AI188" i="8"/>
  <c r="AH188" i="8"/>
  <c r="AF188" i="8"/>
  <c r="AE188" i="8"/>
  <c r="AD188" i="8"/>
  <c r="AB188" i="8"/>
  <c r="AA188" i="8"/>
  <c r="Z188" i="8"/>
  <c r="X188" i="8"/>
  <c r="W188" i="8"/>
  <c r="V188" i="8"/>
  <c r="T188" i="8"/>
  <c r="S188" i="8"/>
  <c r="R188" i="8"/>
  <c r="P188" i="8"/>
  <c r="BF187" i="8"/>
  <c r="BE187" i="8"/>
  <c r="BC187" i="8"/>
  <c r="BB187" i="8"/>
  <c r="BA187" i="8"/>
  <c r="AY187" i="8"/>
  <c r="AX187" i="8"/>
  <c r="AW187" i="8"/>
  <c r="AU187" i="8"/>
  <c r="AT187" i="8"/>
  <c r="AS187" i="8"/>
  <c r="AQ187" i="8"/>
  <c r="AP187" i="8"/>
  <c r="AO187" i="8"/>
  <c r="AM187" i="8"/>
  <c r="AL187" i="8"/>
  <c r="AK187" i="8"/>
  <c r="AI187" i="8"/>
  <c r="AH187" i="8"/>
  <c r="AG187" i="8"/>
  <c r="AE187" i="8"/>
  <c r="AD187" i="8"/>
  <c r="AC187" i="8"/>
  <c r="AA187" i="8"/>
  <c r="Z187" i="8"/>
  <c r="Y187" i="8"/>
  <c r="W187" i="8"/>
  <c r="V187" i="8"/>
  <c r="U187" i="8"/>
  <c r="S187" i="8"/>
  <c r="R187" i="8"/>
  <c r="Q187" i="8"/>
  <c r="BF186" i="8"/>
  <c r="BE186" i="8"/>
  <c r="BD186" i="8"/>
  <c r="BB186" i="8"/>
  <c r="BA186" i="8"/>
  <c r="AZ186" i="8"/>
  <c r="AX186" i="8"/>
  <c r="AW186" i="8"/>
  <c r="AV186" i="8"/>
  <c r="AT186" i="8"/>
  <c r="AS186" i="8"/>
  <c r="AR186" i="8"/>
  <c r="AP186" i="8"/>
  <c r="AO186" i="8"/>
  <c r="AN186" i="8"/>
  <c r="AL186" i="8"/>
  <c r="AK186" i="8"/>
  <c r="AJ186" i="8"/>
  <c r="AH186" i="8"/>
  <c r="AG186" i="8"/>
  <c r="AF186" i="8"/>
  <c r="AD186" i="8"/>
  <c r="AC186" i="8"/>
  <c r="AB186" i="8"/>
  <c r="Z186" i="8"/>
  <c r="Y186" i="8"/>
  <c r="X186" i="8"/>
  <c r="V186" i="8"/>
  <c r="U186" i="8"/>
  <c r="T186" i="8"/>
  <c r="R186" i="8"/>
  <c r="Q186" i="8"/>
  <c r="P186" i="8"/>
  <c r="BE185" i="8"/>
  <c r="BE189" i="8" s="1"/>
  <c r="BD185" i="8"/>
  <c r="BD189" i="8" s="1"/>
  <c r="BC185" i="8"/>
  <c r="BC189" i="8" s="1"/>
  <c r="BA185" i="8"/>
  <c r="BA189" i="8" s="1"/>
  <c r="AZ185" i="8"/>
  <c r="AZ189" i="8" s="1"/>
  <c r="AY185" i="8"/>
  <c r="AW185" i="8"/>
  <c r="AW189" i="8" s="1"/>
  <c r="AV185" i="8"/>
  <c r="AU185" i="8"/>
  <c r="AS185" i="8"/>
  <c r="AS189" i="8" s="1"/>
  <c r="AR185" i="8"/>
  <c r="AR189" i="8" s="1"/>
  <c r="AQ185" i="8"/>
  <c r="AO185" i="8"/>
  <c r="AO189" i="8" s="1"/>
  <c r="AN185" i="8"/>
  <c r="AN189" i="8" s="1"/>
  <c r="AM185" i="8"/>
  <c r="AM189" i="8" s="1"/>
  <c r="AK185" i="8"/>
  <c r="AK189" i="8" s="1"/>
  <c r="AJ185" i="8"/>
  <c r="AJ189" i="8" s="1"/>
  <c r="AI185" i="8"/>
  <c r="AG185" i="8"/>
  <c r="AG189" i="8" s="1"/>
  <c r="AF185" i="8"/>
  <c r="AE185" i="8"/>
  <c r="AC185" i="8"/>
  <c r="AC189" i="8" s="1"/>
  <c r="AB185" i="8"/>
  <c r="AB189" i="8" s="1"/>
  <c r="AA185" i="8"/>
  <c r="Y185" i="8"/>
  <c r="Y189" i="8" s="1"/>
  <c r="X185" i="8"/>
  <c r="X189" i="8" s="1"/>
  <c r="W185" i="8"/>
  <c r="W189" i="8" s="1"/>
  <c r="U185" i="8"/>
  <c r="U189" i="8" s="1"/>
  <c r="T185" i="8"/>
  <c r="T189" i="8" s="1"/>
  <c r="S185" i="8"/>
  <c r="Q185" i="8"/>
  <c r="Q189" i="8" s="1"/>
  <c r="P185" i="8"/>
  <c r="AZ182" i="8"/>
  <c r="AY182" i="8"/>
  <c r="AR182" i="8"/>
  <c r="AQ182" i="8"/>
  <c r="AJ182" i="8"/>
  <c r="AI182" i="8"/>
  <c r="AB182" i="8"/>
  <c r="AA182" i="8"/>
  <c r="T182" i="8"/>
  <c r="S182" i="8"/>
  <c r="BF181" i="8"/>
  <c r="BE181" i="8"/>
  <c r="BD181" i="8"/>
  <c r="BC181" i="8"/>
  <c r="BB181" i="8"/>
  <c r="BA181" i="8"/>
  <c r="AZ181" i="8"/>
  <c r="AY181" i="8"/>
  <c r="AX181" i="8"/>
  <c r="AW181" i="8"/>
  <c r="AV181" i="8"/>
  <c r="AU181" i="8"/>
  <c r="AT181" i="8"/>
  <c r="AS181" i="8"/>
  <c r="AR181" i="8"/>
  <c r="AQ181" i="8"/>
  <c r="AP181" i="8"/>
  <c r="AO181" i="8"/>
  <c r="AN181" i="8"/>
  <c r="AM181" i="8"/>
  <c r="AL181" i="8"/>
  <c r="AK181" i="8"/>
  <c r="AJ181" i="8"/>
  <c r="AI181" i="8"/>
  <c r="AH181" i="8"/>
  <c r="AG181" i="8"/>
  <c r="AF181" i="8"/>
  <c r="AE181" i="8"/>
  <c r="AD181" i="8"/>
  <c r="AC181" i="8"/>
  <c r="AB181" i="8"/>
  <c r="AA181" i="8"/>
  <c r="Z181" i="8"/>
  <c r="Y181" i="8"/>
  <c r="X181" i="8"/>
  <c r="W181" i="8"/>
  <c r="V181" i="8"/>
  <c r="U181" i="8"/>
  <c r="T181" i="8"/>
  <c r="S181" i="8"/>
  <c r="R181" i="8"/>
  <c r="Q181" i="8"/>
  <c r="P181" i="8"/>
  <c r="BF180" i="8"/>
  <c r="BE180" i="8"/>
  <c r="BD180" i="8"/>
  <c r="BC180" i="8"/>
  <c r="BB180" i="8"/>
  <c r="BA180" i="8"/>
  <c r="AZ180" i="8"/>
  <c r="AY180" i="8"/>
  <c r="AX180" i="8"/>
  <c r="AW180" i="8"/>
  <c r="AV180" i="8"/>
  <c r="AU180" i="8"/>
  <c r="AT180" i="8"/>
  <c r="AS180" i="8"/>
  <c r="AR180" i="8"/>
  <c r="AQ180" i="8"/>
  <c r="AP180" i="8"/>
  <c r="AO180" i="8"/>
  <c r="AN180" i="8"/>
  <c r="AM180" i="8"/>
  <c r="AL180" i="8"/>
  <c r="AK180" i="8"/>
  <c r="AJ180" i="8"/>
  <c r="AI180" i="8"/>
  <c r="AH180" i="8"/>
  <c r="AG180" i="8"/>
  <c r="AF180" i="8"/>
  <c r="AE180" i="8"/>
  <c r="AD180" i="8"/>
  <c r="AC180" i="8"/>
  <c r="AB180" i="8"/>
  <c r="AA180" i="8"/>
  <c r="Z180" i="8"/>
  <c r="Y180" i="8"/>
  <c r="X180" i="8"/>
  <c r="W180" i="8"/>
  <c r="V180" i="8"/>
  <c r="U180" i="8"/>
  <c r="T180" i="8"/>
  <c r="S180" i="8"/>
  <c r="R180" i="8"/>
  <c r="Q180" i="8"/>
  <c r="P180" i="8"/>
  <c r="BF179" i="8"/>
  <c r="BE179" i="8"/>
  <c r="BD179" i="8"/>
  <c r="BC179" i="8"/>
  <c r="BB179" i="8"/>
  <c r="BA179" i="8"/>
  <c r="AZ179" i="8"/>
  <c r="AY179" i="8"/>
  <c r="AX179" i="8"/>
  <c r="AW179" i="8"/>
  <c r="AV179" i="8"/>
  <c r="AU179" i="8"/>
  <c r="AT179" i="8"/>
  <c r="AS179" i="8"/>
  <c r="AR179" i="8"/>
  <c r="AQ179" i="8"/>
  <c r="AP179" i="8"/>
  <c r="AO179" i="8"/>
  <c r="AN179" i="8"/>
  <c r="AM179" i="8"/>
  <c r="AL179" i="8"/>
  <c r="AK179" i="8"/>
  <c r="AJ179" i="8"/>
  <c r="AI179" i="8"/>
  <c r="AH179" i="8"/>
  <c r="AG179" i="8"/>
  <c r="AF179" i="8"/>
  <c r="AE179" i="8"/>
  <c r="AD179" i="8"/>
  <c r="AC179" i="8"/>
  <c r="AB179" i="8"/>
  <c r="AA179" i="8"/>
  <c r="Z179" i="8"/>
  <c r="Y179" i="8"/>
  <c r="X179" i="8"/>
  <c r="W179" i="8"/>
  <c r="V179" i="8"/>
  <c r="U179" i="8"/>
  <c r="T179" i="8"/>
  <c r="S179" i="8"/>
  <c r="R179" i="8"/>
  <c r="Q179" i="8"/>
  <c r="P179" i="8"/>
  <c r="BF178" i="8"/>
  <c r="BF182" i="8" s="1"/>
  <c r="BE178" i="8"/>
  <c r="BE182" i="8" s="1"/>
  <c r="BD178" i="8"/>
  <c r="BD182" i="8" s="1"/>
  <c r="BC178" i="8"/>
  <c r="BC182" i="8" s="1"/>
  <c r="BB178" i="8"/>
  <c r="BB182" i="8" s="1"/>
  <c r="BA178" i="8"/>
  <c r="BA182" i="8" s="1"/>
  <c r="AZ178" i="8"/>
  <c r="AY178" i="8"/>
  <c r="AX178" i="8"/>
  <c r="AX182" i="8" s="1"/>
  <c r="AW178" i="8"/>
  <c r="AW182" i="8" s="1"/>
  <c r="AV178" i="8"/>
  <c r="AV182" i="8" s="1"/>
  <c r="AU178" i="8"/>
  <c r="AU182" i="8" s="1"/>
  <c r="AT178" i="8"/>
  <c r="AT182" i="8" s="1"/>
  <c r="AS178" i="8"/>
  <c r="AS182" i="8" s="1"/>
  <c r="AR178" i="8"/>
  <c r="AQ178" i="8"/>
  <c r="AP178" i="8"/>
  <c r="AP182" i="8" s="1"/>
  <c r="AO178" i="8"/>
  <c r="AO182" i="8" s="1"/>
  <c r="AN178" i="8"/>
  <c r="AN182" i="8" s="1"/>
  <c r="AM178" i="8"/>
  <c r="AM182" i="8" s="1"/>
  <c r="AL178" i="8"/>
  <c r="AL182" i="8" s="1"/>
  <c r="AK178" i="8"/>
  <c r="AK182" i="8" s="1"/>
  <c r="AJ178" i="8"/>
  <c r="AI178" i="8"/>
  <c r="AH178" i="8"/>
  <c r="AH182" i="8" s="1"/>
  <c r="AG178" i="8"/>
  <c r="AG182" i="8" s="1"/>
  <c r="AF178" i="8"/>
  <c r="AF182" i="8" s="1"/>
  <c r="AE178" i="8"/>
  <c r="AE182" i="8" s="1"/>
  <c r="AD178" i="8"/>
  <c r="AD182" i="8" s="1"/>
  <c r="AC178" i="8"/>
  <c r="AC182" i="8" s="1"/>
  <c r="AB178" i="8"/>
  <c r="AA178" i="8"/>
  <c r="Z178" i="8"/>
  <c r="Z182" i="8" s="1"/>
  <c r="Y178" i="8"/>
  <c r="Y182" i="8" s="1"/>
  <c r="X178" i="8"/>
  <c r="X182" i="8" s="1"/>
  <c r="W178" i="8"/>
  <c r="W182" i="8" s="1"/>
  <c r="V178" i="8"/>
  <c r="V182" i="8" s="1"/>
  <c r="U178" i="8"/>
  <c r="U182" i="8" s="1"/>
  <c r="T178" i="8"/>
  <c r="S178" i="8"/>
  <c r="R178" i="8"/>
  <c r="R182" i="8" s="1"/>
  <c r="Q178" i="8"/>
  <c r="Q182" i="8" s="1"/>
  <c r="P178" i="8"/>
  <c r="P182" i="8" s="1"/>
  <c r="BF175" i="8"/>
  <c r="BE175" i="8"/>
  <c r="BD175" i="8"/>
  <c r="BC175" i="8"/>
  <c r="BB175" i="8"/>
  <c r="BA175" i="8"/>
  <c r="AZ175" i="8"/>
  <c r="AY175" i="8"/>
  <c r="AX175" i="8"/>
  <c r="AW175" i="8"/>
  <c r="AV175" i="8"/>
  <c r="AU175" i="8"/>
  <c r="AT175" i="8"/>
  <c r="AS175" i="8"/>
  <c r="AR175" i="8"/>
  <c r="AQ175" i="8"/>
  <c r="AP175" i="8"/>
  <c r="AO175" i="8"/>
  <c r="AN175" i="8"/>
  <c r="AM175" i="8"/>
  <c r="AL175" i="8"/>
  <c r="AK175" i="8"/>
  <c r="AJ175" i="8"/>
  <c r="AI175" i="8"/>
  <c r="AH175" i="8"/>
  <c r="AG175" i="8"/>
  <c r="AF175" i="8"/>
  <c r="AE175" i="8"/>
  <c r="AD175" i="8"/>
  <c r="AC175" i="8"/>
  <c r="AB175" i="8"/>
  <c r="AA175" i="8"/>
  <c r="Z175" i="8"/>
  <c r="Y175" i="8"/>
  <c r="X175" i="8"/>
  <c r="W175" i="8"/>
  <c r="V175" i="8"/>
  <c r="U175" i="8"/>
  <c r="T175" i="8"/>
  <c r="S175" i="8"/>
  <c r="R175" i="8"/>
  <c r="Q175" i="8"/>
  <c r="P175" i="8"/>
  <c r="BF174" i="8"/>
  <c r="BE174" i="8"/>
  <c r="BD174" i="8"/>
  <c r="BC174" i="8"/>
  <c r="BB174" i="8"/>
  <c r="BA174" i="8"/>
  <c r="AZ174" i="8"/>
  <c r="AY174" i="8"/>
  <c r="AX174" i="8"/>
  <c r="AW174" i="8"/>
  <c r="AV174" i="8"/>
  <c r="AU174" i="8"/>
  <c r="AT174" i="8"/>
  <c r="AS174" i="8"/>
  <c r="AR174" i="8"/>
  <c r="AQ174" i="8"/>
  <c r="AP174" i="8"/>
  <c r="AO174" i="8"/>
  <c r="AN174" i="8"/>
  <c r="AM174" i="8"/>
  <c r="AL174" i="8"/>
  <c r="AK174" i="8"/>
  <c r="AJ174" i="8"/>
  <c r="AI174" i="8"/>
  <c r="AH174" i="8"/>
  <c r="AG174" i="8"/>
  <c r="AF174" i="8"/>
  <c r="AE174" i="8"/>
  <c r="AD174" i="8"/>
  <c r="AC174" i="8"/>
  <c r="AB174" i="8"/>
  <c r="AA174" i="8"/>
  <c r="Z174" i="8"/>
  <c r="Y174" i="8"/>
  <c r="X174" i="8"/>
  <c r="W174" i="8"/>
  <c r="V174" i="8"/>
  <c r="U174" i="8"/>
  <c r="T174" i="8"/>
  <c r="S174" i="8"/>
  <c r="R174" i="8"/>
  <c r="Q174" i="8"/>
  <c r="P174" i="8"/>
  <c r="BF173" i="8"/>
  <c r="BE173" i="8"/>
  <c r="BD173" i="8"/>
  <c r="BC173" i="8"/>
  <c r="BB173" i="8"/>
  <c r="BA173" i="8"/>
  <c r="AZ173" i="8"/>
  <c r="AY173" i="8"/>
  <c r="AX173" i="8"/>
  <c r="AW173" i="8"/>
  <c r="AV173" i="8"/>
  <c r="AU173" i="8"/>
  <c r="AT173" i="8"/>
  <c r="AS173" i="8"/>
  <c r="AR173" i="8"/>
  <c r="AQ173" i="8"/>
  <c r="AP173" i="8"/>
  <c r="AO173" i="8"/>
  <c r="AN173" i="8"/>
  <c r="AM173" i="8"/>
  <c r="AL173" i="8"/>
  <c r="AK173" i="8"/>
  <c r="AJ173" i="8"/>
  <c r="AI173" i="8"/>
  <c r="AH173" i="8"/>
  <c r="AG173" i="8"/>
  <c r="AF173" i="8"/>
  <c r="AE173" i="8"/>
  <c r="AD173" i="8"/>
  <c r="AC173" i="8"/>
  <c r="AB173" i="8"/>
  <c r="AA173" i="8"/>
  <c r="Z173" i="8"/>
  <c r="Y173" i="8"/>
  <c r="X173" i="8"/>
  <c r="W173" i="8"/>
  <c r="V173" i="8"/>
  <c r="U173" i="8"/>
  <c r="T173" i="8"/>
  <c r="S173" i="8"/>
  <c r="R173" i="8"/>
  <c r="Q173" i="8"/>
  <c r="P173" i="8"/>
  <c r="BF172" i="8"/>
  <c r="BF176" i="8" s="1"/>
  <c r="BE172" i="8"/>
  <c r="BD172" i="8"/>
  <c r="BC172" i="8"/>
  <c r="BC176" i="8" s="1"/>
  <c r="BB172" i="8"/>
  <c r="BB176" i="8" s="1"/>
  <c r="BA172" i="8"/>
  <c r="AZ172" i="8"/>
  <c r="AY172" i="8"/>
  <c r="AY176" i="8" s="1"/>
  <c r="AX172" i="8"/>
  <c r="AX176" i="8" s="1"/>
  <c r="AW172" i="8"/>
  <c r="AV172" i="8"/>
  <c r="AU172" i="8"/>
  <c r="AU176" i="8" s="1"/>
  <c r="AT172" i="8"/>
  <c r="AT176" i="8" s="1"/>
  <c r="AS172" i="8"/>
  <c r="AR172" i="8"/>
  <c r="AQ172" i="8"/>
  <c r="AQ176" i="8" s="1"/>
  <c r="AP172" i="8"/>
  <c r="AP176" i="8" s="1"/>
  <c r="AO172" i="8"/>
  <c r="AN172" i="8"/>
  <c r="AM172" i="8"/>
  <c r="AM176" i="8" s="1"/>
  <c r="AL172" i="8"/>
  <c r="AL176" i="8" s="1"/>
  <c r="AK172" i="8"/>
  <c r="AJ172" i="8"/>
  <c r="AI172" i="8"/>
  <c r="AI176" i="8" s="1"/>
  <c r="AH172" i="8"/>
  <c r="AH176" i="8" s="1"/>
  <c r="AG172" i="8"/>
  <c r="AF172" i="8"/>
  <c r="AE172" i="8"/>
  <c r="AE176" i="8" s="1"/>
  <c r="AD172" i="8"/>
  <c r="AD176" i="8" s="1"/>
  <c r="AC172" i="8"/>
  <c r="AB172" i="8"/>
  <c r="AA172" i="8"/>
  <c r="AA176" i="8" s="1"/>
  <c r="Z172" i="8"/>
  <c r="Z176" i="8" s="1"/>
  <c r="Y172" i="8"/>
  <c r="X172" i="8"/>
  <c r="W172" i="8"/>
  <c r="W176" i="8" s="1"/>
  <c r="V172" i="8"/>
  <c r="V176" i="8" s="1"/>
  <c r="U172" i="8"/>
  <c r="T172" i="8"/>
  <c r="S172" i="8"/>
  <c r="S176" i="8" s="1"/>
  <c r="R172" i="8"/>
  <c r="R176" i="8" s="1"/>
  <c r="Q172" i="8"/>
  <c r="P172" i="8"/>
  <c r="BF169" i="8"/>
  <c r="BE169" i="8"/>
  <c r="BD169" i="8"/>
  <c r="BC169" i="8"/>
  <c r="BB169" i="8"/>
  <c r="BA169" i="8"/>
  <c r="AZ169" i="8"/>
  <c r="AY169" i="8"/>
  <c r="AX169" i="8"/>
  <c r="AW169" i="8"/>
  <c r="AV169" i="8"/>
  <c r="AU169" i="8"/>
  <c r="AT169" i="8"/>
  <c r="AS169" i="8"/>
  <c r="AR169" i="8"/>
  <c r="AQ169" i="8"/>
  <c r="AP169" i="8"/>
  <c r="AO169" i="8"/>
  <c r="AN169" i="8"/>
  <c r="AM169" i="8"/>
  <c r="AL169" i="8"/>
  <c r="AK169" i="8"/>
  <c r="AJ169" i="8"/>
  <c r="AI169" i="8"/>
  <c r="AH169" i="8"/>
  <c r="AG169" i="8"/>
  <c r="AF169" i="8"/>
  <c r="AE169" i="8"/>
  <c r="AD169" i="8"/>
  <c r="AC169" i="8"/>
  <c r="AB169" i="8"/>
  <c r="AA169" i="8"/>
  <c r="Z169" i="8"/>
  <c r="Y169" i="8"/>
  <c r="X169" i="8"/>
  <c r="W169" i="8"/>
  <c r="V169" i="8"/>
  <c r="U169" i="8"/>
  <c r="T169" i="8"/>
  <c r="S169" i="8"/>
  <c r="R169" i="8"/>
  <c r="Q169" i="8"/>
  <c r="P169" i="8"/>
  <c r="BF168" i="8"/>
  <c r="BE168" i="8"/>
  <c r="BD168" i="8"/>
  <c r="BC168" i="8"/>
  <c r="BB168" i="8"/>
  <c r="BA168" i="8"/>
  <c r="AZ168" i="8"/>
  <c r="AY168" i="8"/>
  <c r="AX168" i="8"/>
  <c r="AW168" i="8"/>
  <c r="AV168" i="8"/>
  <c r="AU168" i="8"/>
  <c r="AT168" i="8"/>
  <c r="AS168" i="8"/>
  <c r="AR168" i="8"/>
  <c r="AQ168" i="8"/>
  <c r="AP168" i="8"/>
  <c r="AO168" i="8"/>
  <c r="AN168" i="8"/>
  <c r="AM168" i="8"/>
  <c r="AL168" i="8"/>
  <c r="AK168" i="8"/>
  <c r="AJ168" i="8"/>
  <c r="AI168" i="8"/>
  <c r="AH168" i="8"/>
  <c r="AG168" i="8"/>
  <c r="AF168" i="8"/>
  <c r="AE168" i="8"/>
  <c r="AD168" i="8"/>
  <c r="AC168" i="8"/>
  <c r="AB168" i="8"/>
  <c r="AA168" i="8"/>
  <c r="Z168" i="8"/>
  <c r="Y168" i="8"/>
  <c r="X168" i="8"/>
  <c r="W168" i="8"/>
  <c r="V168" i="8"/>
  <c r="U168" i="8"/>
  <c r="T168" i="8"/>
  <c r="S168" i="8"/>
  <c r="R168" i="8"/>
  <c r="Q168" i="8"/>
  <c r="P168" i="8"/>
  <c r="BF167" i="8"/>
  <c r="BF170" i="8" s="1"/>
  <c r="BE167" i="8"/>
  <c r="BD167" i="8"/>
  <c r="BC167" i="8"/>
  <c r="BB167" i="8"/>
  <c r="BA167" i="8"/>
  <c r="AZ167" i="8"/>
  <c r="AY167" i="8"/>
  <c r="AX167" i="8"/>
  <c r="AX170" i="8" s="1"/>
  <c r="AW167" i="8"/>
  <c r="AV167" i="8"/>
  <c r="AU167" i="8"/>
  <c r="AT167" i="8"/>
  <c r="AS167" i="8"/>
  <c r="AR167" i="8"/>
  <c r="AQ167" i="8"/>
  <c r="AP167" i="8"/>
  <c r="AP170" i="8" s="1"/>
  <c r="AO167" i="8"/>
  <c r="AN167" i="8"/>
  <c r="AM167" i="8"/>
  <c r="AL167" i="8"/>
  <c r="AK167" i="8"/>
  <c r="AJ167" i="8"/>
  <c r="AI167" i="8"/>
  <c r="AH167" i="8"/>
  <c r="AH170" i="8" s="1"/>
  <c r="AG167" i="8"/>
  <c r="AF167" i="8"/>
  <c r="AE167" i="8"/>
  <c r="AD167" i="8"/>
  <c r="AC167" i="8"/>
  <c r="AB167" i="8"/>
  <c r="AA167" i="8"/>
  <c r="Z167" i="8"/>
  <c r="Z170" i="8" s="1"/>
  <c r="Y167" i="8"/>
  <c r="X167" i="8"/>
  <c r="W167" i="8"/>
  <c r="V167" i="8"/>
  <c r="U167" i="8"/>
  <c r="T167" i="8"/>
  <c r="S167" i="8"/>
  <c r="R167" i="8"/>
  <c r="R170" i="8" s="1"/>
  <c r="Q167" i="8"/>
  <c r="P167" i="8"/>
  <c r="BF166" i="8"/>
  <c r="BE166" i="8"/>
  <c r="BE170" i="8" s="1"/>
  <c r="BD166" i="8"/>
  <c r="BC166" i="8"/>
  <c r="BB166" i="8"/>
  <c r="BB170" i="8" s="1"/>
  <c r="BA166" i="8"/>
  <c r="BA170" i="8" s="1"/>
  <c r="AZ166" i="8"/>
  <c r="AY166" i="8"/>
  <c r="AX166" i="8"/>
  <c r="AW166" i="8"/>
  <c r="AW170" i="8" s="1"/>
  <c r="AV166" i="8"/>
  <c r="AU166" i="8"/>
  <c r="AT166" i="8"/>
  <c r="AT170" i="8" s="1"/>
  <c r="AS166" i="8"/>
  <c r="AS170" i="8" s="1"/>
  <c r="AR166" i="8"/>
  <c r="AQ166" i="8"/>
  <c r="AP166" i="8"/>
  <c r="AO166" i="8"/>
  <c r="AO170" i="8" s="1"/>
  <c r="AN166" i="8"/>
  <c r="AM166" i="8"/>
  <c r="AL166" i="8"/>
  <c r="AL170" i="8" s="1"/>
  <c r="AK166" i="8"/>
  <c r="AK170" i="8" s="1"/>
  <c r="AJ166" i="8"/>
  <c r="AI166" i="8"/>
  <c r="AH166" i="8"/>
  <c r="AG166" i="8"/>
  <c r="AG170" i="8" s="1"/>
  <c r="AF166" i="8"/>
  <c r="AE166" i="8"/>
  <c r="AD166" i="8"/>
  <c r="AD170" i="8" s="1"/>
  <c r="AC166" i="8"/>
  <c r="AC170" i="8" s="1"/>
  <c r="AB166" i="8"/>
  <c r="AA166" i="8"/>
  <c r="Z166" i="8"/>
  <c r="Y166" i="8"/>
  <c r="Y170" i="8" s="1"/>
  <c r="X166" i="8"/>
  <c r="W166" i="8"/>
  <c r="V166" i="8"/>
  <c r="V170" i="8" s="1"/>
  <c r="U166" i="8"/>
  <c r="U170" i="8" s="1"/>
  <c r="T166" i="8"/>
  <c r="S166" i="8"/>
  <c r="R166" i="8"/>
  <c r="Q166" i="8"/>
  <c r="Q170" i="8" s="1"/>
  <c r="P166" i="8"/>
  <c r="BE163" i="8"/>
  <c r="BD163" i="8"/>
  <c r="BC163" i="8"/>
  <c r="BA163" i="8"/>
  <c r="AZ163" i="8"/>
  <c r="AY163" i="8"/>
  <c r="AW163" i="8"/>
  <c r="AV163" i="8"/>
  <c r="AU163" i="8"/>
  <c r="AS163" i="8"/>
  <c r="AR163" i="8"/>
  <c r="AQ163" i="8"/>
  <c r="AO163" i="8"/>
  <c r="AN163" i="8"/>
  <c r="AM163" i="8"/>
  <c r="AK163" i="8"/>
  <c r="AJ163" i="8"/>
  <c r="AI163" i="8"/>
  <c r="AG163" i="8"/>
  <c r="AF163" i="8"/>
  <c r="AE163" i="8"/>
  <c r="AC163" i="8"/>
  <c r="AB163" i="8"/>
  <c r="AA163" i="8"/>
  <c r="Y163" i="8"/>
  <c r="X163" i="8"/>
  <c r="W163" i="8"/>
  <c r="U163" i="8"/>
  <c r="T163" i="8"/>
  <c r="S163" i="8"/>
  <c r="Q163" i="8"/>
  <c r="P163" i="8"/>
  <c r="BF162" i="8"/>
  <c r="BD162" i="8"/>
  <c r="BC162" i="8"/>
  <c r="BB162" i="8"/>
  <c r="AZ162" i="8"/>
  <c r="AY162" i="8"/>
  <c r="AX162" i="8"/>
  <c r="AV162" i="8"/>
  <c r="AU162" i="8"/>
  <c r="AT162" i="8"/>
  <c r="AR162" i="8"/>
  <c r="AQ162" i="8"/>
  <c r="AP162" i="8"/>
  <c r="AN162" i="8"/>
  <c r="AM162" i="8"/>
  <c r="AL162" i="8"/>
  <c r="AJ162" i="8"/>
  <c r="AI162" i="8"/>
  <c r="AH162" i="8"/>
  <c r="AF162" i="8"/>
  <c r="AE162" i="8"/>
  <c r="AD162" i="8"/>
  <c r="AB162" i="8"/>
  <c r="AA162" i="8"/>
  <c r="Z162" i="8"/>
  <c r="X162" i="8"/>
  <c r="W162" i="8"/>
  <c r="V162" i="8"/>
  <c r="T162" i="8"/>
  <c r="S162" i="8"/>
  <c r="R162" i="8"/>
  <c r="P162" i="8"/>
  <c r="BF161" i="8"/>
  <c r="BE161" i="8"/>
  <c r="BC161" i="8"/>
  <c r="BB161" i="8"/>
  <c r="BA161" i="8"/>
  <c r="AY161" i="8"/>
  <c r="AX161" i="8"/>
  <c r="AW161" i="8"/>
  <c r="AU161" i="8"/>
  <c r="AT161" i="8"/>
  <c r="AS161" i="8"/>
  <c r="AQ161" i="8"/>
  <c r="AP161" i="8"/>
  <c r="AO161" i="8"/>
  <c r="AM161" i="8"/>
  <c r="AL161" i="8"/>
  <c r="AK161" i="8"/>
  <c r="AI161" i="8"/>
  <c r="AH161" i="8"/>
  <c r="AG161" i="8"/>
  <c r="AE161" i="8"/>
  <c r="AD161" i="8"/>
  <c r="AC161" i="8"/>
  <c r="AA161" i="8"/>
  <c r="Z161" i="8"/>
  <c r="Y161" i="8"/>
  <c r="W161" i="8"/>
  <c r="V161" i="8"/>
  <c r="U161" i="8"/>
  <c r="S161" i="8"/>
  <c r="R161" i="8"/>
  <c r="Q161" i="8"/>
  <c r="BF160" i="8"/>
  <c r="BF164" i="8" s="1"/>
  <c r="BE160" i="8"/>
  <c r="BE164" i="8" s="1"/>
  <c r="BD160" i="8"/>
  <c r="BB160" i="8"/>
  <c r="BA160" i="8"/>
  <c r="BA164" i="8" s="1"/>
  <c r="AZ160" i="8"/>
  <c r="AZ164" i="8" s="1"/>
  <c r="AX160" i="8"/>
  <c r="AW160" i="8"/>
  <c r="AW164" i="8" s="1"/>
  <c r="AV160" i="8"/>
  <c r="AV164" i="8" s="1"/>
  <c r="AT160" i="8"/>
  <c r="AT164" i="8" s="1"/>
  <c r="AS160" i="8"/>
  <c r="AS164" i="8" s="1"/>
  <c r="AR160" i="8"/>
  <c r="AR164" i="8" s="1"/>
  <c r="AP160" i="8"/>
  <c r="AP164" i="8" s="1"/>
  <c r="AO160" i="8"/>
  <c r="AO164" i="8" s="1"/>
  <c r="AN160" i="8"/>
  <c r="AL160" i="8"/>
  <c r="AK160" i="8"/>
  <c r="AK164" i="8" s="1"/>
  <c r="AJ160" i="8"/>
  <c r="AJ164" i="8" s="1"/>
  <c r="AH160" i="8"/>
  <c r="AG160" i="8"/>
  <c r="AG164" i="8" s="1"/>
  <c r="AF160" i="8"/>
  <c r="AF164" i="8" s="1"/>
  <c r="AD160" i="8"/>
  <c r="AD164" i="8" s="1"/>
  <c r="AC160" i="8"/>
  <c r="AC164" i="8" s="1"/>
  <c r="AB160" i="8"/>
  <c r="AB164" i="8" s="1"/>
  <c r="Z160" i="8"/>
  <c r="Z164" i="8" s="1"/>
  <c r="Y160" i="8"/>
  <c r="Y164" i="8" s="1"/>
  <c r="X160" i="8"/>
  <c r="V160" i="8"/>
  <c r="U160" i="8"/>
  <c r="U164" i="8" s="1"/>
  <c r="T160" i="8"/>
  <c r="T164" i="8" s="1"/>
  <c r="R160" i="8"/>
  <c r="Q160" i="8"/>
  <c r="Q164" i="8" s="1"/>
  <c r="P160" i="8"/>
  <c r="P164" i="8" s="1"/>
  <c r="AY158" i="8"/>
  <c r="AQ158" i="8"/>
  <c r="AI158" i="8"/>
  <c r="AA158" i="8"/>
  <c r="S158" i="8"/>
  <c r="BF157" i="8"/>
  <c r="BE157" i="8"/>
  <c r="BD157" i="8"/>
  <c r="BC157" i="8"/>
  <c r="BB157" i="8"/>
  <c r="BA157" i="8"/>
  <c r="AZ157" i="8"/>
  <c r="AY157" i="8"/>
  <c r="AX157" i="8"/>
  <c r="AW157" i="8"/>
  <c r="AV157" i="8"/>
  <c r="AU157" i="8"/>
  <c r="AT157" i="8"/>
  <c r="AS157" i="8"/>
  <c r="AR157" i="8"/>
  <c r="AQ157" i="8"/>
  <c r="AP157" i="8"/>
  <c r="AO157" i="8"/>
  <c r="AN157" i="8"/>
  <c r="AM157" i="8"/>
  <c r="AL157" i="8"/>
  <c r="AK157" i="8"/>
  <c r="AJ157" i="8"/>
  <c r="AI157" i="8"/>
  <c r="AH157" i="8"/>
  <c r="AG157" i="8"/>
  <c r="AF157" i="8"/>
  <c r="AE157" i="8"/>
  <c r="AD157" i="8"/>
  <c r="AC157" i="8"/>
  <c r="AB157" i="8"/>
  <c r="AA157" i="8"/>
  <c r="Z157" i="8"/>
  <c r="Y157" i="8"/>
  <c r="X157" i="8"/>
  <c r="W157" i="8"/>
  <c r="V157" i="8"/>
  <c r="U157" i="8"/>
  <c r="T157" i="8"/>
  <c r="S157" i="8"/>
  <c r="R157" i="8"/>
  <c r="Q157" i="8"/>
  <c r="P157" i="8"/>
  <c r="BF156" i="8"/>
  <c r="BE156" i="8"/>
  <c r="BD156" i="8"/>
  <c r="BC156" i="8"/>
  <c r="BB156" i="8"/>
  <c r="BA156" i="8"/>
  <c r="AZ156" i="8"/>
  <c r="AY156" i="8"/>
  <c r="AX156" i="8"/>
  <c r="AW156" i="8"/>
  <c r="AV156" i="8"/>
  <c r="AU156" i="8"/>
  <c r="AT156" i="8"/>
  <c r="AS156" i="8"/>
  <c r="AR156" i="8"/>
  <c r="AQ156" i="8"/>
  <c r="AP156" i="8"/>
  <c r="AO156" i="8"/>
  <c r="AN156" i="8"/>
  <c r="AM156" i="8"/>
  <c r="AL156" i="8"/>
  <c r="AK156" i="8"/>
  <c r="AJ156" i="8"/>
  <c r="AI156" i="8"/>
  <c r="AH156" i="8"/>
  <c r="AG156" i="8"/>
  <c r="AF156" i="8"/>
  <c r="AE156" i="8"/>
  <c r="AD156" i="8"/>
  <c r="AC156" i="8"/>
  <c r="AB156" i="8"/>
  <c r="AA156" i="8"/>
  <c r="Z156" i="8"/>
  <c r="Y156" i="8"/>
  <c r="X156" i="8"/>
  <c r="W156" i="8"/>
  <c r="V156" i="8"/>
  <c r="U156" i="8"/>
  <c r="T156" i="8"/>
  <c r="S156" i="8"/>
  <c r="R156" i="8"/>
  <c r="Q156" i="8"/>
  <c r="P156" i="8"/>
  <c r="BF155" i="8"/>
  <c r="BE155" i="8"/>
  <c r="BD155" i="8"/>
  <c r="BC155" i="8"/>
  <c r="BB155" i="8"/>
  <c r="BA155" i="8"/>
  <c r="AZ155" i="8"/>
  <c r="AY155" i="8"/>
  <c r="AX155" i="8"/>
  <c r="AW155" i="8"/>
  <c r="AV155" i="8"/>
  <c r="AU155" i="8"/>
  <c r="AT155" i="8"/>
  <c r="AS155" i="8"/>
  <c r="AR155" i="8"/>
  <c r="AQ155" i="8"/>
  <c r="AP155" i="8"/>
  <c r="AO155" i="8"/>
  <c r="AN155" i="8"/>
  <c r="AM155" i="8"/>
  <c r="AL155" i="8"/>
  <c r="AK155" i="8"/>
  <c r="AJ155" i="8"/>
  <c r="AI155" i="8"/>
  <c r="AH155" i="8"/>
  <c r="AG155" i="8"/>
  <c r="AF155" i="8"/>
  <c r="AE155" i="8"/>
  <c r="AD155" i="8"/>
  <c r="AC155" i="8"/>
  <c r="AB155" i="8"/>
  <c r="AA155" i="8"/>
  <c r="Z155" i="8"/>
  <c r="Y155" i="8"/>
  <c r="X155" i="8"/>
  <c r="W155" i="8"/>
  <c r="V155" i="8"/>
  <c r="U155" i="8"/>
  <c r="T155" i="8"/>
  <c r="S155" i="8"/>
  <c r="R155" i="8"/>
  <c r="Q155" i="8"/>
  <c r="P155" i="8"/>
  <c r="BF154" i="8"/>
  <c r="BE154" i="8"/>
  <c r="BE158" i="8" s="1"/>
  <c r="BD154" i="8"/>
  <c r="BD158" i="8" s="1"/>
  <c r="BC154" i="8"/>
  <c r="BC158" i="8" s="1"/>
  <c r="BB154" i="8"/>
  <c r="BA154" i="8"/>
  <c r="BA158" i="8" s="1"/>
  <c r="AZ154" i="8"/>
  <c r="AZ158" i="8" s="1"/>
  <c r="AY154" i="8"/>
  <c r="AX154" i="8"/>
  <c r="AW154" i="8"/>
  <c r="AW158" i="8" s="1"/>
  <c r="AV154" i="8"/>
  <c r="AV158" i="8" s="1"/>
  <c r="AU154" i="8"/>
  <c r="AU158" i="8" s="1"/>
  <c r="AT154" i="8"/>
  <c r="AS154" i="8"/>
  <c r="AS158" i="8" s="1"/>
  <c r="AR154" i="8"/>
  <c r="AR158" i="8" s="1"/>
  <c r="AQ154" i="8"/>
  <c r="AP154" i="8"/>
  <c r="AO154" i="8"/>
  <c r="AO158" i="8" s="1"/>
  <c r="AN154" i="8"/>
  <c r="AN158" i="8" s="1"/>
  <c r="AM154" i="8"/>
  <c r="AM158" i="8" s="1"/>
  <c r="AL154" i="8"/>
  <c r="AK154" i="8"/>
  <c r="AK158" i="8" s="1"/>
  <c r="AJ154" i="8"/>
  <c r="AJ158" i="8" s="1"/>
  <c r="AI154" i="8"/>
  <c r="AH154" i="8"/>
  <c r="AG154" i="8"/>
  <c r="AG158" i="8" s="1"/>
  <c r="AF154" i="8"/>
  <c r="AF158" i="8" s="1"/>
  <c r="AE154" i="8"/>
  <c r="AE158" i="8" s="1"/>
  <c r="AD154" i="8"/>
  <c r="AC154" i="8"/>
  <c r="AC158" i="8" s="1"/>
  <c r="AB154" i="8"/>
  <c r="AB158" i="8" s="1"/>
  <c r="AA154" i="8"/>
  <c r="Z154" i="8"/>
  <c r="Y154" i="8"/>
  <c r="Y158" i="8" s="1"/>
  <c r="X154" i="8"/>
  <c r="X158" i="8" s="1"/>
  <c r="W154" i="8"/>
  <c r="W158" i="8" s="1"/>
  <c r="V154" i="8"/>
  <c r="U154" i="8"/>
  <c r="U158" i="8" s="1"/>
  <c r="T154" i="8"/>
  <c r="T158" i="8" s="1"/>
  <c r="S154" i="8"/>
  <c r="R154" i="8"/>
  <c r="Q154" i="8"/>
  <c r="Q158" i="8" s="1"/>
  <c r="P154" i="8"/>
  <c r="P158" i="8" s="1"/>
  <c r="BF151" i="8"/>
  <c r="BE151" i="8"/>
  <c r="BD151" i="8"/>
  <c r="BC151" i="8"/>
  <c r="BB151" i="8"/>
  <c r="BA151" i="8"/>
  <c r="AZ151" i="8"/>
  <c r="AY151" i="8"/>
  <c r="AX151" i="8"/>
  <c r="AW151" i="8"/>
  <c r="AV151" i="8"/>
  <c r="AU151" i="8"/>
  <c r="AT151" i="8"/>
  <c r="AS151" i="8"/>
  <c r="AR151" i="8"/>
  <c r="AQ151" i="8"/>
  <c r="AP151" i="8"/>
  <c r="AO151" i="8"/>
  <c r="AN151" i="8"/>
  <c r="AM151" i="8"/>
  <c r="AL151" i="8"/>
  <c r="AK151" i="8"/>
  <c r="AJ151" i="8"/>
  <c r="AI151" i="8"/>
  <c r="AH151" i="8"/>
  <c r="AG151" i="8"/>
  <c r="AF151" i="8"/>
  <c r="AE151" i="8"/>
  <c r="AD151" i="8"/>
  <c r="AC151" i="8"/>
  <c r="AB151" i="8"/>
  <c r="AA151" i="8"/>
  <c r="Z151" i="8"/>
  <c r="Y151" i="8"/>
  <c r="X151" i="8"/>
  <c r="W151" i="8"/>
  <c r="V151" i="8"/>
  <c r="U151" i="8"/>
  <c r="T151" i="8"/>
  <c r="S151" i="8"/>
  <c r="R151" i="8"/>
  <c r="Q151" i="8"/>
  <c r="P151" i="8"/>
  <c r="BF150" i="8"/>
  <c r="BE150" i="8"/>
  <c r="BD150" i="8"/>
  <c r="BC150" i="8"/>
  <c r="BB150" i="8"/>
  <c r="BA150" i="8"/>
  <c r="AZ150" i="8"/>
  <c r="AY150" i="8"/>
  <c r="AX150" i="8"/>
  <c r="AW150" i="8"/>
  <c r="AV150" i="8"/>
  <c r="AU150" i="8"/>
  <c r="AT150" i="8"/>
  <c r="AS150" i="8"/>
  <c r="AR150" i="8"/>
  <c r="AQ150" i="8"/>
  <c r="AP150" i="8"/>
  <c r="AO150" i="8"/>
  <c r="AN150" i="8"/>
  <c r="AM150" i="8"/>
  <c r="AL150" i="8"/>
  <c r="AK150" i="8"/>
  <c r="AJ150" i="8"/>
  <c r="AI150" i="8"/>
  <c r="AH150" i="8"/>
  <c r="AG150" i="8"/>
  <c r="AF150" i="8"/>
  <c r="AE150" i="8"/>
  <c r="AD150" i="8"/>
  <c r="AC150" i="8"/>
  <c r="AB150" i="8"/>
  <c r="AA150" i="8"/>
  <c r="Z150" i="8"/>
  <c r="Y150" i="8"/>
  <c r="X150" i="8"/>
  <c r="W150" i="8"/>
  <c r="V150" i="8"/>
  <c r="U150" i="8"/>
  <c r="T150" i="8"/>
  <c r="S150" i="8"/>
  <c r="R150" i="8"/>
  <c r="Q150" i="8"/>
  <c r="P150" i="8"/>
  <c r="BF149" i="8"/>
  <c r="BE149" i="8"/>
  <c r="BD149" i="8"/>
  <c r="BC149" i="8"/>
  <c r="BB149" i="8"/>
  <c r="BA149" i="8"/>
  <c r="AZ149" i="8"/>
  <c r="AY149" i="8"/>
  <c r="AX149" i="8"/>
  <c r="AW149" i="8"/>
  <c r="AV149" i="8"/>
  <c r="AU149" i="8"/>
  <c r="AT149" i="8"/>
  <c r="AS149" i="8"/>
  <c r="AR149" i="8"/>
  <c r="AQ149" i="8"/>
  <c r="AP149" i="8"/>
  <c r="AO149" i="8"/>
  <c r="AN149" i="8"/>
  <c r="AM149" i="8"/>
  <c r="AL149" i="8"/>
  <c r="AK149" i="8"/>
  <c r="AJ149" i="8"/>
  <c r="AI149" i="8"/>
  <c r="AH149" i="8"/>
  <c r="AG149" i="8"/>
  <c r="AF149" i="8"/>
  <c r="AE149" i="8"/>
  <c r="AD149" i="8"/>
  <c r="AC149" i="8"/>
  <c r="AB149" i="8"/>
  <c r="AA149" i="8"/>
  <c r="Z149" i="8"/>
  <c r="Y149" i="8"/>
  <c r="X149" i="8"/>
  <c r="W149" i="8"/>
  <c r="V149" i="8"/>
  <c r="U149" i="8"/>
  <c r="T149" i="8"/>
  <c r="S149" i="8"/>
  <c r="R149" i="8"/>
  <c r="Q149" i="8"/>
  <c r="P149" i="8"/>
  <c r="BF148" i="8"/>
  <c r="BE148" i="8"/>
  <c r="BD148" i="8"/>
  <c r="BC148" i="8"/>
  <c r="BB148" i="8"/>
  <c r="BA148" i="8"/>
  <c r="AZ148" i="8"/>
  <c r="AY148" i="8"/>
  <c r="AX148" i="8"/>
  <c r="AW148" i="8"/>
  <c r="AV148" i="8"/>
  <c r="AU148" i="8"/>
  <c r="AT148" i="8"/>
  <c r="AS148" i="8"/>
  <c r="AR148" i="8"/>
  <c r="AQ148" i="8"/>
  <c r="AP148" i="8"/>
  <c r="AO148" i="8"/>
  <c r="AN148" i="8"/>
  <c r="AM148" i="8"/>
  <c r="AL148" i="8"/>
  <c r="AK148" i="8"/>
  <c r="AJ148" i="8"/>
  <c r="AI148" i="8"/>
  <c r="AH148" i="8"/>
  <c r="AG148" i="8"/>
  <c r="AF148" i="8"/>
  <c r="AE148" i="8"/>
  <c r="AD148" i="8"/>
  <c r="AC148" i="8"/>
  <c r="AB148" i="8"/>
  <c r="AA148" i="8"/>
  <c r="Z148" i="8"/>
  <c r="Y148" i="8"/>
  <c r="X148" i="8"/>
  <c r="V148" i="8"/>
  <c r="U148" i="8"/>
  <c r="T148" i="8"/>
  <c r="R148" i="8"/>
  <c r="Q148" i="8"/>
  <c r="P148" i="8"/>
  <c r="BF146" i="8"/>
  <c r="BE146" i="8"/>
  <c r="BD146" i="8"/>
  <c r="BC146" i="8"/>
  <c r="BB146" i="8"/>
  <c r="BA146" i="8"/>
  <c r="AZ146" i="8"/>
  <c r="AY146" i="8"/>
  <c r="AX146" i="8"/>
  <c r="AW146" i="8"/>
  <c r="AV146" i="8"/>
  <c r="AU146" i="8"/>
  <c r="AT146" i="8"/>
  <c r="AS146" i="8"/>
  <c r="AR146" i="8"/>
  <c r="AQ146" i="8"/>
  <c r="AP146" i="8"/>
  <c r="AO146" i="8"/>
  <c r="AN146" i="8"/>
  <c r="AM146" i="8"/>
  <c r="AL146" i="8"/>
  <c r="AK146" i="8"/>
  <c r="AJ146" i="8"/>
  <c r="AI146" i="8"/>
  <c r="AH146" i="8"/>
  <c r="AG146" i="8"/>
  <c r="AF146" i="8"/>
  <c r="AE146" i="8"/>
  <c r="AD146" i="8"/>
  <c r="AC146" i="8"/>
  <c r="AB146" i="8"/>
  <c r="AA146" i="8"/>
  <c r="Z146" i="8"/>
  <c r="Y146" i="8"/>
  <c r="X146" i="8"/>
  <c r="W146" i="8"/>
  <c r="V146" i="8"/>
  <c r="U146" i="8"/>
  <c r="T146" i="8"/>
  <c r="S146" i="8"/>
  <c r="R146" i="8"/>
  <c r="Q146" i="8"/>
  <c r="P146" i="8"/>
  <c r="BF145" i="8"/>
  <c r="BE145" i="8"/>
  <c r="BD145" i="8"/>
  <c r="BC145" i="8"/>
  <c r="BB145" i="8"/>
  <c r="BA145" i="8"/>
  <c r="AZ145" i="8"/>
  <c r="AY145" i="8"/>
  <c r="AX145" i="8"/>
  <c r="AW145" i="8"/>
  <c r="AV145" i="8"/>
  <c r="AU145" i="8"/>
  <c r="AT145" i="8"/>
  <c r="AS145" i="8"/>
  <c r="AR145" i="8"/>
  <c r="AQ145" i="8"/>
  <c r="AP145" i="8"/>
  <c r="AO145" i="8"/>
  <c r="AN145" i="8"/>
  <c r="AM145" i="8"/>
  <c r="AL145" i="8"/>
  <c r="AK145" i="8"/>
  <c r="AJ145" i="8"/>
  <c r="AI145" i="8"/>
  <c r="AH145" i="8"/>
  <c r="AG145" i="8"/>
  <c r="AF145" i="8"/>
  <c r="AE145" i="8"/>
  <c r="AD145" i="8"/>
  <c r="AC145" i="8"/>
  <c r="AB145" i="8"/>
  <c r="AA145" i="8"/>
  <c r="Z145" i="8"/>
  <c r="Y145" i="8"/>
  <c r="X145" i="8"/>
  <c r="W145" i="8"/>
  <c r="V145" i="8"/>
  <c r="U145" i="8"/>
  <c r="T145" i="8"/>
  <c r="S145" i="8"/>
  <c r="R145" i="8"/>
  <c r="Q145" i="8"/>
  <c r="P145" i="8"/>
  <c r="BF144" i="8"/>
  <c r="BE144" i="8"/>
  <c r="BD144" i="8"/>
  <c r="BC144" i="8"/>
  <c r="BB144" i="8"/>
  <c r="BA144" i="8"/>
  <c r="AZ144" i="8"/>
  <c r="AY144" i="8"/>
  <c r="AX144" i="8"/>
  <c r="AW144" i="8"/>
  <c r="AV144" i="8"/>
  <c r="AU144" i="8"/>
  <c r="AT144" i="8"/>
  <c r="AS144" i="8"/>
  <c r="AR144" i="8"/>
  <c r="AQ144" i="8"/>
  <c r="AP144" i="8"/>
  <c r="AO144" i="8"/>
  <c r="AN144" i="8"/>
  <c r="AM144" i="8"/>
  <c r="AL144" i="8"/>
  <c r="AK144" i="8"/>
  <c r="AJ144" i="8"/>
  <c r="AI144" i="8"/>
  <c r="AH144" i="8"/>
  <c r="AG144" i="8"/>
  <c r="AF144" i="8"/>
  <c r="AE144" i="8"/>
  <c r="AD144" i="8"/>
  <c r="AC144" i="8"/>
  <c r="AB144" i="8"/>
  <c r="AA144" i="8"/>
  <c r="Z144" i="8"/>
  <c r="Y144" i="8"/>
  <c r="X144" i="8"/>
  <c r="W144" i="8"/>
  <c r="V144" i="8"/>
  <c r="U144" i="8"/>
  <c r="T144" i="8"/>
  <c r="S144" i="8"/>
  <c r="R144" i="8"/>
  <c r="Q144" i="8"/>
  <c r="P144" i="8"/>
  <c r="BF143" i="8"/>
  <c r="BE143" i="8"/>
  <c r="BD143" i="8"/>
  <c r="BC143" i="8"/>
  <c r="BB143" i="8"/>
  <c r="BA143" i="8"/>
  <c r="AZ143" i="8"/>
  <c r="AY143" i="8"/>
  <c r="AX143" i="8"/>
  <c r="AW143" i="8"/>
  <c r="AV143" i="8"/>
  <c r="AU143" i="8"/>
  <c r="AT143" i="8"/>
  <c r="AS143" i="8"/>
  <c r="AR143" i="8"/>
  <c r="AQ143" i="8"/>
  <c r="AP143" i="8"/>
  <c r="AO143" i="8"/>
  <c r="AN143" i="8"/>
  <c r="AM143" i="8"/>
  <c r="AL143" i="8"/>
  <c r="AK143" i="8"/>
  <c r="AJ143" i="8"/>
  <c r="AI143" i="8"/>
  <c r="AH143" i="8"/>
  <c r="AG143" i="8"/>
  <c r="AF143" i="8"/>
  <c r="AE143" i="8"/>
  <c r="AD143" i="8"/>
  <c r="AC143" i="8"/>
  <c r="AB143" i="8"/>
  <c r="AA143" i="8"/>
  <c r="Z143" i="8"/>
  <c r="Y143" i="8"/>
  <c r="X143" i="8"/>
  <c r="W143" i="8"/>
  <c r="V143" i="8"/>
  <c r="U143" i="8"/>
  <c r="T143" i="8"/>
  <c r="S143" i="8"/>
  <c r="R143" i="8"/>
  <c r="Q143" i="8"/>
  <c r="P143" i="8"/>
  <c r="AS242" i="12"/>
  <c r="AO242" i="12"/>
  <c r="AK242" i="12"/>
  <c r="AG242" i="12"/>
  <c r="AC242" i="12"/>
  <c r="Y242" i="12"/>
  <c r="U242" i="12"/>
  <c r="Q242" i="12"/>
  <c r="M242" i="12"/>
  <c r="I242" i="12"/>
  <c r="E242" i="12"/>
  <c r="AT241" i="12"/>
  <c r="AQ241" i="12"/>
  <c r="AL241" i="12"/>
  <c r="AI241" i="12"/>
  <c r="AD241" i="12"/>
  <c r="AA241" i="12"/>
  <c r="V241" i="12"/>
  <c r="S241" i="12"/>
  <c r="N241" i="12"/>
  <c r="K241" i="12"/>
  <c r="F241" i="12"/>
  <c r="AU240" i="12"/>
  <c r="AV240" i="12" s="1"/>
  <c r="AW240" i="12" s="1"/>
  <c r="AX240" i="12" s="1"/>
  <c r="AY240" i="12" s="1"/>
  <c r="AZ240" i="12" s="1"/>
  <c r="BA240" i="12" s="1"/>
  <c r="BB240" i="12" s="1"/>
  <c r="BC240" i="12" s="1"/>
  <c r="BD240" i="12" s="1"/>
  <c r="BE240" i="12" s="1"/>
  <c r="BF240" i="12" s="1"/>
  <c r="BG240" i="12" s="1"/>
  <c r="BH240" i="12" s="1"/>
  <c r="BI240" i="12" s="1"/>
  <c r="BJ240" i="12" s="1"/>
  <c r="BK240" i="12" s="1"/>
  <c r="BL240" i="12" s="1"/>
  <c r="BM240" i="12" s="1"/>
  <c r="AQ240" i="12"/>
  <c r="AM240" i="12"/>
  <c r="AI240" i="12"/>
  <c r="AE240" i="12"/>
  <c r="AA240" i="12"/>
  <c r="W240" i="12"/>
  <c r="S240" i="12"/>
  <c r="O240" i="12"/>
  <c r="K240" i="12"/>
  <c r="G240" i="12"/>
  <c r="AT239" i="12"/>
  <c r="AP239" i="12"/>
  <c r="AL239" i="12"/>
  <c r="AH239" i="12"/>
  <c r="AD239" i="12"/>
  <c r="Z239" i="12"/>
  <c r="V239" i="12"/>
  <c r="R239" i="12"/>
  <c r="N239" i="12"/>
  <c r="J239" i="12"/>
  <c r="F239" i="12"/>
  <c r="AQ238" i="12"/>
  <c r="AI238" i="12"/>
  <c r="AA238" i="12"/>
  <c r="S238" i="12"/>
  <c r="K238" i="12"/>
  <c r="AT237" i="12"/>
  <c r="AL237" i="12"/>
  <c r="AD237" i="12"/>
  <c r="V237" i="12"/>
  <c r="N237" i="12"/>
  <c r="F237" i="12"/>
  <c r="AU236" i="12"/>
  <c r="AV236" i="12" s="1"/>
  <c r="AW236" i="12" s="1"/>
  <c r="AX236" i="12" s="1"/>
  <c r="AY236" i="12" s="1"/>
  <c r="AZ236" i="12" s="1"/>
  <c r="BA236" i="12" s="1"/>
  <c r="BB236" i="12" s="1"/>
  <c r="BC236" i="12" s="1"/>
  <c r="BD236" i="12" s="1"/>
  <c r="BE236" i="12" s="1"/>
  <c r="BF236" i="12" s="1"/>
  <c r="BG236" i="12" s="1"/>
  <c r="BH236" i="12" s="1"/>
  <c r="BI236" i="12" s="1"/>
  <c r="BJ236" i="12" s="1"/>
  <c r="BK236" i="12" s="1"/>
  <c r="BL236" i="12" s="1"/>
  <c r="BM236" i="12" s="1"/>
  <c r="AT236" i="12"/>
  <c r="AQ236" i="12"/>
  <c r="AM236" i="12"/>
  <c r="AL236" i="12"/>
  <c r="AI236" i="12"/>
  <c r="AE236" i="12"/>
  <c r="AD236" i="12"/>
  <c r="AA236" i="12"/>
  <c r="W236" i="12"/>
  <c r="V236" i="12"/>
  <c r="S236" i="12"/>
  <c r="O236" i="12"/>
  <c r="N236" i="12"/>
  <c r="K236" i="12"/>
  <c r="G236" i="12"/>
  <c r="F236" i="12"/>
  <c r="AT235" i="12"/>
  <c r="AQ235" i="12"/>
  <c r="AL235" i="12"/>
  <c r="AI235" i="12"/>
  <c r="AD235" i="12"/>
  <c r="AA235" i="12"/>
  <c r="V235" i="12"/>
  <c r="S235" i="12"/>
  <c r="N235" i="12"/>
  <c r="K235" i="12"/>
  <c r="F235" i="12"/>
  <c r="AT233" i="12"/>
  <c r="AL233" i="12"/>
  <c r="AD233" i="12"/>
  <c r="V233" i="12"/>
  <c r="N233" i="12"/>
  <c r="F233" i="12"/>
  <c r="C233" i="12"/>
  <c r="D249" i="12" s="1"/>
  <c r="AU232" i="12"/>
  <c r="AQ232" i="12"/>
  <c r="AM232" i="12"/>
  <c r="AI232" i="12"/>
  <c r="AE232" i="12"/>
  <c r="AA232" i="12"/>
  <c r="W232" i="12"/>
  <c r="S232" i="12"/>
  <c r="O232" i="12"/>
  <c r="K232" i="12"/>
  <c r="G232" i="12"/>
  <c r="AU231" i="12"/>
  <c r="AR231" i="12"/>
  <c r="AQ231" i="12"/>
  <c r="AN231" i="12"/>
  <c r="AM231" i="12"/>
  <c r="AJ231" i="12"/>
  <c r="AI231" i="12"/>
  <c r="AF231" i="12"/>
  <c r="AE231" i="12"/>
  <c r="AB231" i="12"/>
  <c r="AA231" i="12"/>
  <c r="X231" i="12"/>
  <c r="W231" i="12"/>
  <c r="T231" i="12"/>
  <c r="S231" i="12"/>
  <c r="P231" i="12"/>
  <c r="O231" i="12"/>
  <c r="L231" i="12"/>
  <c r="K231" i="12"/>
  <c r="H231" i="12"/>
  <c r="G231" i="12"/>
  <c r="AR230" i="12"/>
  <c r="AN230" i="12"/>
  <c r="AJ230" i="12"/>
  <c r="AF230" i="12"/>
  <c r="AB230" i="12"/>
  <c r="X230" i="12"/>
  <c r="T230" i="12"/>
  <c r="P230" i="12"/>
  <c r="L230" i="12"/>
  <c r="H230" i="12"/>
  <c r="AU228" i="12"/>
  <c r="AM228" i="12"/>
  <c r="AE228" i="12"/>
  <c r="W228" i="12"/>
  <c r="O228" i="12"/>
  <c r="G228" i="12"/>
  <c r="A228" i="12"/>
  <c r="A229" i="12" s="1"/>
  <c r="A230" i="12" s="1"/>
  <c r="A231" i="12" s="1"/>
  <c r="A232" i="12" s="1"/>
  <c r="AU227" i="12"/>
  <c r="AR227" i="12"/>
  <c r="AN227" i="12"/>
  <c r="AM227" i="12"/>
  <c r="AJ227" i="12"/>
  <c r="AF227" i="12"/>
  <c r="AE227" i="12"/>
  <c r="AB227" i="12"/>
  <c r="X227" i="12"/>
  <c r="W227" i="12"/>
  <c r="T227" i="12"/>
  <c r="P227" i="12"/>
  <c r="O227" i="12"/>
  <c r="L227" i="12"/>
  <c r="H227" i="12"/>
  <c r="G227" i="12"/>
  <c r="C227" i="12"/>
  <c r="D248" i="12" s="1"/>
  <c r="AU226" i="12"/>
  <c r="B226" i="12" s="1"/>
  <c r="AK226" i="12"/>
  <c r="AG226" i="12"/>
  <c r="AF226" i="12"/>
  <c r="AC226" i="12"/>
  <c r="Y226" i="12"/>
  <c r="X226" i="12"/>
  <c r="U226" i="12"/>
  <c r="Q226" i="12"/>
  <c r="P226" i="12"/>
  <c r="M226" i="12"/>
  <c r="I226" i="12"/>
  <c r="H226" i="12"/>
  <c r="E226" i="12"/>
  <c r="AO225" i="12"/>
  <c r="AG225" i="12"/>
  <c r="Y225" i="12"/>
  <c r="Q225" i="12"/>
  <c r="I225" i="12"/>
  <c r="AU224" i="12"/>
  <c r="AT224" i="12"/>
  <c r="AP224" i="12"/>
  <c r="AM224" i="12"/>
  <c r="AL224" i="12"/>
  <c r="AH224" i="12"/>
  <c r="AE224" i="12"/>
  <c r="AD224" i="12"/>
  <c r="Z224" i="12"/>
  <c r="W224" i="12"/>
  <c r="V224" i="12"/>
  <c r="R224" i="12"/>
  <c r="O224" i="12"/>
  <c r="N224" i="12"/>
  <c r="J224" i="12"/>
  <c r="G224" i="12"/>
  <c r="F224" i="12"/>
  <c r="A224" i="12"/>
  <c r="A225" i="12" s="1"/>
  <c r="A226" i="12" s="1"/>
  <c r="AR223" i="12"/>
  <c r="AQ223" i="12"/>
  <c r="AN223" i="12"/>
  <c r="AJ223" i="12"/>
  <c r="AI223" i="12"/>
  <c r="AF223" i="12"/>
  <c r="AB223" i="12"/>
  <c r="AA223" i="12"/>
  <c r="X223" i="12"/>
  <c r="T223" i="12"/>
  <c r="S223" i="12"/>
  <c r="P223" i="12"/>
  <c r="L223" i="12"/>
  <c r="K223" i="12"/>
  <c r="H223" i="12"/>
  <c r="A223" i="12"/>
  <c r="AS222" i="12"/>
  <c r="AR222" i="12"/>
  <c r="AN222" i="12"/>
  <c r="AK222" i="12"/>
  <c r="AJ222" i="12"/>
  <c r="AF222" i="12"/>
  <c r="AC222" i="12"/>
  <c r="AB222" i="12"/>
  <c r="X222" i="12"/>
  <c r="U222" i="12"/>
  <c r="T222" i="12"/>
  <c r="P222" i="12"/>
  <c r="M222" i="12"/>
  <c r="L222" i="12"/>
  <c r="H222" i="12"/>
  <c r="E222" i="12"/>
  <c r="AP216" i="12"/>
  <c r="AH216" i="12"/>
  <c r="Z216" i="12"/>
  <c r="R216" i="12"/>
  <c r="J216" i="12"/>
  <c r="D215" i="12"/>
  <c r="D214" i="12"/>
  <c r="AU209" i="12"/>
  <c r="AT209" i="12"/>
  <c r="AS209" i="12"/>
  <c r="AS216" i="12" s="1"/>
  <c r="AR209" i="12"/>
  <c r="AR216" i="12" s="1"/>
  <c r="AQ209" i="12"/>
  <c r="AP209" i="12"/>
  <c r="AO209" i="12"/>
  <c r="AO216" i="12" s="1"/>
  <c r="AN209" i="12"/>
  <c r="AN216" i="12" s="1"/>
  <c r="AM209" i="12"/>
  <c r="AL209" i="12"/>
  <c r="AK209" i="12"/>
  <c r="AK216" i="12" s="1"/>
  <c r="AJ209" i="12"/>
  <c r="AJ216" i="12" s="1"/>
  <c r="AI209" i="12"/>
  <c r="AH209" i="12"/>
  <c r="AG209" i="12"/>
  <c r="AG216" i="12" s="1"/>
  <c r="AF209" i="12"/>
  <c r="AF216" i="12" s="1"/>
  <c r="AE209" i="12"/>
  <c r="AD209" i="12"/>
  <c r="AC209" i="12"/>
  <c r="AC216" i="12" s="1"/>
  <c r="AB209" i="12"/>
  <c r="AB216" i="12" s="1"/>
  <c r="AA209" i="12"/>
  <c r="Z209" i="12"/>
  <c r="Y209" i="12"/>
  <c r="Y216" i="12" s="1"/>
  <c r="X209" i="12"/>
  <c r="X216" i="12" s="1"/>
  <c r="W209" i="12"/>
  <c r="V209" i="12"/>
  <c r="U209" i="12"/>
  <c r="U216" i="12" s="1"/>
  <c r="T209" i="12"/>
  <c r="T216" i="12" s="1"/>
  <c r="S209" i="12"/>
  <c r="R209" i="12"/>
  <c r="Q209" i="12"/>
  <c r="Q216" i="12" s="1"/>
  <c r="P209" i="12"/>
  <c r="P216" i="12" s="1"/>
  <c r="O209" i="12"/>
  <c r="N209" i="12"/>
  <c r="M209" i="12"/>
  <c r="M216" i="12" s="1"/>
  <c r="L209" i="12"/>
  <c r="L216" i="12" s="1"/>
  <c r="K209" i="12"/>
  <c r="J209" i="12"/>
  <c r="I209" i="12"/>
  <c r="I216" i="12" s="1"/>
  <c r="H209" i="12"/>
  <c r="H216" i="12" s="1"/>
  <c r="G209" i="12"/>
  <c r="F209" i="12"/>
  <c r="E209" i="12"/>
  <c r="E216" i="12" s="1"/>
  <c r="D209" i="12"/>
  <c r="D243" i="12" s="1"/>
  <c r="AU208" i="12"/>
  <c r="AU216" i="12" s="1"/>
  <c r="AT208" i="12"/>
  <c r="AT216" i="12" s="1"/>
  <c r="AS208" i="12"/>
  <c r="AR208" i="12"/>
  <c r="AQ208" i="12"/>
  <c r="AQ216" i="12" s="1"/>
  <c r="AP208" i="12"/>
  <c r="AP242" i="12" s="1"/>
  <c r="AO208" i="12"/>
  <c r="AN208" i="12"/>
  <c r="AM208" i="12"/>
  <c r="AM216" i="12" s="1"/>
  <c r="AL208" i="12"/>
  <c r="AL216" i="12" s="1"/>
  <c r="AK208" i="12"/>
  <c r="AJ208" i="12"/>
  <c r="AI208" i="12"/>
  <c r="AI216" i="12" s="1"/>
  <c r="AH208" i="12"/>
  <c r="AH242" i="12" s="1"/>
  <c r="AG208" i="12"/>
  <c r="AF208" i="12"/>
  <c r="AE208" i="12"/>
  <c r="AE216" i="12" s="1"/>
  <c r="AD208" i="12"/>
  <c r="AD216" i="12" s="1"/>
  <c r="AC208" i="12"/>
  <c r="AB208" i="12"/>
  <c r="AA208" i="12"/>
  <c r="AA216" i="12" s="1"/>
  <c r="Z208" i="12"/>
  <c r="Z242" i="12" s="1"/>
  <c r="Y208" i="12"/>
  <c r="X208" i="12"/>
  <c r="W208" i="12"/>
  <c r="W216" i="12" s="1"/>
  <c r="V208" i="12"/>
  <c r="V216" i="12" s="1"/>
  <c r="U208" i="12"/>
  <c r="T208" i="12"/>
  <c r="S208" i="12"/>
  <c r="S216" i="12" s="1"/>
  <c r="R208" i="12"/>
  <c r="R242" i="12" s="1"/>
  <c r="Q208" i="12"/>
  <c r="P208" i="12"/>
  <c r="O208" i="12"/>
  <c r="O216" i="12" s="1"/>
  <c r="N208" i="12"/>
  <c r="N216" i="12" s="1"/>
  <c r="M208" i="12"/>
  <c r="L208" i="12"/>
  <c r="K208" i="12"/>
  <c r="K216" i="12" s="1"/>
  <c r="J208" i="12"/>
  <c r="J242" i="12" s="1"/>
  <c r="I208" i="12"/>
  <c r="H208" i="12"/>
  <c r="G208" i="12"/>
  <c r="G216" i="12" s="1"/>
  <c r="F208" i="12"/>
  <c r="F216" i="12" s="1"/>
  <c r="E208" i="12"/>
  <c r="D208" i="12"/>
  <c r="D242" i="12" s="1"/>
  <c r="C208" i="12"/>
  <c r="C242" i="12" s="1"/>
  <c r="AU207" i="12"/>
  <c r="AT207" i="12"/>
  <c r="AS207" i="12"/>
  <c r="AR207" i="12"/>
  <c r="AQ207" i="12"/>
  <c r="AP207" i="12"/>
  <c r="AP241" i="12" s="1"/>
  <c r="AO207" i="12"/>
  <c r="AN207" i="12"/>
  <c r="AM207" i="12"/>
  <c r="AL207" i="12"/>
  <c r="AK207" i="12"/>
  <c r="AJ207" i="12"/>
  <c r="AI207" i="12"/>
  <c r="AH207" i="12"/>
  <c r="AH241" i="12" s="1"/>
  <c r="AG207" i="12"/>
  <c r="AF207" i="12"/>
  <c r="AE207" i="12"/>
  <c r="AD207" i="12"/>
  <c r="AC207" i="12"/>
  <c r="AB207" i="12"/>
  <c r="AA207" i="12"/>
  <c r="Z207" i="12"/>
  <c r="Z241" i="12" s="1"/>
  <c r="Y207" i="12"/>
  <c r="X207" i="12"/>
  <c r="W207" i="12"/>
  <c r="V207" i="12"/>
  <c r="U207" i="12"/>
  <c r="T207" i="12"/>
  <c r="S207" i="12"/>
  <c r="R207" i="12"/>
  <c r="R241" i="12" s="1"/>
  <c r="Q207" i="12"/>
  <c r="P207" i="12"/>
  <c r="O207" i="12"/>
  <c r="N207" i="12"/>
  <c r="M207" i="12"/>
  <c r="L207" i="12"/>
  <c r="K207" i="12"/>
  <c r="J207" i="12"/>
  <c r="J241" i="12" s="1"/>
  <c r="I207" i="12"/>
  <c r="H207" i="12"/>
  <c r="G207" i="12"/>
  <c r="F207" i="12"/>
  <c r="E207" i="12"/>
  <c r="D207" i="12"/>
  <c r="D241" i="12" s="1"/>
  <c r="AU206" i="12"/>
  <c r="AT206" i="12"/>
  <c r="AS206" i="12"/>
  <c r="AR206" i="12"/>
  <c r="AQ206" i="12"/>
  <c r="AP206" i="12"/>
  <c r="AO206" i="12"/>
  <c r="AN206" i="12"/>
  <c r="AM206" i="12"/>
  <c r="AL206" i="12"/>
  <c r="AK206" i="12"/>
  <c r="AJ206" i="12"/>
  <c r="AI206" i="12"/>
  <c r="AH206" i="12"/>
  <c r="AG206" i="12"/>
  <c r="AF206" i="12"/>
  <c r="AE206" i="12"/>
  <c r="AD206" i="12"/>
  <c r="AC206" i="12"/>
  <c r="AB206" i="12"/>
  <c r="AA206" i="12"/>
  <c r="Z206" i="12"/>
  <c r="Y206" i="12"/>
  <c r="X206" i="12"/>
  <c r="W206" i="12"/>
  <c r="V206" i="12"/>
  <c r="U206" i="12"/>
  <c r="T206" i="12"/>
  <c r="S206" i="12"/>
  <c r="R206" i="12"/>
  <c r="Q206" i="12"/>
  <c r="P206" i="12"/>
  <c r="O206" i="12"/>
  <c r="N206" i="12"/>
  <c r="M206" i="12"/>
  <c r="L206" i="12"/>
  <c r="K206" i="12"/>
  <c r="J206" i="12"/>
  <c r="I206" i="12"/>
  <c r="H206" i="12"/>
  <c r="G206" i="12"/>
  <c r="F206" i="12"/>
  <c r="E206" i="12"/>
  <c r="D206" i="12"/>
  <c r="D240" i="12" s="1"/>
  <c r="AU205" i="12"/>
  <c r="AT205" i="12"/>
  <c r="AS205" i="12"/>
  <c r="AR205" i="12"/>
  <c r="AQ205" i="12"/>
  <c r="AP205" i="12"/>
  <c r="AO205" i="12"/>
  <c r="AN205" i="12"/>
  <c r="AM205" i="12"/>
  <c r="AL205" i="12"/>
  <c r="AK205" i="12"/>
  <c r="AJ205" i="12"/>
  <c r="AI205" i="12"/>
  <c r="AH205" i="12"/>
  <c r="AG205" i="12"/>
  <c r="AF205" i="12"/>
  <c r="AE205" i="12"/>
  <c r="AD205" i="12"/>
  <c r="AC205" i="12"/>
  <c r="AB205" i="12"/>
  <c r="AA205" i="12"/>
  <c r="Z205" i="12"/>
  <c r="Y205" i="12"/>
  <c r="X205" i="12"/>
  <c r="W205" i="12"/>
  <c r="V205" i="12"/>
  <c r="U205" i="12"/>
  <c r="T205" i="12"/>
  <c r="S205" i="12"/>
  <c r="R205" i="12"/>
  <c r="Q205" i="12"/>
  <c r="P205" i="12"/>
  <c r="O205" i="12"/>
  <c r="N205" i="12"/>
  <c r="M205" i="12"/>
  <c r="L205" i="12"/>
  <c r="K205" i="12"/>
  <c r="J205" i="12"/>
  <c r="I205" i="12"/>
  <c r="H205" i="12"/>
  <c r="G205" i="12"/>
  <c r="F205" i="12"/>
  <c r="E205" i="12"/>
  <c r="D205" i="12"/>
  <c r="D239" i="12" s="1"/>
  <c r="AU204" i="12"/>
  <c r="AU238" i="12" s="1"/>
  <c r="AT204" i="12"/>
  <c r="AS204" i="12"/>
  <c r="AR204" i="12"/>
  <c r="AQ204" i="12"/>
  <c r="AP204" i="12"/>
  <c r="AO204" i="12"/>
  <c r="AN204" i="12"/>
  <c r="AM204" i="12"/>
  <c r="AM238" i="12" s="1"/>
  <c r="AL204" i="12"/>
  <c r="AK204" i="12"/>
  <c r="AJ204" i="12"/>
  <c r="AI204" i="12"/>
  <c r="AH204" i="12"/>
  <c r="AG204" i="12"/>
  <c r="AF204" i="12"/>
  <c r="AE204" i="12"/>
  <c r="AE238" i="12" s="1"/>
  <c r="AD204" i="12"/>
  <c r="AC204" i="12"/>
  <c r="AB204" i="12"/>
  <c r="AA204" i="12"/>
  <c r="Z204" i="12"/>
  <c r="Y204" i="12"/>
  <c r="X204" i="12"/>
  <c r="W204" i="12"/>
  <c r="W238" i="12" s="1"/>
  <c r="V204" i="12"/>
  <c r="U204" i="12"/>
  <c r="T204" i="12"/>
  <c r="S204" i="12"/>
  <c r="R204" i="12"/>
  <c r="Q204" i="12"/>
  <c r="P204" i="12"/>
  <c r="O204" i="12"/>
  <c r="O238" i="12" s="1"/>
  <c r="N204" i="12"/>
  <c r="M204" i="12"/>
  <c r="L204" i="12"/>
  <c r="K204" i="12"/>
  <c r="J204" i="12"/>
  <c r="I204" i="12"/>
  <c r="H204" i="12"/>
  <c r="G204" i="12"/>
  <c r="G238" i="12" s="1"/>
  <c r="F204" i="12"/>
  <c r="E204" i="12"/>
  <c r="D204" i="12"/>
  <c r="D238" i="12" s="1"/>
  <c r="AU203" i="12"/>
  <c r="AT203" i="12"/>
  <c r="AS203" i="12"/>
  <c r="AR203" i="12"/>
  <c r="AQ203" i="12"/>
  <c r="AP203" i="12"/>
  <c r="AP237" i="12" s="1"/>
  <c r="AO203" i="12"/>
  <c r="AN203" i="12"/>
  <c r="AM203" i="12"/>
  <c r="AL203" i="12"/>
  <c r="AK203" i="12"/>
  <c r="AJ203" i="12"/>
  <c r="AI203" i="12"/>
  <c r="AH203" i="12"/>
  <c r="AH237" i="12" s="1"/>
  <c r="AG203" i="12"/>
  <c r="AF203" i="12"/>
  <c r="AE203" i="12"/>
  <c r="AD203" i="12"/>
  <c r="AC203" i="12"/>
  <c r="AB203" i="12"/>
  <c r="AA203" i="12"/>
  <c r="Z203" i="12"/>
  <c r="Z237" i="12" s="1"/>
  <c r="Y203" i="12"/>
  <c r="X203" i="12"/>
  <c r="W203" i="12"/>
  <c r="V203" i="12"/>
  <c r="U203" i="12"/>
  <c r="T203" i="12"/>
  <c r="S203" i="12"/>
  <c r="R203" i="12"/>
  <c r="R237" i="12" s="1"/>
  <c r="Q203" i="12"/>
  <c r="P203" i="12"/>
  <c r="O203" i="12"/>
  <c r="N203" i="12"/>
  <c r="M203" i="12"/>
  <c r="L203" i="12"/>
  <c r="K203" i="12"/>
  <c r="J203" i="12"/>
  <c r="J237" i="12" s="1"/>
  <c r="I203" i="12"/>
  <c r="H203" i="12"/>
  <c r="G203" i="12"/>
  <c r="F203" i="12"/>
  <c r="E203" i="12"/>
  <c r="D203" i="12"/>
  <c r="D237" i="12" s="1"/>
  <c r="AU202" i="12"/>
  <c r="AT202" i="12"/>
  <c r="AS202" i="12"/>
  <c r="AS215" i="12" s="1"/>
  <c r="AR202" i="12"/>
  <c r="AQ202" i="12"/>
  <c r="AP202" i="12"/>
  <c r="AP236" i="12" s="1"/>
  <c r="AO202" i="12"/>
  <c r="AO215" i="12" s="1"/>
  <c r="AN202" i="12"/>
  <c r="AM202" i="12"/>
  <c r="AL202" i="12"/>
  <c r="AK202" i="12"/>
  <c r="AK215" i="12" s="1"/>
  <c r="AJ202" i="12"/>
  <c r="AI202" i="12"/>
  <c r="AH202" i="12"/>
  <c r="AH236" i="12" s="1"/>
  <c r="AG202" i="12"/>
  <c r="AG215" i="12" s="1"/>
  <c r="AF202" i="12"/>
  <c r="AE202" i="12"/>
  <c r="AD202" i="12"/>
  <c r="AC202" i="12"/>
  <c r="AC215" i="12" s="1"/>
  <c r="AB202" i="12"/>
  <c r="AA202" i="12"/>
  <c r="Z202" i="12"/>
  <c r="Z236" i="12" s="1"/>
  <c r="Y202" i="12"/>
  <c r="Y215" i="12" s="1"/>
  <c r="X202" i="12"/>
  <c r="W202" i="12"/>
  <c r="V202" i="12"/>
  <c r="U202" i="12"/>
  <c r="U215" i="12" s="1"/>
  <c r="T202" i="12"/>
  <c r="S202" i="12"/>
  <c r="R202" i="12"/>
  <c r="R236" i="12" s="1"/>
  <c r="Q202" i="12"/>
  <c r="Q215" i="12" s="1"/>
  <c r="P202" i="12"/>
  <c r="O202" i="12"/>
  <c r="N202" i="12"/>
  <c r="M202" i="12"/>
  <c r="M215" i="12" s="1"/>
  <c r="L202" i="12"/>
  <c r="K202" i="12"/>
  <c r="J202" i="12"/>
  <c r="J236" i="12" s="1"/>
  <c r="I202" i="12"/>
  <c r="I215" i="12" s="1"/>
  <c r="H202" i="12"/>
  <c r="G202" i="12"/>
  <c r="F202" i="12"/>
  <c r="E202" i="12"/>
  <c r="E215" i="12" s="1"/>
  <c r="D202" i="12"/>
  <c r="D236" i="12" s="1"/>
  <c r="AU201" i="12"/>
  <c r="AT201" i="12"/>
  <c r="AS201" i="12"/>
  <c r="AR201" i="12"/>
  <c r="AQ201" i="12"/>
  <c r="AP201" i="12"/>
  <c r="AO201" i="12"/>
  <c r="AN201" i="12"/>
  <c r="AM201" i="12"/>
  <c r="AL201" i="12"/>
  <c r="AK201" i="12"/>
  <c r="AJ201" i="12"/>
  <c r="AI201" i="12"/>
  <c r="AH201" i="12"/>
  <c r="AG201" i="12"/>
  <c r="AF201" i="12"/>
  <c r="AE201" i="12"/>
  <c r="AD201" i="12"/>
  <c r="AC201" i="12"/>
  <c r="AB201" i="12"/>
  <c r="AA201" i="12"/>
  <c r="Z201" i="12"/>
  <c r="Y201" i="12"/>
  <c r="X201" i="12"/>
  <c r="W201" i="12"/>
  <c r="V201" i="12"/>
  <c r="U201" i="12"/>
  <c r="T201" i="12"/>
  <c r="S201" i="12"/>
  <c r="R201" i="12"/>
  <c r="Q201" i="12"/>
  <c r="P201" i="12"/>
  <c r="O201" i="12"/>
  <c r="N201" i="12"/>
  <c r="M201" i="12"/>
  <c r="L201" i="12"/>
  <c r="K201" i="12"/>
  <c r="J201" i="12"/>
  <c r="I201" i="12"/>
  <c r="H201" i="12"/>
  <c r="G201" i="12"/>
  <c r="F201" i="12"/>
  <c r="E201" i="12"/>
  <c r="D201" i="12"/>
  <c r="D235" i="12" s="1"/>
  <c r="AU200" i="12"/>
  <c r="AT200" i="12"/>
  <c r="AS200" i="12"/>
  <c r="AR200" i="12"/>
  <c r="AR215" i="12" s="1"/>
  <c r="AQ200" i="12"/>
  <c r="AQ234" i="12" s="1"/>
  <c r="AP200" i="12"/>
  <c r="AO200" i="12"/>
  <c r="AN200" i="12"/>
  <c r="AN215" i="12" s="1"/>
  <c r="AM200" i="12"/>
  <c r="AL200" i="12"/>
  <c r="AK200" i="12"/>
  <c r="AJ200" i="12"/>
  <c r="AJ215" i="12" s="1"/>
  <c r="AI200" i="12"/>
  <c r="AI234" i="12" s="1"/>
  <c r="AH200" i="12"/>
  <c r="AG200" i="12"/>
  <c r="AF200" i="12"/>
  <c r="AF215" i="12" s="1"/>
  <c r="AE200" i="12"/>
  <c r="AD200" i="12"/>
  <c r="AC200" i="12"/>
  <c r="AB200" i="12"/>
  <c r="AB215" i="12" s="1"/>
  <c r="AA200" i="12"/>
  <c r="AA234" i="12" s="1"/>
  <c r="Z200" i="12"/>
  <c r="Y200" i="12"/>
  <c r="X200" i="12"/>
  <c r="X215" i="12" s="1"/>
  <c r="W200" i="12"/>
  <c r="V200" i="12"/>
  <c r="U200" i="12"/>
  <c r="T200" i="12"/>
  <c r="T215" i="12" s="1"/>
  <c r="S200" i="12"/>
  <c r="S234" i="12" s="1"/>
  <c r="R200" i="12"/>
  <c r="Q200" i="12"/>
  <c r="P200" i="12"/>
  <c r="P215" i="12" s="1"/>
  <c r="O200" i="12"/>
  <c r="N200" i="12"/>
  <c r="M200" i="12"/>
  <c r="L200" i="12"/>
  <c r="L215" i="12" s="1"/>
  <c r="K200" i="12"/>
  <c r="K234" i="12" s="1"/>
  <c r="J200" i="12"/>
  <c r="I200" i="12"/>
  <c r="H200" i="12"/>
  <c r="H215" i="12" s="1"/>
  <c r="G200" i="12"/>
  <c r="F200" i="12"/>
  <c r="E200" i="12"/>
  <c r="D200" i="12"/>
  <c r="D234" i="12" s="1"/>
  <c r="AU199" i="12"/>
  <c r="AU215" i="12" s="1"/>
  <c r="AT199" i="12"/>
  <c r="AT215" i="12" s="1"/>
  <c r="AS199" i="12"/>
  <c r="AR199" i="12"/>
  <c r="AQ199" i="12"/>
  <c r="AQ215" i="12" s="1"/>
  <c r="AP199" i="12"/>
  <c r="AP215" i="12" s="1"/>
  <c r="AO199" i="12"/>
  <c r="AN199" i="12"/>
  <c r="AM199" i="12"/>
  <c r="AM215" i="12" s="1"/>
  <c r="AL199" i="12"/>
  <c r="AL215" i="12" s="1"/>
  <c r="AK199" i="12"/>
  <c r="AJ199" i="12"/>
  <c r="AI199" i="12"/>
  <c r="AI215" i="12" s="1"/>
  <c r="AH199" i="12"/>
  <c r="AH215" i="12" s="1"/>
  <c r="AG199" i="12"/>
  <c r="AF199" i="12"/>
  <c r="AE199" i="12"/>
  <c r="AE215" i="12" s="1"/>
  <c r="AD199" i="12"/>
  <c r="AD215" i="12" s="1"/>
  <c r="AC199" i="12"/>
  <c r="AB199" i="12"/>
  <c r="AA199" i="12"/>
  <c r="AA215" i="12" s="1"/>
  <c r="Z199" i="12"/>
  <c r="Z215" i="12" s="1"/>
  <c r="Y199" i="12"/>
  <c r="X199" i="12"/>
  <c r="W199" i="12"/>
  <c r="W215" i="12" s="1"/>
  <c r="V199" i="12"/>
  <c r="V215" i="12" s="1"/>
  <c r="U199" i="12"/>
  <c r="T199" i="12"/>
  <c r="S199" i="12"/>
  <c r="S215" i="12" s="1"/>
  <c r="R199" i="12"/>
  <c r="R215" i="12" s="1"/>
  <c r="Q199" i="12"/>
  <c r="P199" i="12"/>
  <c r="O199" i="12"/>
  <c r="O215" i="12" s="1"/>
  <c r="N199" i="12"/>
  <c r="N215" i="12" s="1"/>
  <c r="M199" i="12"/>
  <c r="L199" i="12"/>
  <c r="K199" i="12"/>
  <c r="K215" i="12" s="1"/>
  <c r="J199" i="12"/>
  <c r="J215" i="12" s="1"/>
  <c r="I199" i="12"/>
  <c r="H199" i="12"/>
  <c r="G199" i="12"/>
  <c r="G215" i="12" s="1"/>
  <c r="F199" i="12"/>
  <c r="F215" i="12" s="1"/>
  <c r="E199" i="12"/>
  <c r="D199" i="12"/>
  <c r="D233" i="12" s="1"/>
  <c r="AU198" i="12"/>
  <c r="AT198" i="12"/>
  <c r="AS198" i="12"/>
  <c r="AR198" i="12"/>
  <c r="AR232" i="12" s="1"/>
  <c r="AQ198" i="12"/>
  <c r="AP198" i="12"/>
  <c r="AO198" i="12"/>
  <c r="AN198" i="12"/>
  <c r="AM198" i="12"/>
  <c r="AL198" i="12"/>
  <c r="AK198" i="12"/>
  <c r="AJ198" i="12"/>
  <c r="AJ232" i="12" s="1"/>
  <c r="AI198" i="12"/>
  <c r="AH198" i="12"/>
  <c r="AG198" i="12"/>
  <c r="AF198" i="12"/>
  <c r="AE198" i="12"/>
  <c r="AD198" i="12"/>
  <c r="AC198" i="12"/>
  <c r="AB198" i="12"/>
  <c r="AB232" i="12" s="1"/>
  <c r="AA198" i="12"/>
  <c r="Z198" i="12"/>
  <c r="Y198" i="12"/>
  <c r="X198" i="12"/>
  <c r="W198" i="12"/>
  <c r="V198" i="12"/>
  <c r="U198" i="12"/>
  <c r="T198" i="12"/>
  <c r="T232" i="12" s="1"/>
  <c r="S198" i="12"/>
  <c r="R198" i="12"/>
  <c r="Q198" i="12"/>
  <c r="P198" i="12"/>
  <c r="O198" i="12"/>
  <c r="N198" i="12"/>
  <c r="M198" i="12"/>
  <c r="L198" i="12"/>
  <c r="L232" i="12" s="1"/>
  <c r="K198" i="12"/>
  <c r="J198" i="12"/>
  <c r="I198" i="12"/>
  <c r="H198" i="12"/>
  <c r="G198" i="12"/>
  <c r="F198" i="12"/>
  <c r="E198" i="12"/>
  <c r="AU197" i="12"/>
  <c r="AT197" i="12"/>
  <c r="AS197" i="12"/>
  <c r="AS214" i="12" s="1"/>
  <c r="AR197" i="12"/>
  <c r="AQ197" i="12"/>
  <c r="AP197" i="12"/>
  <c r="AO197" i="12"/>
  <c r="AO214" i="12" s="1"/>
  <c r="AN197" i="12"/>
  <c r="AM197" i="12"/>
  <c r="AL197" i="12"/>
  <c r="AK197" i="12"/>
  <c r="AK214" i="12" s="1"/>
  <c r="AJ197" i="12"/>
  <c r="AI197" i="12"/>
  <c r="AH197" i="12"/>
  <c r="AG197" i="12"/>
  <c r="AG214" i="12" s="1"/>
  <c r="AF197" i="12"/>
  <c r="AE197" i="12"/>
  <c r="AD197" i="12"/>
  <c r="AC197" i="12"/>
  <c r="AC214" i="12" s="1"/>
  <c r="AB197" i="12"/>
  <c r="AA197" i="12"/>
  <c r="Z197" i="12"/>
  <c r="Y197" i="12"/>
  <c r="Y214" i="12" s="1"/>
  <c r="X197" i="12"/>
  <c r="W197" i="12"/>
  <c r="V197" i="12"/>
  <c r="U197" i="12"/>
  <c r="U214" i="12" s="1"/>
  <c r="T197" i="12"/>
  <c r="S197" i="12"/>
  <c r="R197" i="12"/>
  <c r="Q197" i="12"/>
  <c r="Q214" i="12" s="1"/>
  <c r="P197" i="12"/>
  <c r="O197" i="12"/>
  <c r="N197" i="12"/>
  <c r="M197" i="12"/>
  <c r="M214" i="12" s="1"/>
  <c r="L197" i="12"/>
  <c r="K197" i="12"/>
  <c r="J197" i="12"/>
  <c r="I197" i="12"/>
  <c r="I214" i="12" s="1"/>
  <c r="H197" i="12"/>
  <c r="G197" i="12"/>
  <c r="F197" i="12"/>
  <c r="E197" i="12"/>
  <c r="E214" i="12" s="1"/>
  <c r="AU196" i="12"/>
  <c r="AT196" i="12"/>
  <c r="AS196" i="12"/>
  <c r="AR196" i="12"/>
  <c r="AQ196" i="12"/>
  <c r="AP196" i="12"/>
  <c r="AO196" i="12"/>
  <c r="AN196" i="12"/>
  <c r="AM196" i="12"/>
  <c r="AL196" i="12"/>
  <c r="AK196" i="12"/>
  <c r="AJ196" i="12"/>
  <c r="AI196" i="12"/>
  <c r="AH196" i="12"/>
  <c r="AG196" i="12"/>
  <c r="AF196" i="12"/>
  <c r="AE196" i="12"/>
  <c r="AD196" i="12"/>
  <c r="AC196" i="12"/>
  <c r="AB196" i="12"/>
  <c r="AA196" i="12"/>
  <c r="Z196" i="12"/>
  <c r="Y196" i="12"/>
  <c r="X196" i="12"/>
  <c r="W196" i="12"/>
  <c r="V196" i="12"/>
  <c r="U196" i="12"/>
  <c r="T196" i="12"/>
  <c r="S196" i="12"/>
  <c r="R196" i="12"/>
  <c r="Q196" i="12"/>
  <c r="P196" i="12"/>
  <c r="O196" i="12"/>
  <c r="N196" i="12"/>
  <c r="M196" i="12"/>
  <c r="L196" i="12"/>
  <c r="K196" i="12"/>
  <c r="J196" i="12"/>
  <c r="I196" i="12"/>
  <c r="H196" i="12"/>
  <c r="G196" i="12"/>
  <c r="F196" i="12"/>
  <c r="E196" i="12"/>
  <c r="AU195" i="12"/>
  <c r="AT195" i="12"/>
  <c r="AS195" i="12"/>
  <c r="AR195" i="12"/>
  <c r="AR214" i="12" s="1"/>
  <c r="AQ195" i="12"/>
  <c r="AP195" i="12"/>
  <c r="AO195" i="12"/>
  <c r="AN195" i="12"/>
  <c r="AN214" i="12" s="1"/>
  <c r="AM195" i="12"/>
  <c r="AL195" i="12"/>
  <c r="AK195" i="12"/>
  <c r="AJ195" i="12"/>
  <c r="AJ214" i="12" s="1"/>
  <c r="AI195" i="12"/>
  <c r="AH195" i="12"/>
  <c r="AG195" i="12"/>
  <c r="AF195" i="12"/>
  <c r="AF214" i="12" s="1"/>
  <c r="AE195" i="12"/>
  <c r="AD195" i="12"/>
  <c r="AC195" i="12"/>
  <c r="AB195" i="12"/>
  <c r="AB214" i="12" s="1"/>
  <c r="AA195" i="12"/>
  <c r="Z195" i="12"/>
  <c r="Y195" i="12"/>
  <c r="X195" i="12"/>
  <c r="X214" i="12" s="1"/>
  <c r="W195" i="12"/>
  <c r="V195" i="12"/>
  <c r="U195" i="12"/>
  <c r="T195" i="12"/>
  <c r="T214" i="12" s="1"/>
  <c r="S195" i="12"/>
  <c r="R195" i="12"/>
  <c r="Q195" i="12"/>
  <c r="P195" i="12"/>
  <c r="P214" i="12" s="1"/>
  <c r="O195" i="12"/>
  <c r="N195" i="12"/>
  <c r="M195" i="12"/>
  <c r="L195" i="12"/>
  <c r="L214" i="12" s="1"/>
  <c r="K195" i="12"/>
  <c r="J195" i="12"/>
  <c r="I195" i="12"/>
  <c r="H195" i="12"/>
  <c r="H214" i="12" s="1"/>
  <c r="G195" i="12"/>
  <c r="F195" i="12"/>
  <c r="E195" i="12"/>
  <c r="AU194" i="12"/>
  <c r="AT194" i="12"/>
  <c r="AS194" i="12"/>
  <c r="AR194" i="12"/>
  <c r="AQ194" i="12"/>
  <c r="AQ228" i="12" s="1"/>
  <c r="AP194" i="12"/>
  <c r="AO194" i="12"/>
  <c r="AN194" i="12"/>
  <c r="AM194" i="12"/>
  <c r="AL194" i="12"/>
  <c r="AK194" i="12"/>
  <c r="AJ194" i="12"/>
  <c r="AI194" i="12"/>
  <c r="AI228" i="12" s="1"/>
  <c r="AH194" i="12"/>
  <c r="AG194" i="12"/>
  <c r="AF194" i="12"/>
  <c r="AE194" i="12"/>
  <c r="AD194" i="12"/>
  <c r="AC194" i="12"/>
  <c r="AB194" i="12"/>
  <c r="AA194" i="12"/>
  <c r="AA228" i="12" s="1"/>
  <c r="Z194" i="12"/>
  <c r="Y194" i="12"/>
  <c r="X194" i="12"/>
  <c r="W194" i="12"/>
  <c r="V194" i="12"/>
  <c r="U194" i="12"/>
  <c r="T194" i="12"/>
  <c r="S194" i="12"/>
  <c r="S228" i="12" s="1"/>
  <c r="R194" i="12"/>
  <c r="Q194" i="12"/>
  <c r="P194" i="12"/>
  <c r="O194" i="12"/>
  <c r="N194" i="12"/>
  <c r="M194" i="12"/>
  <c r="L194" i="12"/>
  <c r="K194" i="12"/>
  <c r="K228" i="12" s="1"/>
  <c r="J194" i="12"/>
  <c r="I194" i="12"/>
  <c r="H194" i="12"/>
  <c r="G194" i="12"/>
  <c r="F194" i="12"/>
  <c r="E194" i="12"/>
  <c r="AU193" i="12"/>
  <c r="AT193" i="12"/>
  <c r="AT214" i="12" s="1"/>
  <c r="AS193" i="12"/>
  <c r="AR193" i="12"/>
  <c r="AQ193" i="12"/>
  <c r="AP193" i="12"/>
  <c r="AP214" i="12" s="1"/>
  <c r="AO193" i="12"/>
  <c r="AN193" i="12"/>
  <c r="AM193" i="12"/>
  <c r="AL193" i="12"/>
  <c r="AL214" i="12" s="1"/>
  <c r="AK193" i="12"/>
  <c r="AJ193" i="12"/>
  <c r="AI193" i="12"/>
  <c r="AH193" i="12"/>
  <c r="AH214" i="12" s="1"/>
  <c r="AG193" i="12"/>
  <c r="AF193" i="12"/>
  <c r="AE193" i="12"/>
  <c r="AD193" i="12"/>
  <c r="AD214" i="12" s="1"/>
  <c r="AC193" i="12"/>
  <c r="AB193" i="12"/>
  <c r="AA193" i="12"/>
  <c r="Z193" i="12"/>
  <c r="Z214" i="12" s="1"/>
  <c r="Y193" i="12"/>
  <c r="X193" i="12"/>
  <c r="W193" i="12"/>
  <c r="V193" i="12"/>
  <c r="V214" i="12" s="1"/>
  <c r="U193" i="12"/>
  <c r="T193" i="12"/>
  <c r="S193" i="12"/>
  <c r="R193" i="12"/>
  <c r="R214" i="12" s="1"/>
  <c r="Q193" i="12"/>
  <c r="P193" i="12"/>
  <c r="O193" i="12"/>
  <c r="N193" i="12"/>
  <c r="N214" i="12" s="1"/>
  <c r="M193" i="12"/>
  <c r="L193" i="12"/>
  <c r="K193" i="12"/>
  <c r="J193" i="12"/>
  <c r="J214" i="12" s="1"/>
  <c r="I193" i="12"/>
  <c r="H193" i="12"/>
  <c r="G193" i="12"/>
  <c r="F193" i="12"/>
  <c r="F214" i="12" s="1"/>
  <c r="E193" i="12"/>
  <c r="C193" i="12"/>
  <c r="AU192" i="12"/>
  <c r="AT192" i="12"/>
  <c r="AS192" i="12"/>
  <c r="AK192" i="12"/>
  <c r="AJ192" i="12"/>
  <c r="AI192" i="12"/>
  <c r="AH192" i="12"/>
  <c r="AG192" i="12"/>
  <c r="AF192" i="12"/>
  <c r="AE192" i="12"/>
  <c r="AD192" i="12"/>
  <c r="AC192" i="12"/>
  <c r="AB192" i="12"/>
  <c r="AA192" i="12"/>
  <c r="Z192" i="12"/>
  <c r="Y192" i="12"/>
  <c r="X192" i="12"/>
  <c r="W192" i="12"/>
  <c r="V192" i="12"/>
  <c r="U192" i="12"/>
  <c r="T192" i="12"/>
  <c r="S192" i="12"/>
  <c r="R192" i="12"/>
  <c r="Q192" i="12"/>
  <c r="P192" i="12"/>
  <c r="O192" i="12"/>
  <c r="N192" i="12"/>
  <c r="M192" i="12"/>
  <c r="L192" i="12"/>
  <c r="K192" i="12"/>
  <c r="J192" i="12"/>
  <c r="I192" i="12"/>
  <c r="H192" i="12"/>
  <c r="G192" i="12"/>
  <c r="F192" i="12"/>
  <c r="E192" i="12"/>
  <c r="AU191" i="12"/>
  <c r="AT191" i="12"/>
  <c r="AT225" i="12" s="1"/>
  <c r="AS191" i="12"/>
  <c r="AR191" i="12"/>
  <c r="AQ191" i="12"/>
  <c r="AP191" i="12"/>
  <c r="AO191" i="12"/>
  <c r="AN191" i="12"/>
  <c r="AM191" i="12"/>
  <c r="AL191" i="12"/>
  <c r="AL225" i="12" s="1"/>
  <c r="AK191" i="12"/>
  <c r="AJ191" i="12"/>
  <c r="AI191" i="12"/>
  <c r="AH191" i="12"/>
  <c r="AG191" i="12"/>
  <c r="AF191" i="12"/>
  <c r="AE191" i="12"/>
  <c r="AD191" i="12"/>
  <c r="AD225" i="12" s="1"/>
  <c r="AC191" i="12"/>
  <c r="AB191" i="12"/>
  <c r="AA191" i="12"/>
  <c r="Z191" i="12"/>
  <c r="Y191" i="12"/>
  <c r="X191" i="12"/>
  <c r="W191" i="12"/>
  <c r="V191" i="12"/>
  <c r="V225" i="12" s="1"/>
  <c r="U191" i="12"/>
  <c r="T191" i="12"/>
  <c r="S191" i="12"/>
  <c r="R191" i="12"/>
  <c r="Q191" i="12"/>
  <c r="P191" i="12"/>
  <c r="O191" i="12"/>
  <c r="N191" i="12"/>
  <c r="N225" i="12" s="1"/>
  <c r="M191" i="12"/>
  <c r="L191" i="12"/>
  <c r="K191" i="12"/>
  <c r="J191" i="12"/>
  <c r="I191" i="12"/>
  <c r="H191" i="12"/>
  <c r="G191" i="12"/>
  <c r="F191" i="12"/>
  <c r="F225" i="12" s="1"/>
  <c r="E191" i="12"/>
  <c r="AU190" i="12"/>
  <c r="AT190" i="12"/>
  <c r="AS190" i="12"/>
  <c r="AR190" i="12"/>
  <c r="AQ190" i="12"/>
  <c r="AP190" i="12"/>
  <c r="AO190" i="12"/>
  <c r="AN190" i="12"/>
  <c r="AM190" i="12"/>
  <c r="AL190" i="12"/>
  <c r="AK190" i="12"/>
  <c r="AJ190" i="12"/>
  <c r="AI190" i="12"/>
  <c r="AH190" i="12"/>
  <c r="AG190" i="12"/>
  <c r="AF190" i="12"/>
  <c r="AE190" i="12"/>
  <c r="AD190" i="12"/>
  <c r="AC190" i="12"/>
  <c r="AB190" i="12"/>
  <c r="AA190" i="12"/>
  <c r="Z190" i="12"/>
  <c r="Y190" i="12"/>
  <c r="X190" i="12"/>
  <c r="W190" i="12"/>
  <c r="V190" i="12"/>
  <c r="U190" i="12"/>
  <c r="T190" i="12"/>
  <c r="S190" i="12"/>
  <c r="R190" i="12"/>
  <c r="Q190" i="12"/>
  <c r="P190" i="12"/>
  <c r="O190" i="12"/>
  <c r="N190" i="12"/>
  <c r="M190" i="12"/>
  <c r="L190" i="12"/>
  <c r="K190" i="12"/>
  <c r="J190" i="12"/>
  <c r="I190" i="12"/>
  <c r="H190" i="12"/>
  <c r="G190" i="12"/>
  <c r="F190" i="12"/>
  <c r="E190" i="12"/>
  <c r="AU189" i="12"/>
  <c r="AU223" i="12" s="1"/>
  <c r="AT189" i="12"/>
  <c r="AS189" i="12"/>
  <c r="AR189" i="12"/>
  <c r="AQ189" i="12"/>
  <c r="AP189" i="12"/>
  <c r="AO189" i="12"/>
  <c r="AN189" i="12"/>
  <c r="AM189" i="12"/>
  <c r="AM223" i="12" s="1"/>
  <c r="AL189" i="12"/>
  <c r="AK189" i="12"/>
  <c r="AJ189" i="12"/>
  <c r="AI189" i="12"/>
  <c r="AH189" i="12"/>
  <c r="AG189" i="12"/>
  <c r="AF189" i="12"/>
  <c r="AE189" i="12"/>
  <c r="AE223" i="12" s="1"/>
  <c r="AD189" i="12"/>
  <c r="AC189" i="12"/>
  <c r="AB189" i="12"/>
  <c r="AA189" i="12"/>
  <c r="Z189" i="12"/>
  <c r="Y189" i="12"/>
  <c r="X189" i="12"/>
  <c r="W189" i="12"/>
  <c r="W223" i="12" s="1"/>
  <c r="V189" i="12"/>
  <c r="U189" i="12"/>
  <c r="T189" i="12"/>
  <c r="S189" i="12"/>
  <c r="R189" i="12"/>
  <c r="Q189" i="12"/>
  <c r="P189" i="12"/>
  <c r="O189" i="12"/>
  <c r="O223" i="12" s="1"/>
  <c r="N189" i="12"/>
  <c r="M189" i="12"/>
  <c r="L189" i="12"/>
  <c r="K189" i="12"/>
  <c r="J189" i="12"/>
  <c r="I189" i="12"/>
  <c r="H189" i="12"/>
  <c r="G189" i="12"/>
  <c r="G223" i="12" s="1"/>
  <c r="F189" i="12"/>
  <c r="E189" i="12"/>
  <c r="AU188" i="12"/>
  <c r="AU213" i="12" s="1"/>
  <c r="AT188" i="12"/>
  <c r="AS188" i="12"/>
  <c r="AS213" i="12" s="1"/>
  <c r="AS217" i="12" s="1"/>
  <c r="AR188" i="12"/>
  <c r="AR213" i="12" s="1"/>
  <c r="AQ188" i="12"/>
  <c r="AQ213" i="12" s="1"/>
  <c r="AP188" i="12"/>
  <c r="AO188" i="12"/>
  <c r="AO210" i="12" s="1"/>
  <c r="AN188" i="12"/>
  <c r="AN213" i="12" s="1"/>
  <c r="AM188" i="12"/>
  <c r="AM213" i="12" s="1"/>
  <c r="AL188" i="12"/>
  <c r="AK188" i="12"/>
  <c r="AK213" i="12" s="1"/>
  <c r="AK217" i="12" s="1"/>
  <c r="AJ188" i="12"/>
  <c r="AJ213" i="12" s="1"/>
  <c r="AI188" i="12"/>
  <c r="AI213" i="12" s="1"/>
  <c r="AH188" i="12"/>
  <c r="AG188" i="12"/>
  <c r="AG210" i="12" s="1"/>
  <c r="AF188" i="12"/>
  <c r="AF213" i="12" s="1"/>
  <c r="AE188" i="12"/>
  <c r="AE213" i="12" s="1"/>
  <c r="AD188" i="12"/>
  <c r="AC188" i="12"/>
  <c r="AC213" i="12" s="1"/>
  <c r="AC217" i="12" s="1"/>
  <c r="AB188" i="12"/>
  <c r="AB213" i="12" s="1"/>
  <c r="AA188" i="12"/>
  <c r="AA213" i="12" s="1"/>
  <c r="Z188" i="12"/>
  <c r="Y188" i="12"/>
  <c r="Y210" i="12" s="1"/>
  <c r="X188" i="12"/>
  <c r="X213" i="12" s="1"/>
  <c r="W188" i="12"/>
  <c r="W213" i="12" s="1"/>
  <c r="V188" i="12"/>
  <c r="U188" i="12"/>
  <c r="U213" i="12" s="1"/>
  <c r="U217" i="12" s="1"/>
  <c r="T188" i="12"/>
  <c r="T213" i="12" s="1"/>
  <c r="S188" i="12"/>
  <c r="S213" i="12" s="1"/>
  <c r="R188" i="12"/>
  <c r="Q188" i="12"/>
  <c r="Q210" i="12" s="1"/>
  <c r="P188" i="12"/>
  <c r="P213" i="12" s="1"/>
  <c r="O188" i="12"/>
  <c r="O213" i="12" s="1"/>
  <c r="N188" i="12"/>
  <c r="M188" i="12"/>
  <c r="M213" i="12" s="1"/>
  <c r="M217" i="12" s="1"/>
  <c r="L188" i="12"/>
  <c r="L213" i="12" s="1"/>
  <c r="K188" i="12"/>
  <c r="K213" i="12" s="1"/>
  <c r="J188" i="12"/>
  <c r="I188" i="12"/>
  <c r="I210" i="12" s="1"/>
  <c r="H188" i="12"/>
  <c r="H213" i="12" s="1"/>
  <c r="G188" i="12"/>
  <c r="G213" i="12" s="1"/>
  <c r="F188" i="12"/>
  <c r="E188" i="12"/>
  <c r="E213" i="12" s="1"/>
  <c r="E217" i="12" s="1"/>
  <c r="C188" i="12"/>
  <c r="C222" i="12" s="1"/>
  <c r="D247" i="12" s="1"/>
  <c r="BL182" i="12"/>
  <c r="BK182" i="12"/>
  <c r="BJ182" i="12"/>
  <c r="BI182" i="12"/>
  <c r="BH182" i="12"/>
  <c r="BG182" i="12"/>
  <c r="BF182" i="12"/>
  <c r="BE182" i="12"/>
  <c r="BD182" i="12"/>
  <c r="BC182" i="12"/>
  <c r="BB182" i="12"/>
  <c r="BA182" i="12"/>
  <c r="AZ182" i="12"/>
  <c r="AY182" i="12"/>
  <c r="AX182" i="12"/>
  <c r="AW182" i="12"/>
  <c r="AV182" i="12"/>
  <c r="AV181" i="12" s="1"/>
  <c r="AV183" i="12" s="1"/>
  <c r="AR169" i="12"/>
  <c r="AN169" i="12"/>
  <c r="AN250" i="12" s="1"/>
  <c r="AJ169" i="12"/>
  <c r="AF169" i="12"/>
  <c r="AF250" i="12" s="1"/>
  <c r="AB169" i="12"/>
  <c r="X169" i="12"/>
  <c r="X250" i="12" s="1"/>
  <c r="T169" i="12"/>
  <c r="P169" i="12"/>
  <c r="P250" i="12" s="1"/>
  <c r="L169" i="12"/>
  <c r="H169" i="12"/>
  <c r="H250" i="12" s="1"/>
  <c r="D169" i="12"/>
  <c r="AP163" i="12"/>
  <c r="AH163" i="12"/>
  <c r="Z163" i="12"/>
  <c r="R163" i="12"/>
  <c r="J163" i="12"/>
  <c r="AR160" i="12"/>
  <c r="AO160" i="12"/>
  <c r="AJ160" i="12"/>
  <c r="AG160" i="12"/>
  <c r="AB160" i="12"/>
  <c r="Y160" i="12"/>
  <c r="T160" i="12"/>
  <c r="Q160" i="12"/>
  <c r="L160" i="12"/>
  <c r="I160" i="12"/>
  <c r="AU156" i="12"/>
  <c r="AU243" i="12" s="1"/>
  <c r="AT156" i="12"/>
  <c r="AT243" i="12" s="1"/>
  <c r="AS156" i="12"/>
  <c r="AS169" i="12" s="1"/>
  <c r="AS250" i="12" s="1"/>
  <c r="AR156" i="12"/>
  <c r="AQ156" i="12"/>
  <c r="AQ243" i="12" s="1"/>
  <c r="AP156" i="12"/>
  <c r="AP243" i="12" s="1"/>
  <c r="AO156" i="12"/>
  <c r="AO243" i="12" s="1"/>
  <c r="AN156" i="12"/>
  <c r="AM156" i="12"/>
  <c r="AM243" i="12" s="1"/>
  <c r="AL156" i="12"/>
  <c r="AL243" i="12" s="1"/>
  <c r="AK156" i="12"/>
  <c r="AK169" i="12" s="1"/>
  <c r="AK250" i="12" s="1"/>
  <c r="AJ156" i="12"/>
  <c r="AI156" i="12"/>
  <c r="AI243" i="12" s="1"/>
  <c r="AH156" i="12"/>
  <c r="AH243" i="12" s="1"/>
  <c r="AG156" i="12"/>
  <c r="AG243" i="12" s="1"/>
  <c r="AF156" i="12"/>
  <c r="AE156" i="12"/>
  <c r="AE243" i="12" s="1"/>
  <c r="AD156" i="12"/>
  <c r="AD243" i="12" s="1"/>
  <c r="AC156" i="12"/>
  <c r="AC169" i="12" s="1"/>
  <c r="AC250" i="12" s="1"/>
  <c r="AB156" i="12"/>
  <c r="AA156" i="12"/>
  <c r="AA243" i="12" s="1"/>
  <c r="Z156" i="12"/>
  <c r="Z243" i="12" s="1"/>
  <c r="Y156" i="12"/>
  <c r="Y243" i="12" s="1"/>
  <c r="X156" i="12"/>
  <c r="W156" i="12"/>
  <c r="W243" i="12" s="1"/>
  <c r="V156" i="12"/>
  <c r="V243" i="12" s="1"/>
  <c r="U156" i="12"/>
  <c r="U169" i="12" s="1"/>
  <c r="U250" i="12" s="1"/>
  <c r="T156" i="12"/>
  <c r="S156" i="12"/>
  <c r="S243" i="12" s="1"/>
  <c r="R156" i="12"/>
  <c r="R243" i="12" s="1"/>
  <c r="Q156" i="12"/>
  <c r="Q243" i="12" s="1"/>
  <c r="P156" i="12"/>
  <c r="O156" i="12"/>
  <c r="O243" i="12" s="1"/>
  <c r="N156" i="12"/>
  <c r="N243" i="12" s="1"/>
  <c r="M156" i="12"/>
  <c r="M169" i="12" s="1"/>
  <c r="M250" i="12" s="1"/>
  <c r="L156" i="12"/>
  <c r="K156" i="12"/>
  <c r="K243" i="12" s="1"/>
  <c r="J156" i="12"/>
  <c r="J243" i="12" s="1"/>
  <c r="I156" i="12"/>
  <c r="I243" i="12" s="1"/>
  <c r="H156" i="12"/>
  <c r="G156" i="12"/>
  <c r="G243" i="12" s="1"/>
  <c r="F156" i="12"/>
  <c r="F243" i="12" s="1"/>
  <c r="E156" i="12"/>
  <c r="B156" i="12" s="1"/>
  <c r="AU155" i="12"/>
  <c r="AT155" i="12"/>
  <c r="AS155" i="12"/>
  <c r="AR155" i="12"/>
  <c r="AR242" i="12" s="1"/>
  <c r="AQ155" i="12"/>
  <c r="AP155" i="12"/>
  <c r="AO155" i="12"/>
  <c r="AN155" i="12"/>
  <c r="AN242" i="12" s="1"/>
  <c r="AM155" i="12"/>
  <c r="AL155" i="12"/>
  <c r="AK155" i="12"/>
  <c r="AJ155" i="12"/>
  <c r="AJ242" i="12" s="1"/>
  <c r="AI155" i="12"/>
  <c r="AH155" i="12"/>
  <c r="AG155" i="12"/>
  <c r="AF155" i="12"/>
  <c r="AF242" i="12" s="1"/>
  <c r="AE155" i="12"/>
  <c r="AD155" i="12"/>
  <c r="AC155" i="12"/>
  <c r="AB155" i="12"/>
  <c r="AB242" i="12" s="1"/>
  <c r="AA155" i="12"/>
  <c r="Z155" i="12"/>
  <c r="Y155" i="12"/>
  <c r="X155" i="12"/>
  <c r="X242" i="12" s="1"/>
  <c r="W155" i="12"/>
  <c r="V155" i="12"/>
  <c r="U155" i="12"/>
  <c r="T155" i="12"/>
  <c r="T242" i="12" s="1"/>
  <c r="S155" i="12"/>
  <c r="R155" i="12"/>
  <c r="Q155" i="12"/>
  <c r="P155" i="12"/>
  <c r="P242" i="12" s="1"/>
  <c r="O155" i="12"/>
  <c r="N155" i="12"/>
  <c r="M155" i="12"/>
  <c r="L155" i="12"/>
  <c r="L242" i="12" s="1"/>
  <c r="K155" i="12"/>
  <c r="J155" i="12"/>
  <c r="I155" i="12"/>
  <c r="H155" i="12"/>
  <c r="H242" i="12" s="1"/>
  <c r="G155" i="12"/>
  <c r="F155" i="12"/>
  <c r="E155" i="12"/>
  <c r="AV154" i="12"/>
  <c r="AU154" i="12"/>
  <c r="AU241" i="12" s="1"/>
  <c r="AT154" i="12"/>
  <c r="AS154" i="12"/>
  <c r="AS241" i="12" s="1"/>
  <c r="AR154" i="12"/>
  <c r="AR241" i="12" s="1"/>
  <c r="AQ154" i="12"/>
  <c r="AP154" i="12"/>
  <c r="AO154" i="12"/>
  <c r="AO241" i="12" s="1"/>
  <c r="AN154" i="12"/>
  <c r="AN241" i="12" s="1"/>
  <c r="AM154" i="12"/>
  <c r="AM241" i="12" s="1"/>
  <c r="AL154" i="12"/>
  <c r="AK154" i="12"/>
  <c r="AK241" i="12" s="1"/>
  <c r="AJ154" i="12"/>
  <c r="AJ241" i="12" s="1"/>
  <c r="AI154" i="12"/>
  <c r="AH154" i="12"/>
  <c r="AG154" i="12"/>
  <c r="AG241" i="12" s="1"/>
  <c r="AF154" i="12"/>
  <c r="AF241" i="12" s="1"/>
  <c r="AE154" i="12"/>
  <c r="AE241" i="12" s="1"/>
  <c r="AD154" i="12"/>
  <c r="AC154" i="12"/>
  <c r="AC241" i="12" s="1"/>
  <c r="AB154" i="12"/>
  <c r="AB241" i="12" s="1"/>
  <c r="AA154" i="12"/>
  <c r="Z154" i="12"/>
  <c r="Y154" i="12"/>
  <c r="Y241" i="12" s="1"/>
  <c r="X154" i="12"/>
  <c r="X241" i="12" s="1"/>
  <c r="W154" i="12"/>
  <c r="W241" i="12" s="1"/>
  <c r="V154" i="12"/>
  <c r="U154" i="12"/>
  <c r="U241" i="12" s="1"/>
  <c r="T154" i="12"/>
  <c r="T241" i="12" s="1"/>
  <c r="S154" i="12"/>
  <c r="R154" i="12"/>
  <c r="Q154" i="12"/>
  <c r="Q241" i="12" s="1"/>
  <c r="P154" i="12"/>
  <c r="P241" i="12" s="1"/>
  <c r="O154" i="12"/>
  <c r="O241" i="12" s="1"/>
  <c r="N154" i="12"/>
  <c r="M154" i="12"/>
  <c r="M241" i="12" s="1"/>
  <c r="L154" i="12"/>
  <c r="L241" i="12" s="1"/>
  <c r="K154" i="12"/>
  <c r="J154" i="12"/>
  <c r="I154" i="12"/>
  <c r="I241" i="12" s="1"/>
  <c r="H154" i="12"/>
  <c r="H241" i="12" s="1"/>
  <c r="G154" i="12"/>
  <c r="G241" i="12" s="1"/>
  <c r="F154" i="12"/>
  <c r="E154" i="12"/>
  <c r="E241" i="12" s="1"/>
  <c r="B154" i="12"/>
  <c r="A154" i="12"/>
  <c r="AX153" i="12"/>
  <c r="AY153" i="12" s="1"/>
  <c r="AW153" i="12"/>
  <c r="AW206" i="12" s="1"/>
  <c r="AV153" i="12"/>
  <c r="AV206" i="12" s="1"/>
  <c r="AU153" i="12"/>
  <c r="AT153" i="12"/>
  <c r="AT240" i="12" s="1"/>
  <c r="AS153" i="12"/>
  <c r="AS240" i="12" s="1"/>
  <c r="AR153" i="12"/>
  <c r="AR240" i="12" s="1"/>
  <c r="AQ153" i="12"/>
  <c r="AP153" i="12"/>
  <c r="AP240" i="12" s="1"/>
  <c r="AO153" i="12"/>
  <c r="AO240" i="12" s="1"/>
  <c r="AN153" i="12"/>
  <c r="AN240" i="12" s="1"/>
  <c r="AM153" i="12"/>
  <c r="AL153" i="12"/>
  <c r="AL240" i="12" s="1"/>
  <c r="AK153" i="12"/>
  <c r="AK240" i="12" s="1"/>
  <c r="AJ153" i="12"/>
  <c r="AJ240" i="12" s="1"/>
  <c r="AI153" i="12"/>
  <c r="AH153" i="12"/>
  <c r="AH240" i="12" s="1"/>
  <c r="AG153" i="12"/>
  <c r="AG240" i="12" s="1"/>
  <c r="AF153" i="12"/>
  <c r="AF240" i="12" s="1"/>
  <c r="AE153" i="12"/>
  <c r="AD153" i="12"/>
  <c r="AD240" i="12" s="1"/>
  <c r="AC153" i="12"/>
  <c r="AC240" i="12" s="1"/>
  <c r="AB153" i="12"/>
  <c r="AB240" i="12" s="1"/>
  <c r="AA153" i="12"/>
  <c r="Z153" i="12"/>
  <c r="Z240" i="12" s="1"/>
  <c r="Y153" i="12"/>
  <c r="Y240" i="12" s="1"/>
  <c r="X153" i="12"/>
  <c r="X240" i="12" s="1"/>
  <c r="W153" i="12"/>
  <c r="V153" i="12"/>
  <c r="V240" i="12" s="1"/>
  <c r="U153" i="12"/>
  <c r="U240" i="12" s="1"/>
  <c r="T153" i="12"/>
  <c r="T240" i="12" s="1"/>
  <c r="S153" i="12"/>
  <c r="R153" i="12"/>
  <c r="R240" i="12" s="1"/>
  <c r="Q153" i="12"/>
  <c r="Q240" i="12" s="1"/>
  <c r="P153" i="12"/>
  <c r="P240" i="12" s="1"/>
  <c r="O153" i="12"/>
  <c r="N153" i="12"/>
  <c r="N240" i="12" s="1"/>
  <c r="M153" i="12"/>
  <c r="M240" i="12" s="1"/>
  <c r="L153" i="12"/>
  <c r="L240" i="12" s="1"/>
  <c r="K153" i="12"/>
  <c r="J153" i="12"/>
  <c r="J240" i="12" s="1"/>
  <c r="I153" i="12"/>
  <c r="I240" i="12" s="1"/>
  <c r="H153" i="12"/>
  <c r="H240" i="12" s="1"/>
  <c r="G153" i="12"/>
  <c r="F153" i="12"/>
  <c r="F240" i="12" s="1"/>
  <c r="E153" i="12"/>
  <c r="A153" i="12"/>
  <c r="AV152" i="12"/>
  <c r="AU152" i="12"/>
  <c r="AU239" i="12" s="1"/>
  <c r="AT152" i="12"/>
  <c r="AS152" i="12"/>
  <c r="AR152" i="12"/>
  <c r="AR239" i="12" s="1"/>
  <c r="AQ152" i="12"/>
  <c r="AQ239" i="12" s="1"/>
  <c r="AP152" i="12"/>
  <c r="AO152" i="12"/>
  <c r="AN152" i="12"/>
  <c r="AN239" i="12" s="1"/>
  <c r="AM152" i="12"/>
  <c r="AM239" i="12" s="1"/>
  <c r="AL152" i="12"/>
  <c r="AK152" i="12"/>
  <c r="AJ152" i="12"/>
  <c r="AJ239" i="12" s="1"/>
  <c r="AI152" i="12"/>
  <c r="AI239" i="12" s="1"/>
  <c r="AH152" i="12"/>
  <c r="AG152" i="12"/>
  <c r="AF152" i="12"/>
  <c r="AF239" i="12" s="1"/>
  <c r="AE152" i="12"/>
  <c r="AE239" i="12" s="1"/>
  <c r="AD152" i="12"/>
  <c r="AC152" i="12"/>
  <c r="AB152" i="12"/>
  <c r="AB239" i="12" s="1"/>
  <c r="AA152" i="12"/>
  <c r="AA239" i="12" s="1"/>
  <c r="Z152" i="12"/>
  <c r="Y152" i="12"/>
  <c r="X152" i="12"/>
  <c r="X239" i="12" s="1"/>
  <c r="W152" i="12"/>
  <c r="W239" i="12" s="1"/>
  <c r="V152" i="12"/>
  <c r="U152" i="12"/>
  <c r="T152" i="12"/>
  <c r="T239" i="12" s="1"/>
  <c r="S152" i="12"/>
  <c r="S239" i="12" s="1"/>
  <c r="R152" i="12"/>
  <c r="Q152" i="12"/>
  <c r="P152" i="12"/>
  <c r="P239" i="12" s="1"/>
  <c r="O152" i="12"/>
  <c r="O239" i="12" s="1"/>
  <c r="N152" i="12"/>
  <c r="M152" i="12"/>
  <c r="L152" i="12"/>
  <c r="L239" i="12" s="1"/>
  <c r="K152" i="12"/>
  <c r="K239" i="12" s="1"/>
  <c r="J152" i="12"/>
  <c r="I152" i="12"/>
  <c r="H152" i="12"/>
  <c r="H239" i="12" s="1"/>
  <c r="G152" i="12"/>
  <c r="G239" i="12" s="1"/>
  <c r="F152" i="12"/>
  <c r="E152" i="12"/>
  <c r="B152" i="12"/>
  <c r="A152" i="12"/>
  <c r="AX151" i="12"/>
  <c r="AW151" i="12"/>
  <c r="AV151" i="12"/>
  <c r="AU151" i="12"/>
  <c r="AT151" i="12"/>
  <c r="AT238" i="12" s="1"/>
  <c r="AS151" i="12"/>
  <c r="AS238" i="12" s="1"/>
  <c r="AR151" i="12"/>
  <c r="AR238" i="12" s="1"/>
  <c r="AQ151" i="12"/>
  <c r="AP151" i="12"/>
  <c r="AP238" i="12" s="1"/>
  <c r="AO151" i="12"/>
  <c r="AO238" i="12" s="1"/>
  <c r="AN151" i="12"/>
  <c r="AN238" i="12" s="1"/>
  <c r="AM151" i="12"/>
  <c r="AL151" i="12"/>
  <c r="AL238" i="12" s="1"/>
  <c r="AK151" i="12"/>
  <c r="AK238" i="12" s="1"/>
  <c r="AJ151" i="12"/>
  <c r="AJ238" i="12" s="1"/>
  <c r="AI151" i="12"/>
  <c r="AH151" i="12"/>
  <c r="AH238" i="12" s="1"/>
  <c r="AG151" i="12"/>
  <c r="AG238" i="12" s="1"/>
  <c r="AF151" i="12"/>
  <c r="AF238" i="12" s="1"/>
  <c r="AE151" i="12"/>
  <c r="AD151" i="12"/>
  <c r="AD238" i="12" s="1"/>
  <c r="AC151" i="12"/>
  <c r="AC238" i="12" s="1"/>
  <c r="AB151" i="12"/>
  <c r="AB238" i="12" s="1"/>
  <c r="AA151" i="12"/>
  <c r="Z151" i="12"/>
  <c r="Z238" i="12" s="1"/>
  <c r="Y151" i="12"/>
  <c r="Y238" i="12" s="1"/>
  <c r="X151" i="12"/>
  <c r="X238" i="12" s="1"/>
  <c r="W151" i="12"/>
  <c r="V151" i="12"/>
  <c r="V238" i="12" s="1"/>
  <c r="U151" i="12"/>
  <c r="U238" i="12" s="1"/>
  <c r="T151" i="12"/>
  <c r="T238" i="12" s="1"/>
  <c r="S151" i="12"/>
  <c r="R151" i="12"/>
  <c r="R238" i="12" s="1"/>
  <c r="Q151" i="12"/>
  <c r="Q238" i="12" s="1"/>
  <c r="P151" i="12"/>
  <c r="P238" i="12" s="1"/>
  <c r="O151" i="12"/>
  <c r="N151" i="12"/>
  <c r="N238" i="12" s="1"/>
  <c r="M151" i="12"/>
  <c r="M238" i="12" s="1"/>
  <c r="L151" i="12"/>
  <c r="L238" i="12" s="1"/>
  <c r="K151" i="12"/>
  <c r="J151" i="12"/>
  <c r="J238" i="12" s="1"/>
  <c r="I151" i="12"/>
  <c r="I238" i="12" s="1"/>
  <c r="H151" i="12"/>
  <c r="H238" i="12" s="1"/>
  <c r="G151" i="12"/>
  <c r="F151" i="12"/>
  <c r="F238" i="12" s="1"/>
  <c r="E151" i="12"/>
  <c r="A151" i="12"/>
  <c r="AU150" i="12"/>
  <c r="AU166" i="12" s="1"/>
  <c r="AT150" i="12"/>
  <c r="AS150" i="12"/>
  <c r="AS237" i="12" s="1"/>
  <c r="AR150" i="12"/>
  <c r="AR237" i="12" s="1"/>
  <c r="AQ150" i="12"/>
  <c r="AQ237" i="12" s="1"/>
  <c r="AP150" i="12"/>
  <c r="AO150" i="12"/>
  <c r="AO237" i="12" s="1"/>
  <c r="AN150" i="12"/>
  <c r="AN237" i="12" s="1"/>
  <c r="AM150" i="12"/>
  <c r="AM237" i="12" s="1"/>
  <c r="AL150" i="12"/>
  <c r="AK150" i="12"/>
  <c r="AK237" i="12" s="1"/>
  <c r="AJ150" i="12"/>
  <c r="AJ237" i="12" s="1"/>
  <c r="AI150" i="12"/>
  <c r="AI237" i="12" s="1"/>
  <c r="AH150" i="12"/>
  <c r="AG150" i="12"/>
  <c r="AG237" i="12" s="1"/>
  <c r="AF150" i="12"/>
  <c r="AF237" i="12" s="1"/>
  <c r="AE150" i="12"/>
  <c r="AE237" i="12" s="1"/>
  <c r="AD150" i="12"/>
  <c r="AC150" i="12"/>
  <c r="AC237" i="12" s="1"/>
  <c r="AB150" i="12"/>
  <c r="AB237" i="12" s="1"/>
  <c r="AA150" i="12"/>
  <c r="AA237" i="12" s="1"/>
  <c r="Z150" i="12"/>
  <c r="Y150" i="12"/>
  <c r="Y237" i="12" s="1"/>
  <c r="X150" i="12"/>
  <c r="X237" i="12" s="1"/>
  <c r="W150" i="12"/>
  <c r="W237" i="12" s="1"/>
  <c r="V150" i="12"/>
  <c r="U150" i="12"/>
  <c r="U237" i="12" s="1"/>
  <c r="T150" i="12"/>
  <c r="T237" i="12" s="1"/>
  <c r="S150" i="12"/>
  <c r="S237" i="12" s="1"/>
  <c r="R150" i="12"/>
  <c r="Q150" i="12"/>
  <c r="Q237" i="12" s="1"/>
  <c r="P150" i="12"/>
  <c r="P237" i="12" s="1"/>
  <c r="O150" i="12"/>
  <c r="O237" i="12" s="1"/>
  <c r="N150" i="12"/>
  <c r="M150" i="12"/>
  <c r="M237" i="12" s="1"/>
  <c r="L150" i="12"/>
  <c r="L237" i="12" s="1"/>
  <c r="K150" i="12"/>
  <c r="K237" i="12" s="1"/>
  <c r="J150" i="12"/>
  <c r="I150" i="12"/>
  <c r="I237" i="12" s="1"/>
  <c r="H150" i="12"/>
  <c r="H237" i="12" s="1"/>
  <c r="G150" i="12"/>
  <c r="G237" i="12" s="1"/>
  <c r="F150" i="12"/>
  <c r="E150" i="12"/>
  <c r="E237" i="12" s="1"/>
  <c r="A150" i="12"/>
  <c r="AU149" i="12"/>
  <c r="AT149" i="12"/>
  <c r="AS149" i="12"/>
  <c r="AR149" i="12"/>
  <c r="AQ149" i="12"/>
  <c r="AP149" i="12"/>
  <c r="AO149" i="12"/>
  <c r="AN149" i="12"/>
  <c r="AN236" i="12" s="1"/>
  <c r="AM149" i="12"/>
  <c r="AL149" i="12"/>
  <c r="AK149" i="12"/>
  <c r="AJ149" i="12"/>
  <c r="AI149" i="12"/>
  <c r="AH149" i="12"/>
  <c r="AG149" i="12"/>
  <c r="AF149" i="12"/>
  <c r="AF236" i="12" s="1"/>
  <c r="AE149" i="12"/>
  <c r="AD149" i="12"/>
  <c r="AC149" i="12"/>
  <c r="AB149" i="12"/>
  <c r="AA149" i="12"/>
  <c r="Z149" i="12"/>
  <c r="Y149" i="12"/>
  <c r="X149" i="12"/>
  <c r="X236" i="12" s="1"/>
  <c r="W149" i="12"/>
  <c r="V149" i="12"/>
  <c r="U149" i="12"/>
  <c r="T149" i="12"/>
  <c r="S149" i="12"/>
  <c r="R149" i="12"/>
  <c r="Q149" i="12"/>
  <c r="P149" i="12"/>
  <c r="P236" i="12" s="1"/>
  <c r="O149" i="12"/>
  <c r="N149" i="12"/>
  <c r="M149" i="12"/>
  <c r="L149" i="12"/>
  <c r="K149" i="12"/>
  <c r="J149" i="12"/>
  <c r="I149" i="12"/>
  <c r="H149" i="12"/>
  <c r="H236" i="12" s="1"/>
  <c r="G149" i="12"/>
  <c r="F149" i="12"/>
  <c r="E149" i="12"/>
  <c r="B149" i="12"/>
  <c r="A149" i="12"/>
  <c r="AU148" i="12"/>
  <c r="AU235" i="12" s="1"/>
  <c r="AT148" i="12"/>
  <c r="AS148" i="12"/>
  <c r="AS235" i="12" s="1"/>
  <c r="AR148" i="12"/>
  <c r="AR235" i="12" s="1"/>
  <c r="AQ148" i="12"/>
  <c r="AP148" i="12"/>
  <c r="AP235" i="12" s="1"/>
  <c r="AO148" i="12"/>
  <c r="AO235" i="12" s="1"/>
  <c r="AN148" i="12"/>
  <c r="AN235" i="12" s="1"/>
  <c r="AM148" i="12"/>
  <c r="AM235" i="12" s="1"/>
  <c r="AL148" i="12"/>
  <c r="AK148" i="12"/>
  <c r="AK235" i="12" s="1"/>
  <c r="AJ148" i="12"/>
  <c r="AJ235" i="12" s="1"/>
  <c r="AI148" i="12"/>
  <c r="AH148" i="12"/>
  <c r="AH235" i="12" s="1"/>
  <c r="AG148" i="12"/>
  <c r="AG235" i="12" s="1"/>
  <c r="AF148" i="12"/>
  <c r="AF235" i="12" s="1"/>
  <c r="AE148" i="12"/>
  <c r="AE235" i="12" s="1"/>
  <c r="AD148" i="12"/>
  <c r="AC148" i="12"/>
  <c r="AC235" i="12" s="1"/>
  <c r="AB148" i="12"/>
  <c r="AB235" i="12" s="1"/>
  <c r="AA148" i="12"/>
  <c r="Z148" i="12"/>
  <c r="Z235" i="12" s="1"/>
  <c r="Y148" i="12"/>
  <c r="Y235" i="12" s="1"/>
  <c r="X148" i="12"/>
  <c r="X235" i="12" s="1"/>
  <c r="W148" i="12"/>
  <c r="W235" i="12" s="1"/>
  <c r="V148" i="12"/>
  <c r="U148" i="12"/>
  <c r="U235" i="12" s="1"/>
  <c r="T148" i="12"/>
  <c r="T235" i="12" s="1"/>
  <c r="S148" i="12"/>
  <c r="R148" i="12"/>
  <c r="R235" i="12" s="1"/>
  <c r="Q148" i="12"/>
  <c r="Q235" i="12" s="1"/>
  <c r="P148" i="12"/>
  <c r="P235" i="12" s="1"/>
  <c r="O148" i="12"/>
  <c r="O235" i="12" s="1"/>
  <c r="N148" i="12"/>
  <c r="M148" i="12"/>
  <c r="M235" i="12" s="1"/>
  <c r="L148" i="12"/>
  <c r="L235" i="12" s="1"/>
  <c r="K148" i="12"/>
  <c r="J148" i="12"/>
  <c r="J235" i="12" s="1"/>
  <c r="I148" i="12"/>
  <c r="I235" i="12" s="1"/>
  <c r="H148" i="12"/>
  <c r="H235" i="12" s="1"/>
  <c r="G148" i="12"/>
  <c r="G235" i="12" s="1"/>
  <c r="F148" i="12"/>
  <c r="E148" i="12"/>
  <c r="E235" i="12" s="1"/>
  <c r="A148" i="12"/>
  <c r="AU147" i="12"/>
  <c r="B147" i="12" s="1"/>
  <c r="AT147" i="12"/>
  <c r="AT234" i="12" s="1"/>
  <c r="AS147" i="12"/>
  <c r="AS234" i="12" s="1"/>
  <c r="AR147" i="12"/>
  <c r="AQ147" i="12"/>
  <c r="AP147" i="12"/>
  <c r="AP234" i="12" s="1"/>
  <c r="AO147" i="12"/>
  <c r="AO234" i="12" s="1"/>
  <c r="AN147" i="12"/>
  <c r="AM147" i="12"/>
  <c r="AM234" i="12" s="1"/>
  <c r="AL147" i="12"/>
  <c r="AL234" i="12" s="1"/>
  <c r="AK147" i="12"/>
  <c r="AK234" i="12" s="1"/>
  <c r="AJ147" i="12"/>
  <c r="AI147" i="12"/>
  <c r="AH147" i="12"/>
  <c r="AH234" i="12" s="1"/>
  <c r="AG147" i="12"/>
  <c r="AG234" i="12" s="1"/>
  <c r="AF147" i="12"/>
  <c r="AE147" i="12"/>
  <c r="AE234" i="12" s="1"/>
  <c r="AD147" i="12"/>
  <c r="AD234" i="12" s="1"/>
  <c r="AC147" i="12"/>
  <c r="AC234" i="12" s="1"/>
  <c r="AB147" i="12"/>
  <c r="AA147" i="12"/>
  <c r="Z147" i="12"/>
  <c r="Z234" i="12" s="1"/>
  <c r="Y147" i="12"/>
  <c r="Y234" i="12" s="1"/>
  <c r="X147" i="12"/>
  <c r="W147" i="12"/>
  <c r="W234" i="12" s="1"/>
  <c r="V147" i="12"/>
  <c r="V234" i="12" s="1"/>
  <c r="U147" i="12"/>
  <c r="U234" i="12" s="1"/>
  <c r="T147" i="12"/>
  <c r="S147" i="12"/>
  <c r="R147" i="12"/>
  <c r="R234" i="12" s="1"/>
  <c r="Q147" i="12"/>
  <c r="Q234" i="12" s="1"/>
  <c r="P147" i="12"/>
  <c r="O147" i="12"/>
  <c r="O234" i="12" s="1"/>
  <c r="N147" i="12"/>
  <c r="N234" i="12" s="1"/>
  <c r="M147" i="12"/>
  <c r="M234" i="12" s="1"/>
  <c r="L147" i="12"/>
  <c r="K147" i="12"/>
  <c r="J147" i="12"/>
  <c r="J234" i="12" s="1"/>
  <c r="I147" i="12"/>
  <c r="I234" i="12" s="1"/>
  <c r="H147" i="12"/>
  <c r="G147" i="12"/>
  <c r="G234" i="12" s="1"/>
  <c r="F147" i="12"/>
  <c r="F234" i="12" s="1"/>
  <c r="E147" i="12"/>
  <c r="E234" i="12" s="1"/>
  <c r="AU146" i="12"/>
  <c r="AV146" i="12" s="1"/>
  <c r="AT146" i="12"/>
  <c r="AT166" i="12" s="1"/>
  <c r="AS146" i="12"/>
  <c r="AS233" i="12" s="1"/>
  <c r="AR146" i="12"/>
  <c r="AR233" i="12" s="1"/>
  <c r="AQ146" i="12"/>
  <c r="AP146" i="12"/>
  <c r="AP166" i="12" s="1"/>
  <c r="AO146" i="12"/>
  <c r="AO233" i="12" s="1"/>
  <c r="AN146" i="12"/>
  <c r="AN233" i="12" s="1"/>
  <c r="AM146" i="12"/>
  <c r="AM233" i="12" s="1"/>
  <c r="AL146" i="12"/>
  <c r="AL166" i="12" s="1"/>
  <c r="AK146" i="12"/>
  <c r="AK233" i="12" s="1"/>
  <c r="AJ146" i="12"/>
  <c r="AJ233" i="12" s="1"/>
  <c r="AI146" i="12"/>
  <c r="AH146" i="12"/>
  <c r="AH166" i="12" s="1"/>
  <c r="AG146" i="12"/>
  <c r="AG233" i="12" s="1"/>
  <c r="AF146" i="12"/>
  <c r="AF233" i="12" s="1"/>
  <c r="AE146" i="12"/>
  <c r="AE233" i="12" s="1"/>
  <c r="AD146" i="12"/>
  <c r="AD166" i="12" s="1"/>
  <c r="AC146" i="12"/>
  <c r="AC233" i="12" s="1"/>
  <c r="AB146" i="12"/>
  <c r="AB233" i="12" s="1"/>
  <c r="AA146" i="12"/>
  <c r="Z146" i="12"/>
  <c r="Z166" i="12" s="1"/>
  <c r="Y146" i="12"/>
  <c r="Y233" i="12" s="1"/>
  <c r="X146" i="12"/>
  <c r="X233" i="12" s="1"/>
  <c r="W146" i="12"/>
  <c r="W233" i="12" s="1"/>
  <c r="V146" i="12"/>
  <c r="V166" i="12" s="1"/>
  <c r="U146" i="12"/>
  <c r="U233" i="12" s="1"/>
  <c r="T146" i="12"/>
  <c r="T233" i="12" s="1"/>
  <c r="S146" i="12"/>
  <c r="R146" i="12"/>
  <c r="R166" i="12" s="1"/>
  <c r="Q146" i="12"/>
  <c r="Q233" i="12" s="1"/>
  <c r="P146" i="12"/>
  <c r="P233" i="12" s="1"/>
  <c r="O146" i="12"/>
  <c r="O233" i="12" s="1"/>
  <c r="N146" i="12"/>
  <c r="N166" i="12" s="1"/>
  <c r="M146" i="12"/>
  <c r="M233" i="12" s="1"/>
  <c r="L146" i="12"/>
  <c r="L233" i="12" s="1"/>
  <c r="K146" i="12"/>
  <c r="J146" i="12"/>
  <c r="J166" i="12" s="1"/>
  <c r="I146" i="12"/>
  <c r="I233" i="12" s="1"/>
  <c r="H146" i="12"/>
  <c r="H233" i="12" s="1"/>
  <c r="G146" i="12"/>
  <c r="G233" i="12" s="1"/>
  <c r="F146" i="12"/>
  <c r="F166" i="12" s="1"/>
  <c r="E146" i="12"/>
  <c r="E233" i="12" s="1"/>
  <c r="C146" i="12"/>
  <c r="B146" i="12"/>
  <c r="AU145" i="12"/>
  <c r="AT145" i="12"/>
  <c r="AT232" i="12" s="1"/>
  <c r="AS145" i="12"/>
  <c r="AR145" i="12"/>
  <c r="AQ145" i="12"/>
  <c r="AP145" i="12"/>
  <c r="AP232" i="12" s="1"/>
  <c r="AO145" i="12"/>
  <c r="AN145" i="12"/>
  <c r="AN232" i="12" s="1"/>
  <c r="AM145" i="12"/>
  <c r="AL145" i="12"/>
  <c r="AL232" i="12" s="1"/>
  <c r="AK145" i="12"/>
  <c r="AJ145" i="12"/>
  <c r="AI145" i="12"/>
  <c r="AH145" i="12"/>
  <c r="AH232" i="12" s="1"/>
  <c r="AG145" i="12"/>
  <c r="AF145" i="12"/>
  <c r="AF232" i="12" s="1"/>
  <c r="AE145" i="12"/>
  <c r="AD145" i="12"/>
  <c r="AD232" i="12" s="1"/>
  <c r="AC145" i="12"/>
  <c r="AB145" i="12"/>
  <c r="AA145" i="12"/>
  <c r="Z145" i="12"/>
  <c r="Z232" i="12" s="1"/>
  <c r="Y145" i="12"/>
  <c r="X145" i="12"/>
  <c r="X232" i="12" s="1"/>
  <c r="W145" i="12"/>
  <c r="V145" i="12"/>
  <c r="V232" i="12" s="1"/>
  <c r="U145" i="12"/>
  <c r="T145" i="12"/>
  <c r="S145" i="12"/>
  <c r="R145" i="12"/>
  <c r="R232" i="12" s="1"/>
  <c r="Q145" i="12"/>
  <c r="P145" i="12"/>
  <c r="P232" i="12" s="1"/>
  <c r="O145" i="12"/>
  <c r="N145" i="12"/>
  <c r="N232" i="12" s="1"/>
  <c r="M145" i="12"/>
  <c r="L145" i="12"/>
  <c r="K145" i="12"/>
  <c r="J145" i="12"/>
  <c r="J232" i="12" s="1"/>
  <c r="I145" i="12"/>
  <c r="H145" i="12"/>
  <c r="H232" i="12" s="1"/>
  <c r="G145" i="12"/>
  <c r="F145" i="12"/>
  <c r="F232" i="12" s="1"/>
  <c r="E145" i="12"/>
  <c r="B145" i="12" s="1"/>
  <c r="A145" i="12"/>
  <c r="AU144" i="12"/>
  <c r="AT144" i="12"/>
  <c r="AT231" i="12" s="1"/>
  <c r="AS144" i="12"/>
  <c r="AR144" i="12"/>
  <c r="AQ144" i="12"/>
  <c r="AP144" i="12"/>
  <c r="AP231" i="12" s="1"/>
  <c r="AO144" i="12"/>
  <c r="AN144" i="12"/>
  <c r="AM144" i="12"/>
  <c r="AL144" i="12"/>
  <c r="AL231" i="12" s="1"/>
  <c r="AK144" i="12"/>
  <c r="AJ144" i="12"/>
  <c r="AI144" i="12"/>
  <c r="AH144" i="12"/>
  <c r="AH231" i="12" s="1"/>
  <c r="AG144" i="12"/>
  <c r="AF144" i="12"/>
  <c r="AE144" i="12"/>
  <c r="AD144" i="12"/>
  <c r="AD231" i="12" s="1"/>
  <c r="AC144" i="12"/>
  <c r="AB144" i="12"/>
  <c r="AA144" i="12"/>
  <c r="Z144" i="12"/>
  <c r="Z231" i="12" s="1"/>
  <c r="Y144" i="12"/>
  <c r="X144" i="12"/>
  <c r="W144" i="12"/>
  <c r="V144" i="12"/>
  <c r="V231" i="12" s="1"/>
  <c r="U144" i="12"/>
  <c r="T144" i="12"/>
  <c r="S144" i="12"/>
  <c r="R144" i="12"/>
  <c r="R231" i="12" s="1"/>
  <c r="Q144" i="12"/>
  <c r="P144" i="12"/>
  <c r="O144" i="12"/>
  <c r="N144" i="12"/>
  <c r="N231" i="12" s="1"/>
  <c r="M144" i="12"/>
  <c r="L144" i="12"/>
  <c r="K144" i="12"/>
  <c r="J144" i="12"/>
  <c r="J231" i="12" s="1"/>
  <c r="I144" i="12"/>
  <c r="H144" i="12"/>
  <c r="G144" i="12"/>
  <c r="F144" i="12"/>
  <c r="F231" i="12" s="1"/>
  <c r="E144" i="12"/>
  <c r="A144" i="12"/>
  <c r="AU143" i="12"/>
  <c r="AU230" i="12" s="1"/>
  <c r="AT143" i="12"/>
  <c r="AT230" i="12" s="1"/>
  <c r="AS143" i="12"/>
  <c r="AS230" i="12" s="1"/>
  <c r="AR143" i="12"/>
  <c r="AQ143" i="12"/>
  <c r="AQ230" i="12" s="1"/>
  <c r="AP143" i="12"/>
  <c r="AP230" i="12" s="1"/>
  <c r="AO143" i="12"/>
  <c r="AO230" i="12" s="1"/>
  <c r="AN143" i="12"/>
  <c r="AM143" i="12"/>
  <c r="AM230" i="12" s="1"/>
  <c r="AL143" i="12"/>
  <c r="AL230" i="12" s="1"/>
  <c r="AK143" i="12"/>
  <c r="AK230" i="12" s="1"/>
  <c r="AJ143" i="12"/>
  <c r="AI143" i="12"/>
  <c r="AI230" i="12" s="1"/>
  <c r="AH143" i="12"/>
  <c r="AH230" i="12" s="1"/>
  <c r="AG143" i="12"/>
  <c r="AG230" i="12" s="1"/>
  <c r="AF143" i="12"/>
  <c r="AE143" i="12"/>
  <c r="AE230" i="12" s="1"/>
  <c r="AD143" i="12"/>
  <c r="AD230" i="12" s="1"/>
  <c r="AC143" i="12"/>
  <c r="AC230" i="12" s="1"/>
  <c r="AB143" i="12"/>
  <c r="AA143" i="12"/>
  <c r="AA230" i="12" s="1"/>
  <c r="Z143" i="12"/>
  <c r="Z230" i="12" s="1"/>
  <c r="Y143" i="12"/>
  <c r="Y230" i="12" s="1"/>
  <c r="X143" i="12"/>
  <c r="W143" i="12"/>
  <c r="W230" i="12" s="1"/>
  <c r="V143" i="12"/>
  <c r="V230" i="12" s="1"/>
  <c r="U143" i="12"/>
  <c r="U230" i="12" s="1"/>
  <c r="T143" i="12"/>
  <c r="S143" i="12"/>
  <c r="S230" i="12" s="1"/>
  <c r="R143" i="12"/>
  <c r="R230" i="12" s="1"/>
  <c r="Q143" i="12"/>
  <c r="Q230" i="12" s="1"/>
  <c r="P143" i="12"/>
  <c r="O143" i="12"/>
  <c r="O230" i="12" s="1"/>
  <c r="N143" i="12"/>
  <c r="N230" i="12" s="1"/>
  <c r="M143" i="12"/>
  <c r="M230" i="12" s="1"/>
  <c r="L143" i="12"/>
  <c r="K143" i="12"/>
  <c r="K230" i="12" s="1"/>
  <c r="J143" i="12"/>
  <c r="J230" i="12" s="1"/>
  <c r="I143" i="12"/>
  <c r="I230" i="12" s="1"/>
  <c r="H143" i="12"/>
  <c r="G143" i="12"/>
  <c r="G230" i="12" s="1"/>
  <c r="F143" i="12"/>
  <c r="F230" i="12" s="1"/>
  <c r="E143" i="12"/>
  <c r="E230" i="12" s="1"/>
  <c r="A143" i="12"/>
  <c r="AU142" i="12"/>
  <c r="AU229" i="12" s="1"/>
  <c r="AT142" i="12"/>
  <c r="AT229" i="12" s="1"/>
  <c r="AS142" i="12"/>
  <c r="AS229" i="12" s="1"/>
  <c r="AR142" i="12"/>
  <c r="AR229" i="12" s="1"/>
  <c r="AQ142" i="12"/>
  <c r="AQ229" i="12" s="1"/>
  <c r="AP142" i="12"/>
  <c r="AP229" i="12" s="1"/>
  <c r="AO142" i="12"/>
  <c r="AO229" i="12" s="1"/>
  <c r="AN142" i="12"/>
  <c r="AN229" i="12" s="1"/>
  <c r="AM142" i="12"/>
  <c r="AM229" i="12" s="1"/>
  <c r="AL142" i="12"/>
  <c r="AL229" i="12" s="1"/>
  <c r="AK142" i="12"/>
  <c r="AK229" i="12" s="1"/>
  <c r="AJ142" i="12"/>
  <c r="AJ229" i="12" s="1"/>
  <c r="AI142" i="12"/>
  <c r="AI229" i="12" s="1"/>
  <c r="AH142" i="12"/>
  <c r="AH229" i="12" s="1"/>
  <c r="AG142" i="12"/>
  <c r="AG229" i="12" s="1"/>
  <c r="AF142" i="12"/>
  <c r="AF229" i="12" s="1"/>
  <c r="AE142" i="12"/>
  <c r="AE229" i="12" s="1"/>
  <c r="AD142" i="12"/>
  <c r="AD229" i="12" s="1"/>
  <c r="AC142" i="12"/>
  <c r="AC229" i="12" s="1"/>
  <c r="AB142" i="12"/>
  <c r="AB229" i="12" s="1"/>
  <c r="AA142" i="12"/>
  <c r="AA229" i="12" s="1"/>
  <c r="Z142" i="12"/>
  <c r="Z229" i="12" s="1"/>
  <c r="Y142" i="12"/>
  <c r="Y229" i="12" s="1"/>
  <c r="X142" i="12"/>
  <c r="X229" i="12" s="1"/>
  <c r="W142" i="12"/>
  <c r="W229" i="12" s="1"/>
  <c r="V142" i="12"/>
  <c r="V229" i="12" s="1"/>
  <c r="U142" i="12"/>
  <c r="U229" i="12" s="1"/>
  <c r="T142" i="12"/>
  <c r="T229" i="12" s="1"/>
  <c r="S142" i="12"/>
  <c r="S229" i="12" s="1"/>
  <c r="R142" i="12"/>
  <c r="R229" i="12" s="1"/>
  <c r="Q142" i="12"/>
  <c r="Q229" i="12" s="1"/>
  <c r="P142" i="12"/>
  <c r="P229" i="12" s="1"/>
  <c r="O142" i="12"/>
  <c r="O229" i="12" s="1"/>
  <c r="N142" i="12"/>
  <c r="N229" i="12" s="1"/>
  <c r="M142" i="12"/>
  <c r="M229" i="12" s="1"/>
  <c r="L142" i="12"/>
  <c r="L229" i="12" s="1"/>
  <c r="K142" i="12"/>
  <c r="K229" i="12" s="1"/>
  <c r="J142" i="12"/>
  <c r="J229" i="12" s="1"/>
  <c r="I142" i="12"/>
  <c r="I229" i="12" s="1"/>
  <c r="H142" i="12"/>
  <c r="H229" i="12" s="1"/>
  <c r="G142" i="12"/>
  <c r="G229" i="12" s="1"/>
  <c r="F142" i="12"/>
  <c r="F229" i="12" s="1"/>
  <c r="E142" i="12"/>
  <c r="E229" i="12" s="1"/>
  <c r="B142" i="12"/>
  <c r="A142" i="12"/>
  <c r="AU141" i="12"/>
  <c r="AT141" i="12"/>
  <c r="AT228" i="12" s="1"/>
  <c r="AS141" i="12"/>
  <c r="AS228" i="12" s="1"/>
  <c r="AR141" i="12"/>
  <c r="AR228" i="12" s="1"/>
  <c r="AQ141" i="12"/>
  <c r="AP141" i="12"/>
  <c r="AP228" i="12" s="1"/>
  <c r="AO141" i="12"/>
  <c r="AO228" i="12" s="1"/>
  <c r="AN141" i="12"/>
  <c r="AN228" i="12" s="1"/>
  <c r="AM141" i="12"/>
  <c r="AL141" i="12"/>
  <c r="AL228" i="12" s="1"/>
  <c r="AK141" i="12"/>
  <c r="AK228" i="12" s="1"/>
  <c r="AJ141" i="12"/>
  <c r="AJ228" i="12" s="1"/>
  <c r="AI141" i="12"/>
  <c r="AH141" i="12"/>
  <c r="AH228" i="12" s="1"/>
  <c r="AG141" i="12"/>
  <c r="AG228" i="12" s="1"/>
  <c r="AF141" i="12"/>
  <c r="AF228" i="12" s="1"/>
  <c r="AE141" i="12"/>
  <c r="AD141" i="12"/>
  <c r="AD228" i="12" s="1"/>
  <c r="AC141" i="12"/>
  <c r="AC228" i="12" s="1"/>
  <c r="AB141" i="12"/>
  <c r="AB228" i="12" s="1"/>
  <c r="AA141" i="12"/>
  <c r="Z141" i="12"/>
  <c r="Z228" i="12" s="1"/>
  <c r="Y141" i="12"/>
  <c r="Y228" i="12" s="1"/>
  <c r="X141" i="12"/>
  <c r="X228" i="12" s="1"/>
  <c r="W141" i="12"/>
  <c r="V141" i="12"/>
  <c r="V228" i="12" s="1"/>
  <c r="U141" i="12"/>
  <c r="U228" i="12" s="1"/>
  <c r="T141" i="12"/>
  <c r="T228" i="12" s="1"/>
  <c r="S141" i="12"/>
  <c r="R141" i="12"/>
  <c r="R228" i="12" s="1"/>
  <c r="Q141" i="12"/>
  <c r="Q228" i="12" s="1"/>
  <c r="P141" i="12"/>
  <c r="P228" i="12" s="1"/>
  <c r="O141" i="12"/>
  <c r="N141" i="12"/>
  <c r="N228" i="12" s="1"/>
  <c r="M141" i="12"/>
  <c r="M228" i="12" s="1"/>
  <c r="L141" i="12"/>
  <c r="L228" i="12" s="1"/>
  <c r="K141" i="12"/>
  <c r="J141" i="12"/>
  <c r="J228" i="12" s="1"/>
  <c r="I141" i="12"/>
  <c r="I228" i="12" s="1"/>
  <c r="H141" i="12"/>
  <c r="H228" i="12" s="1"/>
  <c r="G141" i="12"/>
  <c r="F141" i="12"/>
  <c r="F228" i="12" s="1"/>
  <c r="E141" i="12"/>
  <c r="AU140" i="12"/>
  <c r="AT140" i="12"/>
  <c r="AS140" i="12"/>
  <c r="AS227" i="12" s="1"/>
  <c r="AR140" i="12"/>
  <c r="AQ140" i="12"/>
  <c r="AP140" i="12"/>
  <c r="AO140" i="12"/>
  <c r="AO157" i="12" s="1"/>
  <c r="AN140" i="12"/>
  <c r="AM140" i="12"/>
  <c r="AL140" i="12"/>
  <c r="AK140" i="12"/>
  <c r="AK227" i="12" s="1"/>
  <c r="AJ140" i="12"/>
  <c r="AI140" i="12"/>
  <c r="AH140" i="12"/>
  <c r="AG140" i="12"/>
  <c r="AG157" i="12" s="1"/>
  <c r="AF140" i="12"/>
  <c r="AE140" i="12"/>
  <c r="AD140" i="12"/>
  <c r="AC140" i="12"/>
  <c r="AC227" i="12" s="1"/>
  <c r="AB140" i="12"/>
  <c r="AA140" i="12"/>
  <c r="Z140" i="12"/>
  <c r="Y140" i="12"/>
  <c r="X140" i="12"/>
  <c r="W140" i="12"/>
  <c r="V140" i="12"/>
  <c r="U140" i="12"/>
  <c r="U227" i="12" s="1"/>
  <c r="T140" i="12"/>
  <c r="S140" i="12"/>
  <c r="R140" i="12"/>
  <c r="Q140" i="12"/>
  <c r="P140" i="12"/>
  <c r="O140" i="12"/>
  <c r="N140" i="12"/>
  <c r="M140" i="12"/>
  <c r="M227" i="12" s="1"/>
  <c r="L140" i="12"/>
  <c r="K140" i="12"/>
  <c r="J140" i="12"/>
  <c r="I140" i="12"/>
  <c r="I157" i="12" s="1"/>
  <c r="H140" i="12"/>
  <c r="G140" i="12"/>
  <c r="F140" i="12"/>
  <c r="E140" i="12"/>
  <c r="E163" i="12" s="1"/>
  <c r="C140" i="12"/>
  <c r="AU139" i="12"/>
  <c r="AT139" i="12"/>
  <c r="AT226" i="12" s="1"/>
  <c r="AS139" i="12"/>
  <c r="AS226" i="12" s="1"/>
  <c r="AK139" i="12"/>
  <c r="AJ139" i="12"/>
  <c r="AJ226" i="12" s="1"/>
  <c r="AI139" i="12"/>
  <c r="AI226" i="12" s="1"/>
  <c r="AH139" i="12"/>
  <c r="AH226" i="12" s="1"/>
  <c r="AG139" i="12"/>
  <c r="AF139" i="12"/>
  <c r="AE139" i="12"/>
  <c r="AE226" i="12" s="1"/>
  <c r="AD139" i="12"/>
  <c r="AD226" i="12" s="1"/>
  <c r="AC139" i="12"/>
  <c r="AB139" i="12"/>
  <c r="AB226" i="12" s="1"/>
  <c r="AA139" i="12"/>
  <c r="AA226" i="12" s="1"/>
  <c r="Z139" i="12"/>
  <c r="Z226" i="12" s="1"/>
  <c r="Y139" i="12"/>
  <c r="X139" i="12"/>
  <c r="W139" i="12"/>
  <c r="W226" i="12" s="1"/>
  <c r="V139" i="12"/>
  <c r="V226" i="12" s="1"/>
  <c r="U139" i="12"/>
  <c r="T139" i="12"/>
  <c r="T226" i="12" s="1"/>
  <c r="S139" i="12"/>
  <c r="S226" i="12" s="1"/>
  <c r="R139" i="12"/>
  <c r="R226" i="12" s="1"/>
  <c r="Q139" i="12"/>
  <c r="P139" i="12"/>
  <c r="O139" i="12"/>
  <c r="O226" i="12" s="1"/>
  <c r="N139" i="12"/>
  <c r="N226" i="12" s="1"/>
  <c r="M139" i="12"/>
  <c r="L139" i="12"/>
  <c r="L226" i="12" s="1"/>
  <c r="K139" i="12"/>
  <c r="K226" i="12" s="1"/>
  <c r="J139" i="12"/>
  <c r="J226" i="12" s="1"/>
  <c r="I139" i="12"/>
  <c r="H139" i="12"/>
  <c r="G139" i="12"/>
  <c r="G226" i="12" s="1"/>
  <c r="F139" i="12"/>
  <c r="F226" i="12" s="1"/>
  <c r="E139" i="12"/>
  <c r="D139" i="12"/>
  <c r="D192" i="12" s="1"/>
  <c r="D226" i="12" s="1"/>
  <c r="B139" i="12"/>
  <c r="AW138" i="12"/>
  <c r="AV138" i="12"/>
  <c r="AU138" i="12"/>
  <c r="AU225" i="12" s="1"/>
  <c r="AT138" i="12"/>
  <c r="AS138" i="12"/>
  <c r="AS225" i="12" s="1"/>
  <c r="AR138" i="12"/>
  <c r="AR225" i="12" s="1"/>
  <c r="AQ138" i="12"/>
  <c r="AQ225" i="12" s="1"/>
  <c r="AP138" i="12"/>
  <c r="AP225" i="12" s="1"/>
  <c r="AO138" i="12"/>
  <c r="AN138" i="12"/>
  <c r="AN225" i="12" s="1"/>
  <c r="AM138" i="12"/>
  <c r="AM225" i="12" s="1"/>
  <c r="AL138" i="12"/>
  <c r="AK138" i="12"/>
  <c r="AK225" i="12" s="1"/>
  <c r="AJ138" i="12"/>
  <c r="AJ225" i="12" s="1"/>
  <c r="AI138" i="12"/>
  <c r="AI225" i="12" s="1"/>
  <c r="AH138" i="12"/>
  <c r="AH225" i="12" s="1"/>
  <c r="AG138" i="12"/>
  <c r="AF138" i="12"/>
  <c r="AF225" i="12" s="1"/>
  <c r="AE138" i="12"/>
  <c r="AE225" i="12" s="1"/>
  <c r="AD138" i="12"/>
  <c r="AC138" i="12"/>
  <c r="AC225" i="12" s="1"/>
  <c r="AB138" i="12"/>
  <c r="AB225" i="12" s="1"/>
  <c r="AA138" i="12"/>
  <c r="AA225" i="12" s="1"/>
  <c r="Z138" i="12"/>
  <c r="Z225" i="12" s="1"/>
  <c r="Y138" i="12"/>
  <c r="X138" i="12"/>
  <c r="X225" i="12" s="1"/>
  <c r="W138" i="12"/>
  <c r="W225" i="12" s="1"/>
  <c r="V138" i="12"/>
  <c r="U138" i="12"/>
  <c r="U225" i="12" s="1"/>
  <c r="T138" i="12"/>
  <c r="T225" i="12" s="1"/>
  <c r="S138" i="12"/>
  <c r="S225" i="12" s="1"/>
  <c r="R138" i="12"/>
  <c r="R225" i="12" s="1"/>
  <c r="Q138" i="12"/>
  <c r="P138" i="12"/>
  <c r="P225" i="12" s="1"/>
  <c r="O138" i="12"/>
  <c r="O225" i="12" s="1"/>
  <c r="N138" i="12"/>
  <c r="M138" i="12"/>
  <c r="M225" i="12" s="1"/>
  <c r="L138" i="12"/>
  <c r="L225" i="12" s="1"/>
  <c r="K138" i="12"/>
  <c r="K225" i="12" s="1"/>
  <c r="J138" i="12"/>
  <c r="J225" i="12" s="1"/>
  <c r="I138" i="12"/>
  <c r="H138" i="12"/>
  <c r="H225" i="12" s="1"/>
  <c r="G138" i="12"/>
  <c r="G225" i="12" s="1"/>
  <c r="F138" i="12"/>
  <c r="E138" i="12"/>
  <c r="B138" i="12" s="1"/>
  <c r="D138" i="12"/>
  <c r="D191" i="12" s="1"/>
  <c r="D225" i="12" s="1"/>
  <c r="AU137" i="12"/>
  <c r="AT137" i="12"/>
  <c r="AS137" i="12"/>
  <c r="AS224" i="12" s="1"/>
  <c r="AR137" i="12"/>
  <c r="AR224" i="12" s="1"/>
  <c r="AQ137" i="12"/>
  <c r="AQ224" i="12" s="1"/>
  <c r="AP137" i="12"/>
  <c r="AO137" i="12"/>
  <c r="AO224" i="12" s="1"/>
  <c r="AN137" i="12"/>
  <c r="AN224" i="12" s="1"/>
  <c r="AM137" i="12"/>
  <c r="AL137" i="12"/>
  <c r="AK137" i="12"/>
  <c r="AK224" i="12" s="1"/>
  <c r="AJ137" i="12"/>
  <c r="AJ224" i="12" s="1"/>
  <c r="AI137" i="12"/>
  <c r="AI224" i="12" s="1"/>
  <c r="AH137" i="12"/>
  <c r="AG137" i="12"/>
  <c r="AG224" i="12" s="1"/>
  <c r="AF137" i="12"/>
  <c r="AF224" i="12" s="1"/>
  <c r="AE137" i="12"/>
  <c r="AD137" i="12"/>
  <c r="AC137" i="12"/>
  <c r="AC224" i="12" s="1"/>
  <c r="AB137" i="12"/>
  <c r="AB224" i="12" s="1"/>
  <c r="AA137" i="12"/>
  <c r="AA224" i="12" s="1"/>
  <c r="Z137" i="12"/>
  <c r="Y137" i="12"/>
  <c r="Y224" i="12" s="1"/>
  <c r="X137" i="12"/>
  <c r="X224" i="12" s="1"/>
  <c r="W137" i="12"/>
  <c r="V137" i="12"/>
  <c r="U137" i="12"/>
  <c r="U224" i="12" s="1"/>
  <c r="T137" i="12"/>
  <c r="T224" i="12" s="1"/>
  <c r="S137" i="12"/>
  <c r="S224" i="12" s="1"/>
  <c r="R137" i="12"/>
  <c r="Q137" i="12"/>
  <c r="Q224" i="12" s="1"/>
  <c r="P137" i="12"/>
  <c r="P224" i="12" s="1"/>
  <c r="O137" i="12"/>
  <c r="N137" i="12"/>
  <c r="M137" i="12"/>
  <c r="M224" i="12" s="1"/>
  <c r="L137" i="12"/>
  <c r="L224" i="12" s="1"/>
  <c r="K137" i="12"/>
  <c r="K224" i="12" s="1"/>
  <c r="J137" i="12"/>
  <c r="I137" i="12"/>
  <c r="I224" i="12" s="1"/>
  <c r="H137" i="12"/>
  <c r="H224" i="12" s="1"/>
  <c r="G137" i="12"/>
  <c r="F137" i="12"/>
  <c r="E137" i="12"/>
  <c r="E224" i="12" s="1"/>
  <c r="D137" i="12"/>
  <c r="D190" i="12" s="1"/>
  <c r="D224" i="12" s="1"/>
  <c r="B137" i="12"/>
  <c r="AX136" i="12"/>
  <c r="AW136" i="12"/>
  <c r="AV136" i="12"/>
  <c r="AU136" i="12"/>
  <c r="AT136" i="12"/>
  <c r="AS136" i="12"/>
  <c r="AS223" i="12" s="1"/>
  <c r="AR136" i="12"/>
  <c r="AQ136" i="12"/>
  <c r="AP136" i="12"/>
  <c r="AP223" i="12" s="1"/>
  <c r="AO136" i="12"/>
  <c r="AO223" i="12" s="1"/>
  <c r="AN136" i="12"/>
  <c r="AM136" i="12"/>
  <c r="AL136" i="12"/>
  <c r="AK136" i="12"/>
  <c r="AK223" i="12" s="1"/>
  <c r="AJ136" i="12"/>
  <c r="AI136" i="12"/>
  <c r="AH136" i="12"/>
  <c r="AH223" i="12" s="1"/>
  <c r="AG136" i="12"/>
  <c r="AG223" i="12" s="1"/>
  <c r="AF136" i="12"/>
  <c r="AE136" i="12"/>
  <c r="AD136" i="12"/>
  <c r="AC136" i="12"/>
  <c r="AC223" i="12" s="1"/>
  <c r="AB136" i="12"/>
  <c r="AA136" i="12"/>
  <c r="Z136" i="12"/>
  <c r="Z223" i="12" s="1"/>
  <c r="Y136" i="12"/>
  <c r="Y223" i="12" s="1"/>
  <c r="X136" i="12"/>
  <c r="W136" i="12"/>
  <c r="V136" i="12"/>
  <c r="U136" i="12"/>
  <c r="U223" i="12" s="1"/>
  <c r="T136" i="12"/>
  <c r="S136" i="12"/>
  <c r="R136" i="12"/>
  <c r="R223" i="12" s="1"/>
  <c r="Q136" i="12"/>
  <c r="Q223" i="12" s="1"/>
  <c r="P136" i="12"/>
  <c r="O136" i="12"/>
  <c r="N136" i="12"/>
  <c r="M136" i="12"/>
  <c r="M223" i="12" s="1"/>
  <c r="L136" i="12"/>
  <c r="K136" i="12"/>
  <c r="J136" i="12"/>
  <c r="J223" i="12" s="1"/>
  <c r="I136" i="12"/>
  <c r="I223" i="12" s="1"/>
  <c r="H136" i="12"/>
  <c r="G136" i="12"/>
  <c r="F136" i="12"/>
  <c r="E136" i="12"/>
  <c r="E160" i="12" s="1"/>
  <c r="D136" i="12"/>
  <c r="D189" i="12" s="1"/>
  <c r="D223" i="12" s="1"/>
  <c r="AU135" i="12"/>
  <c r="B135" i="12" s="1"/>
  <c r="AT135" i="12"/>
  <c r="AS135" i="12"/>
  <c r="AR135" i="12"/>
  <c r="AR157" i="12" s="1"/>
  <c r="AQ135" i="12"/>
  <c r="AP135" i="12"/>
  <c r="AO135" i="12"/>
  <c r="AN135" i="12"/>
  <c r="AN157" i="12" s="1"/>
  <c r="AM135" i="12"/>
  <c r="AL135" i="12"/>
  <c r="AK135" i="12"/>
  <c r="AJ135" i="12"/>
  <c r="AJ157" i="12" s="1"/>
  <c r="AI135" i="12"/>
  <c r="AH135" i="12"/>
  <c r="AG135" i="12"/>
  <c r="AF135" i="12"/>
  <c r="AF157" i="12" s="1"/>
  <c r="AE135" i="12"/>
  <c r="AD135" i="12"/>
  <c r="AC135" i="12"/>
  <c r="AB135" i="12"/>
  <c r="AB157" i="12" s="1"/>
  <c r="AA135" i="12"/>
  <c r="Z135" i="12"/>
  <c r="Y135" i="12"/>
  <c r="X135" i="12"/>
  <c r="X157" i="12" s="1"/>
  <c r="W135" i="12"/>
  <c r="V135" i="12"/>
  <c r="U135" i="12"/>
  <c r="T135" i="12"/>
  <c r="T157" i="12" s="1"/>
  <c r="S135" i="12"/>
  <c r="R135" i="12"/>
  <c r="Q135" i="12"/>
  <c r="P135" i="12"/>
  <c r="P157" i="12" s="1"/>
  <c r="O135" i="12"/>
  <c r="N135" i="12"/>
  <c r="M135" i="12"/>
  <c r="L135" i="12"/>
  <c r="L157" i="12" s="1"/>
  <c r="K135" i="12"/>
  <c r="J135" i="12"/>
  <c r="I135" i="12"/>
  <c r="H135" i="12"/>
  <c r="H157" i="12" s="1"/>
  <c r="G135" i="12"/>
  <c r="F135" i="12"/>
  <c r="E135" i="12"/>
  <c r="D135" i="12"/>
  <c r="D188" i="12" s="1"/>
  <c r="D222" i="12" s="1"/>
  <c r="C135" i="12"/>
  <c r="BP60" i="12"/>
  <c r="AS46" i="12"/>
  <c r="AK46" i="12"/>
  <c r="AC46" i="12"/>
  <c r="U46" i="12"/>
  <c r="M46" i="12"/>
  <c r="E46" i="12"/>
  <c r="AU43" i="12"/>
  <c r="AU32" i="12"/>
  <c r="AU27" i="12"/>
  <c r="BL26" i="12"/>
  <c r="BK26" i="12"/>
  <c r="BJ26" i="12"/>
  <c r="BI26" i="12"/>
  <c r="BH26" i="12"/>
  <c r="BG26" i="12"/>
  <c r="BF26" i="12"/>
  <c r="BE26" i="12"/>
  <c r="BD26" i="12"/>
  <c r="BC26" i="12"/>
  <c r="BB26" i="12"/>
  <c r="BA26" i="12"/>
  <c r="AZ26" i="12"/>
  <c r="AY26" i="12"/>
  <c r="AX26" i="12"/>
  <c r="AW26" i="12"/>
  <c r="AV26" i="12"/>
  <c r="AU26" i="12"/>
  <c r="AU25" i="12"/>
  <c r="AT25" i="12"/>
  <c r="AS25" i="12"/>
  <c r="AR25" i="12"/>
  <c r="AQ25" i="12"/>
  <c r="AP25" i="12"/>
  <c r="AO25" i="12"/>
  <c r="AN25" i="12"/>
  <c r="AM25" i="12"/>
  <c r="AL25" i="12"/>
  <c r="AK25" i="12"/>
  <c r="AJ25" i="12"/>
  <c r="AI25" i="12"/>
  <c r="AH25" i="12"/>
  <c r="AG25" i="12"/>
  <c r="AF25" i="12"/>
  <c r="AE25" i="12"/>
  <c r="AD25" i="12"/>
  <c r="AC24" i="12"/>
  <c r="AC25" i="12" s="1"/>
  <c r="AB24" i="12"/>
  <c r="AA24" i="12"/>
  <c r="Z24" i="12"/>
  <c r="Y24" i="12"/>
  <c r="X24" i="12"/>
  <c r="W24" i="12"/>
  <c r="V24" i="12"/>
  <c r="U24" i="12"/>
  <c r="T24" i="12"/>
  <c r="S24" i="12"/>
  <c r="R24" i="12"/>
  <c r="Q24" i="12"/>
  <c r="P24" i="12"/>
  <c r="O24" i="12"/>
  <c r="N24" i="12"/>
  <c r="M24" i="12"/>
  <c r="L24" i="12"/>
  <c r="K24" i="12"/>
  <c r="J24" i="12"/>
  <c r="I24" i="12"/>
  <c r="H24" i="12"/>
  <c r="G24" i="12"/>
  <c r="F24" i="12"/>
  <c r="E24" i="12"/>
  <c r="BL22" i="12"/>
  <c r="BK22" i="12"/>
  <c r="BJ22" i="12"/>
  <c r="BI22" i="12"/>
  <c r="BH22" i="12"/>
  <c r="BG22" i="12"/>
  <c r="BF22" i="12"/>
  <c r="BE22" i="12"/>
  <c r="BD22" i="12"/>
  <c r="BC22" i="12"/>
  <c r="BB22" i="12"/>
  <c r="BA22" i="12"/>
  <c r="AZ22" i="12"/>
  <c r="AY22" i="12"/>
  <c r="AX22" i="12"/>
  <c r="AW22" i="12"/>
  <c r="AV22" i="12"/>
  <c r="AK21" i="12"/>
  <c r="AG21" i="12"/>
  <c r="AF21" i="12"/>
  <c r="AC20" i="12"/>
  <c r="AC21" i="12" s="1"/>
  <c r="Y20" i="12"/>
  <c r="U20" i="12"/>
  <c r="Q20" i="12"/>
  <c r="M20" i="12"/>
  <c r="I20" i="12"/>
  <c r="E20" i="12"/>
  <c r="AU19" i="12"/>
  <c r="I5" i="12" s="1"/>
  <c r="AU17" i="12"/>
  <c r="AT17" i="12"/>
  <c r="AS17" i="12"/>
  <c r="AR17" i="12"/>
  <c r="AQ17" i="12"/>
  <c r="AP17" i="12"/>
  <c r="AO17" i="12"/>
  <c r="AN17"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I17" i="12"/>
  <c r="H17" i="12"/>
  <c r="G17" i="12"/>
  <c r="F17" i="12"/>
  <c r="E17" i="12"/>
  <c r="AU15" i="12"/>
  <c r="AT15" i="12"/>
  <c r="AS15" i="12"/>
  <c r="AS21" i="12" s="1"/>
  <c r="AR15" i="12"/>
  <c r="AQ15" i="12"/>
  <c r="AQ46" i="12" s="1"/>
  <c r="AQ48" i="12" s="1"/>
  <c r="AP15" i="12"/>
  <c r="AP21" i="12" s="1"/>
  <c r="AO15" i="12"/>
  <c r="AO46" i="12" s="1"/>
  <c r="AN15" i="12"/>
  <c r="AM15" i="12"/>
  <c r="AL15" i="12"/>
  <c r="AL46" i="12" s="1"/>
  <c r="AL47" i="12" s="1"/>
  <c r="AK15" i="12"/>
  <c r="AJ15" i="12"/>
  <c r="AI15" i="12"/>
  <c r="AH15" i="12"/>
  <c r="AH21" i="12" s="1"/>
  <c r="AG15" i="12"/>
  <c r="AG46" i="12" s="1"/>
  <c r="AF15" i="12"/>
  <c r="AF46" i="12" s="1"/>
  <c r="AE15" i="12"/>
  <c r="AD15" i="12"/>
  <c r="AC15" i="12"/>
  <c r="AB15" i="12"/>
  <c r="AB46" i="12" s="1"/>
  <c r="AA15" i="12"/>
  <c r="Z15" i="12"/>
  <c r="Z46" i="12" s="1"/>
  <c r="Y15" i="12"/>
  <c r="Y46" i="12" s="1"/>
  <c r="X15" i="12"/>
  <c r="X46" i="12" s="1"/>
  <c r="W15" i="12"/>
  <c r="V15" i="12"/>
  <c r="V46" i="12" s="1"/>
  <c r="V50" i="12" s="1"/>
  <c r="U15" i="12"/>
  <c r="T15" i="12"/>
  <c r="T46" i="12" s="1"/>
  <c r="S15" i="12"/>
  <c r="R15" i="12"/>
  <c r="R46" i="12" s="1"/>
  <c r="Q15" i="12"/>
  <c r="Q46" i="12" s="1"/>
  <c r="P15" i="12"/>
  <c r="P46" i="12" s="1"/>
  <c r="O15" i="12"/>
  <c r="N15" i="12"/>
  <c r="N46" i="12" s="1"/>
  <c r="N50" i="12" s="1"/>
  <c r="M15" i="12"/>
  <c r="L15" i="12"/>
  <c r="L46" i="12" s="1"/>
  <c r="K15" i="12"/>
  <c r="J15" i="12"/>
  <c r="J46" i="12" s="1"/>
  <c r="I15" i="12"/>
  <c r="I46" i="12" s="1"/>
  <c r="H15" i="12"/>
  <c r="H46" i="12" s="1"/>
  <c r="G15" i="12"/>
  <c r="F15" i="12"/>
  <c r="F46" i="12" s="1"/>
  <c r="F50" i="12" s="1"/>
  <c r="E15" i="12"/>
  <c r="AS13" i="12"/>
  <c r="AK13" i="12"/>
  <c r="AC13" i="12"/>
  <c r="U13" i="12"/>
  <c r="M13" i="12"/>
  <c r="E13" i="12"/>
  <c r="BV12" i="12"/>
  <c r="BU12" i="12"/>
  <c r="BT12" i="12"/>
  <c r="BS12" i="12"/>
  <c r="BR12" i="12"/>
  <c r="BQ12" i="12"/>
  <c r="BP12" i="12"/>
  <c r="BO12" i="12"/>
  <c r="BN12" i="12"/>
  <c r="BM12" i="12"/>
  <c r="AU12" i="12"/>
  <c r="AT12" i="12"/>
  <c r="AS12" i="12"/>
  <c r="AR12" i="12"/>
  <c r="AQ12" i="12"/>
  <c r="AP12" i="12"/>
  <c r="AO12" i="12"/>
  <c r="AN12"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I12" i="12"/>
  <c r="H12" i="12"/>
  <c r="G12" i="12"/>
  <c r="F12" i="12"/>
  <c r="E12" i="12"/>
  <c r="K9" i="12"/>
  <c r="J7" i="12"/>
  <c r="N8" i="12"/>
  <c r="Q195" i="17" s="1"/>
  <c r="J4" i="12"/>
  <c r="I4" i="12"/>
  <c r="E4" i="12"/>
  <c r="O3" i="12"/>
  <c r="R190" i="17" s="1"/>
  <c r="N3" i="12"/>
  <c r="Q190" i="17" s="1"/>
  <c r="Q321" i="9"/>
  <c r="R321" i="9" s="1"/>
  <c r="S321" i="9" s="1"/>
  <c r="K317" i="9"/>
  <c r="Y321" i="9" s="1"/>
  <c r="J317" i="9"/>
  <c r="T321" i="9" s="1"/>
  <c r="U321" i="9" s="1"/>
  <c r="V321" i="9" s="1"/>
  <c r="W321" i="9" s="1"/>
  <c r="X321" i="9" s="1"/>
  <c r="I317" i="9"/>
  <c r="O321" i="9" s="1"/>
  <c r="P321" i="9" s="1"/>
  <c r="H317" i="9"/>
  <c r="J321" i="9" s="1"/>
  <c r="K321" i="9" s="1"/>
  <c r="L321" i="9" s="1"/>
  <c r="M321" i="9" s="1"/>
  <c r="N321" i="9" s="1"/>
  <c r="L316" i="9"/>
  <c r="A250" i="9"/>
  <c r="A251" i="9" s="1"/>
  <c r="A252" i="9" s="1"/>
  <c r="A253" i="9" s="1"/>
  <c r="A254" i="9" s="1"/>
  <c r="A255" i="9" s="1"/>
  <c r="C249" i="9"/>
  <c r="D262" i="9" s="1"/>
  <c r="A241" i="9"/>
  <c r="A242" i="9" s="1"/>
  <c r="A243" i="9" s="1"/>
  <c r="A244" i="9" s="1"/>
  <c r="A245" i="9" s="1"/>
  <c r="A246" i="9" s="1"/>
  <c r="A247" i="9" s="1"/>
  <c r="A248" i="9" s="1"/>
  <c r="A239" i="9"/>
  <c r="A240" i="9" s="1"/>
  <c r="A236" i="9"/>
  <c r="A237" i="9" s="1"/>
  <c r="A235" i="9"/>
  <c r="A234" i="9"/>
  <c r="AT227" i="9"/>
  <c r="AS227" i="9"/>
  <c r="AP227" i="9"/>
  <c r="AO227" i="9"/>
  <c r="AL227" i="9"/>
  <c r="AK227" i="9"/>
  <c r="AH227" i="9"/>
  <c r="AG227" i="9"/>
  <c r="AD227" i="9"/>
  <c r="AC227" i="9"/>
  <c r="Z227" i="9"/>
  <c r="Y227" i="9"/>
  <c r="V227" i="9"/>
  <c r="U227" i="9"/>
  <c r="R227" i="9"/>
  <c r="Q227" i="9"/>
  <c r="N227" i="9"/>
  <c r="M227" i="9"/>
  <c r="J227" i="9"/>
  <c r="I227" i="9"/>
  <c r="F227" i="9"/>
  <c r="E227" i="9"/>
  <c r="D226" i="9"/>
  <c r="AU220" i="9"/>
  <c r="AU227" i="9" s="1"/>
  <c r="AT220" i="9"/>
  <c r="AS220" i="9"/>
  <c r="AR220" i="9"/>
  <c r="AR227" i="9" s="1"/>
  <c r="AQ220" i="9"/>
  <c r="AQ227" i="9" s="1"/>
  <c r="AP220" i="9"/>
  <c r="AO220" i="9"/>
  <c r="AN220" i="9"/>
  <c r="AN227" i="9" s="1"/>
  <c r="AM220" i="9"/>
  <c r="AM227" i="9" s="1"/>
  <c r="AL220" i="9"/>
  <c r="AK220" i="9"/>
  <c r="AJ220" i="9"/>
  <c r="AJ227" i="9" s="1"/>
  <c r="AI220" i="9"/>
  <c r="AI227" i="9" s="1"/>
  <c r="AH220" i="9"/>
  <c r="AG220" i="9"/>
  <c r="AF220" i="9"/>
  <c r="AF227" i="9" s="1"/>
  <c r="AE220" i="9"/>
  <c r="AE227" i="9" s="1"/>
  <c r="AD220" i="9"/>
  <c r="AC220" i="9"/>
  <c r="AB220" i="9"/>
  <c r="AB227" i="9" s="1"/>
  <c r="AA220" i="9"/>
  <c r="AA227" i="9" s="1"/>
  <c r="Z220" i="9"/>
  <c r="Y220" i="9"/>
  <c r="X220" i="9"/>
  <c r="X227" i="9" s="1"/>
  <c r="W220" i="9"/>
  <c r="W227" i="9" s="1"/>
  <c r="V220" i="9"/>
  <c r="U220" i="9"/>
  <c r="T220" i="9"/>
  <c r="T227" i="9" s="1"/>
  <c r="S220" i="9"/>
  <c r="S227" i="9" s="1"/>
  <c r="R220" i="9"/>
  <c r="Q220" i="9"/>
  <c r="P220" i="9"/>
  <c r="P227" i="9" s="1"/>
  <c r="O220" i="9"/>
  <c r="O227" i="9" s="1"/>
  <c r="N220" i="9"/>
  <c r="M220" i="9"/>
  <c r="L220" i="9"/>
  <c r="L227" i="9" s="1"/>
  <c r="K220" i="9"/>
  <c r="K227" i="9" s="1"/>
  <c r="J220" i="9"/>
  <c r="I220" i="9"/>
  <c r="H220" i="9"/>
  <c r="H227" i="9" s="1"/>
  <c r="G220" i="9"/>
  <c r="G227" i="9" s="1"/>
  <c r="F220" i="9"/>
  <c r="E220" i="9"/>
  <c r="D220" i="9"/>
  <c r="D256" i="9" s="1"/>
  <c r="C220" i="9"/>
  <c r="AU219" i="9"/>
  <c r="AT219" i="9"/>
  <c r="AS219" i="9"/>
  <c r="AR219" i="9"/>
  <c r="AQ219" i="9"/>
  <c r="AP219" i="9"/>
  <c r="AO219" i="9"/>
  <c r="AN219" i="9"/>
  <c r="AM219" i="9"/>
  <c r="AL219" i="9"/>
  <c r="AK219" i="9"/>
  <c r="AJ219" i="9"/>
  <c r="AI219" i="9"/>
  <c r="AH219" i="9"/>
  <c r="AG219" i="9"/>
  <c r="AF219" i="9"/>
  <c r="AE219" i="9"/>
  <c r="AD219" i="9"/>
  <c r="AC219" i="9"/>
  <c r="AB219" i="9"/>
  <c r="AA219" i="9"/>
  <c r="Z219" i="9"/>
  <c r="Y219" i="9"/>
  <c r="X219" i="9"/>
  <c r="W219" i="9"/>
  <c r="V219" i="9"/>
  <c r="U219" i="9"/>
  <c r="T219" i="9"/>
  <c r="S219" i="9"/>
  <c r="R219" i="9"/>
  <c r="Q219" i="9"/>
  <c r="P219" i="9"/>
  <c r="O219" i="9"/>
  <c r="N219" i="9"/>
  <c r="M219" i="9"/>
  <c r="L219" i="9"/>
  <c r="K219" i="9"/>
  <c r="J219" i="9"/>
  <c r="I219" i="9"/>
  <c r="H219" i="9"/>
  <c r="G219" i="9"/>
  <c r="F219" i="9"/>
  <c r="E219" i="9"/>
  <c r="D219" i="9"/>
  <c r="D255" i="9" s="1"/>
  <c r="AU218" i="9"/>
  <c r="AT218" i="9"/>
  <c r="AS218" i="9"/>
  <c r="AR218" i="9"/>
  <c r="AQ218" i="9"/>
  <c r="AP218" i="9"/>
  <c r="AO218" i="9"/>
  <c r="AN218" i="9"/>
  <c r="AM218" i="9"/>
  <c r="AL218" i="9"/>
  <c r="AK218" i="9"/>
  <c r="AJ218" i="9"/>
  <c r="AI218" i="9"/>
  <c r="AH218" i="9"/>
  <c r="AG218" i="9"/>
  <c r="AF218" i="9"/>
  <c r="AE218" i="9"/>
  <c r="AD218" i="9"/>
  <c r="AC218" i="9"/>
  <c r="AB218" i="9"/>
  <c r="AA218" i="9"/>
  <c r="Z218" i="9"/>
  <c r="Y218" i="9"/>
  <c r="X218" i="9"/>
  <c r="W218" i="9"/>
  <c r="V218" i="9"/>
  <c r="U218" i="9"/>
  <c r="T218" i="9"/>
  <c r="S218" i="9"/>
  <c r="R218" i="9"/>
  <c r="Q218" i="9"/>
  <c r="P218" i="9"/>
  <c r="O218" i="9"/>
  <c r="N218" i="9"/>
  <c r="M218" i="9"/>
  <c r="L218" i="9"/>
  <c r="K218" i="9"/>
  <c r="J218" i="9"/>
  <c r="I218" i="9"/>
  <c r="H218" i="9"/>
  <c r="G218" i="9"/>
  <c r="F218" i="9"/>
  <c r="E218" i="9"/>
  <c r="D218" i="9"/>
  <c r="D254" i="9" s="1"/>
  <c r="AU217" i="9"/>
  <c r="AT217" i="9"/>
  <c r="AS217" i="9"/>
  <c r="AR217" i="9"/>
  <c r="AQ217" i="9"/>
  <c r="AP217" i="9"/>
  <c r="AO217" i="9"/>
  <c r="AN217" i="9"/>
  <c r="AM217" i="9"/>
  <c r="AL217" i="9"/>
  <c r="AK217" i="9"/>
  <c r="AJ217" i="9"/>
  <c r="AI217" i="9"/>
  <c r="AH217" i="9"/>
  <c r="AG217" i="9"/>
  <c r="AF217" i="9"/>
  <c r="AE217" i="9"/>
  <c r="AD217" i="9"/>
  <c r="AC217" i="9"/>
  <c r="AB217" i="9"/>
  <c r="AA217" i="9"/>
  <c r="Z217" i="9"/>
  <c r="Y217" i="9"/>
  <c r="X217" i="9"/>
  <c r="W217" i="9"/>
  <c r="V217" i="9"/>
  <c r="U217" i="9"/>
  <c r="T217" i="9"/>
  <c r="S217" i="9"/>
  <c r="R217" i="9"/>
  <c r="Q217" i="9"/>
  <c r="P217" i="9"/>
  <c r="O217" i="9"/>
  <c r="N217" i="9"/>
  <c r="M217" i="9"/>
  <c r="L217" i="9"/>
  <c r="K217" i="9"/>
  <c r="J217" i="9"/>
  <c r="I217" i="9"/>
  <c r="H217" i="9"/>
  <c r="G217" i="9"/>
  <c r="F217" i="9"/>
  <c r="E217" i="9"/>
  <c r="D217" i="9"/>
  <c r="D253" i="9" s="1"/>
  <c r="AU216" i="9"/>
  <c r="AT216" i="9"/>
  <c r="AS216" i="9"/>
  <c r="AR216" i="9"/>
  <c r="AQ216" i="9"/>
  <c r="AP216" i="9"/>
  <c r="AO216" i="9"/>
  <c r="AN216" i="9"/>
  <c r="AM216" i="9"/>
  <c r="AL216" i="9"/>
  <c r="AK216" i="9"/>
  <c r="AJ216" i="9"/>
  <c r="AI216" i="9"/>
  <c r="AH216" i="9"/>
  <c r="AG216" i="9"/>
  <c r="AF216" i="9"/>
  <c r="AE216" i="9"/>
  <c r="AD216" i="9"/>
  <c r="AC216" i="9"/>
  <c r="AB216" i="9"/>
  <c r="AA216" i="9"/>
  <c r="Z216" i="9"/>
  <c r="Y216" i="9"/>
  <c r="X216" i="9"/>
  <c r="W216" i="9"/>
  <c r="V216" i="9"/>
  <c r="U216" i="9"/>
  <c r="T216" i="9"/>
  <c r="S216" i="9"/>
  <c r="R216" i="9"/>
  <c r="Q216" i="9"/>
  <c r="P216" i="9"/>
  <c r="O216" i="9"/>
  <c r="N216" i="9"/>
  <c r="M216" i="9"/>
  <c r="L216" i="9"/>
  <c r="K216" i="9"/>
  <c r="J216" i="9"/>
  <c r="I216" i="9"/>
  <c r="H216" i="9"/>
  <c r="G216" i="9"/>
  <c r="F216" i="9"/>
  <c r="E216" i="9"/>
  <c r="D216" i="9"/>
  <c r="D252" i="9" s="1"/>
  <c r="AU215" i="9"/>
  <c r="AT215" i="9"/>
  <c r="AS215" i="9"/>
  <c r="AR215" i="9"/>
  <c r="AQ215" i="9"/>
  <c r="AP215" i="9"/>
  <c r="AO215" i="9"/>
  <c r="AN215" i="9"/>
  <c r="AM215" i="9"/>
  <c r="AL215" i="9"/>
  <c r="AK215" i="9"/>
  <c r="AJ215" i="9"/>
  <c r="AI215" i="9"/>
  <c r="AH215" i="9"/>
  <c r="AG215" i="9"/>
  <c r="AF215" i="9"/>
  <c r="AE215" i="9"/>
  <c r="AD215" i="9"/>
  <c r="AC215" i="9"/>
  <c r="AB215" i="9"/>
  <c r="AA215" i="9"/>
  <c r="Z215" i="9"/>
  <c r="Y215" i="9"/>
  <c r="X215" i="9"/>
  <c r="W215" i="9"/>
  <c r="V215" i="9"/>
  <c r="U215" i="9"/>
  <c r="T215" i="9"/>
  <c r="S215" i="9"/>
  <c r="R215" i="9"/>
  <c r="Q215" i="9"/>
  <c r="P215" i="9"/>
  <c r="O215" i="9"/>
  <c r="N215" i="9"/>
  <c r="M215" i="9"/>
  <c r="L215" i="9"/>
  <c r="K215" i="9"/>
  <c r="J215" i="9"/>
  <c r="I215" i="9"/>
  <c r="H215" i="9"/>
  <c r="G215" i="9"/>
  <c r="F215" i="9"/>
  <c r="E215" i="9"/>
  <c r="D215" i="9"/>
  <c r="D251" i="9" s="1"/>
  <c r="V214" i="9"/>
  <c r="V250" i="9" s="1"/>
  <c r="U214" i="9"/>
  <c r="T214" i="9"/>
  <c r="S214" i="9"/>
  <c r="R214" i="9"/>
  <c r="Q214" i="9"/>
  <c r="P214" i="9"/>
  <c r="O214" i="9"/>
  <c r="N214" i="9"/>
  <c r="M214" i="9"/>
  <c r="L214" i="9"/>
  <c r="K214" i="9"/>
  <c r="J214" i="9"/>
  <c r="I214" i="9"/>
  <c r="H214" i="9"/>
  <c r="G214" i="9"/>
  <c r="F214" i="9"/>
  <c r="E214" i="9"/>
  <c r="D214" i="9"/>
  <c r="D250" i="9" s="1"/>
  <c r="AU213" i="9"/>
  <c r="AU226" i="9" s="1"/>
  <c r="AT213" i="9"/>
  <c r="AT226" i="9" s="1"/>
  <c r="AS213" i="9"/>
  <c r="AS226" i="9" s="1"/>
  <c r="AR213" i="9"/>
  <c r="AR226" i="9" s="1"/>
  <c r="AQ213" i="9"/>
  <c r="AQ226" i="9" s="1"/>
  <c r="AP213" i="9"/>
  <c r="AP226" i="9" s="1"/>
  <c r="AO213" i="9"/>
  <c r="AO226" i="9" s="1"/>
  <c r="AN213" i="9"/>
  <c r="AN226" i="9" s="1"/>
  <c r="AM213" i="9"/>
  <c r="AM226" i="9" s="1"/>
  <c r="AL213" i="9"/>
  <c r="AL226" i="9" s="1"/>
  <c r="AK213" i="9"/>
  <c r="AK226" i="9" s="1"/>
  <c r="AJ213" i="9"/>
  <c r="AJ226" i="9" s="1"/>
  <c r="AI213" i="9"/>
  <c r="AI226" i="9" s="1"/>
  <c r="AH213" i="9"/>
  <c r="AH226" i="9" s="1"/>
  <c r="AG213" i="9"/>
  <c r="AG226" i="9" s="1"/>
  <c r="AF213" i="9"/>
  <c r="AF226" i="9" s="1"/>
  <c r="AE213" i="9"/>
  <c r="AE226" i="9" s="1"/>
  <c r="AD213" i="9"/>
  <c r="AD226" i="9" s="1"/>
  <c r="AC213" i="9"/>
  <c r="AC226" i="9" s="1"/>
  <c r="AB213" i="9"/>
  <c r="AB226" i="9" s="1"/>
  <c r="AA213" i="9"/>
  <c r="AA226" i="9" s="1"/>
  <c r="Z213" i="9"/>
  <c r="Z226" i="9" s="1"/>
  <c r="Y213" i="9"/>
  <c r="Y226" i="9" s="1"/>
  <c r="X213" i="9"/>
  <c r="X226" i="9" s="1"/>
  <c r="W213" i="9"/>
  <c r="W226" i="9" s="1"/>
  <c r="V213" i="9"/>
  <c r="V226" i="9" s="1"/>
  <c r="U213" i="9"/>
  <c r="U226" i="9" s="1"/>
  <c r="T213" i="9"/>
  <c r="T226" i="9" s="1"/>
  <c r="S213" i="9"/>
  <c r="S226" i="9" s="1"/>
  <c r="R213" i="9"/>
  <c r="R226" i="9" s="1"/>
  <c r="Q213" i="9"/>
  <c r="Q226" i="9" s="1"/>
  <c r="P213" i="9"/>
  <c r="P226" i="9" s="1"/>
  <c r="O213" i="9"/>
  <c r="O226" i="9" s="1"/>
  <c r="N213" i="9"/>
  <c r="N226" i="9" s="1"/>
  <c r="M213" i="9"/>
  <c r="M226" i="9" s="1"/>
  <c r="L213" i="9"/>
  <c r="L226" i="9" s="1"/>
  <c r="K213" i="9"/>
  <c r="K226" i="9" s="1"/>
  <c r="J213" i="9"/>
  <c r="J226" i="9" s="1"/>
  <c r="I213" i="9"/>
  <c r="I226" i="9" s="1"/>
  <c r="H213" i="9"/>
  <c r="H226" i="9" s="1"/>
  <c r="G213" i="9"/>
  <c r="G226" i="9" s="1"/>
  <c r="F213" i="9"/>
  <c r="F226" i="9" s="1"/>
  <c r="E213" i="9"/>
  <c r="E226" i="9" s="1"/>
  <c r="D213" i="9"/>
  <c r="D249" i="9" s="1"/>
  <c r="AX212" i="9"/>
  <c r="AY212" i="9" s="1"/>
  <c r="AZ212" i="9" s="1"/>
  <c r="BA212" i="9" s="1"/>
  <c r="BB212" i="9" s="1"/>
  <c r="BC212" i="9" s="1"/>
  <c r="BD212" i="9" s="1"/>
  <c r="BE212" i="9" s="1"/>
  <c r="BF212" i="9" s="1"/>
  <c r="BG212" i="9" s="1"/>
  <c r="BH212" i="9" s="1"/>
  <c r="BI212" i="9" s="1"/>
  <c r="BJ212" i="9" s="1"/>
  <c r="BK212" i="9" s="1"/>
  <c r="BL212" i="9" s="1"/>
  <c r="BM212" i="9" s="1"/>
  <c r="BN212" i="9" s="1"/>
  <c r="BO212" i="9" s="1"/>
  <c r="BP212" i="9" s="1"/>
  <c r="BQ212" i="9" s="1"/>
  <c r="BR212" i="9" s="1"/>
  <c r="BS212" i="9" s="1"/>
  <c r="BT212" i="9" s="1"/>
  <c r="BU212" i="9" s="1"/>
  <c r="BV212" i="9" s="1"/>
  <c r="AW212" i="9"/>
  <c r="AV212" i="9"/>
  <c r="AU212" i="9"/>
  <c r="AT212" i="9"/>
  <c r="AS212" i="9"/>
  <c r="AR212" i="9"/>
  <c r="AQ212" i="9"/>
  <c r="AP212" i="9"/>
  <c r="AO212" i="9"/>
  <c r="AN212" i="9"/>
  <c r="AM212" i="9"/>
  <c r="AL212" i="9"/>
  <c r="AK212" i="9"/>
  <c r="AJ212" i="9"/>
  <c r="AI212" i="9"/>
  <c r="AH212" i="9"/>
  <c r="AG212" i="9"/>
  <c r="AF212" i="9"/>
  <c r="AE212" i="9"/>
  <c r="AD212" i="9"/>
  <c r="AC212" i="9"/>
  <c r="AB212" i="9"/>
  <c r="AA212" i="9"/>
  <c r="Z212" i="9"/>
  <c r="Y212" i="9"/>
  <c r="X212" i="9"/>
  <c r="W212" i="9"/>
  <c r="V212" i="9"/>
  <c r="U212" i="9"/>
  <c r="T212" i="9"/>
  <c r="S212" i="9"/>
  <c r="R212" i="9"/>
  <c r="Q212" i="9"/>
  <c r="P212" i="9"/>
  <c r="O212" i="9"/>
  <c r="N212" i="9"/>
  <c r="M212" i="9"/>
  <c r="L212" i="9"/>
  <c r="K212" i="9"/>
  <c r="J212" i="9"/>
  <c r="I212" i="9"/>
  <c r="H212" i="9"/>
  <c r="G212" i="9"/>
  <c r="F212" i="9"/>
  <c r="E212" i="9"/>
  <c r="D212" i="9"/>
  <c r="D248" i="9" s="1"/>
  <c r="AW211" i="9"/>
  <c r="AX211" i="9" s="1"/>
  <c r="AY211" i="9" s="1"/>
  <c r="AZ211" i="9" s="1"/>
  <c r="BA211" i="9" s="1"/>
  <c r="BB211" i="9" s="1"/>
  <c r="BC211" i="9" s="1"/>
  <c r="BD211" i="9" s="1"/>
  <c r="BE211" i="9" s="1"/>
  <c r="BF211" i="9" s="1"/>
  <c r="BG211" i="9" s="1"/>
  <c r="BH211" i="9" s="1"/>
  <c r="BI211" i="9" s="1"/>
  <c r="BJ211" i="9" s="1"/>
  <c r="BK211" i="9" s="1"/>
  <c r="BL211" i="9" s="1"/>
  <c r="BM211" i="9" s="1"/>
  <c r="BN211" i="9" s="1"/>
  <c r="BO211" i="9" s="1"/>
  <c r="BP211" i="9" s="1"/>
  <c r="BQ211" i="9" s="1"/>
  <c r="BR211" i="9" s="1"/>
  <c r="BS211" i="9" s="1"/>
  <c r="BT211" i="9" s="1"/>
  <c r="BU211" i="9" s="1"/>
  <c r="BV211" i="9" s="1"/>
  <c r="AV211" i="9"/>
  <c r="AU211" i="9"/>
  <c r="AT211" i="9"/>
  <c r="AS211" i="9"/>
  <c r="AR211" i="9"/>
  <c r="AQ211" i="9"/>
  <c r="AP211" i="9"/>
  <c r="AO211" i="9"/>
  <c r="AN211" i="9"/>
  <c r="AM211" i="9"/>
  <c r="X211" i="9"/>
  <c r="W211" i="9"/>
  <c r="V211" i="9"/>
  <c r="U211" i="9"/>
  <c r="T211" i="9"/>
  <c r="S211" i="9"/>
  <c r="R211" i="9"/>
  <c r="Q211" i="9"/>
  <c r="P211" i="9"/>
  <c r="O211" i="9"/>
  <c r="N211" i="9"/>
  <c r="M211" i="9"/>
  <c r="L211" i="9"/>
  <c r="K211" i="9"/>
  <c r="J211" i="9"/>
  <c r="I211" i="9"/>
  <c r="H211" i="9"/>
  <c r="G211" i="9"/>
  <c r="F211" i="9"/>
  <c r="E211" i="9"/>
  <c r="D211" i="9"/>
  <c r="D247" i="9" s="1"/>
  <c r="AU210" i="9"/>
  <c r="AT210" i="9"/>
  <c r="AS210" i="9"/>
  <c r="AR210" i="9"/>
  <c r="AQ210" i="9"/>
  <c r="AP210" i="9"/>
  <c r="AO210" i="9"/>
  <c r="AN210" i="9"/>
  <c r="AM210" i="9"/>
  <c r="AL210" i="9"/>
  <c r="AK210" i="9"/>
  <c r="AJ210" i="9"/>
  <c r="AI210" i="9"/>
  <c r="AH210" i="9"/>
  <c r="AG210" i="9"/>
  <c r="AF210" i="9"/>
  <c r="AE210" i="9"/>
  <c r="AD210" i="9"/>
  <c r="AC210" i="9"/>
  <c r="AB210" i="9"/>
  <c r="AA210" i="9"/>
  <c r="Z210" i="9"/>
  <c r="Y210" i="9"/>
  <c r="X210" i="9"/>
  <c r="W210" i="9"/>
  <c r="V210" i="9"/>
  <c r="U210" i="9"/>
  <c r="T210" i="9"/>
  <c r="S210" i="9"/>
  <c r="R210" i="9"/>
  <c r="Q210" i="9"/>
  <c r="P210" i="9"/>
  <c r="O210" i="9"/>
  <c r="N210" i="9"/>
  <c r="M210" i="9"/>
  <c r="L210" i="9"/>
  <c r="K210" i="9"/>
  <c r="J210" i="9"/>
  <c r="I210" i="9"/>
  <c r="H210" i="9"/>
  <c r="G210" i="9"/>
  <c r="F210" i="9"/>
  <c r="E210" i="9"/>
  <c r="D210" i="9"/>
  <c r="D246" i="9" s="1"/>
  <c r="AU209" i="9"/>
  <c r="AT209" i="9"/>
  <c r="AS209" i="9"/>
  <c r="AR209" i="9"/>
  <c r="AQ209" i="9"/>
  <c r="AP209" i="9"/>
  <c r="AO209" i="9"/>
  <c r="AN209" i="9"/>
  <c r="AM209" i="9"/>
  <c r="AL209" i="9"/>
  <c r="AK209" i="9"/>
  <c r="AJ209" i="9"/>
  <c r="AI209" i="9"/>
  <c r="AH209" i="9"/>
  <c r="AG209" i="9"/>
  <c r="AF209" i="9"/>
  <c r="AE209" i="9"/>
  <c r="AD209" i="9"/>
  <c r="AC209" i="9"/>
  <c r="AB209" i="9"/>
  <c r="AA209" i="9"/>
  <c r="Z209" i="9"/>
  <c r="Y209" i="9"/>
  <c r="X209" i="9"/>
  <c r="W209" i="9"/>
  <c r="V209" i="9"/>
  <c r="U209" i="9"/>
  <c r="T209" i="9"/>
  <c r="S209" i="9"/>
  <c r="R209" i="9"/>
  <c r="Q209" i="9"/>
  <c r="P209" i="9"/>
  <c r="O209" i="9"/>
  <c r="N209" i="9"/>
  <c r="M209" i="9"/>
  <c r="L209" i="9"/>
  <c r="K209" i="9"/>
  <c r="J209" i="9"/>
  <c r="I209" i="9"/>
  <c r="H209" i="9"/>
  <c r="G209" i="9"/>
  <c r="F209" i="9"/>
  <c r="E209" i="9"/>
  <c r="D209" i="9"/>
  <c r="D245" i="9" s="1"/>
  <c r="AU208" i="9"/>
  <c r="AT208" i="9"/>
  <c r="AS208" i="9"/>
  <c r="AR208" i="9"/>
  <c r="AQ208" i="9"/>
  <c r="AP208" i="9"/>
  <c r="AO208" i="9"/>
  <c r="AN208" i="9"/>
  <c r="AM208" i="9"/>
  <c r="AL208" i="9"/>
  <c r="AK208" i="9"/>
  <c r="AJ208" i="9"/>
  <c r="AI208" i="9"/>
  <c r="AH208" i="9"/>
  <c r="AG208" i="9"/>
  <c r="AF208" i="9"/>
  <c r="AE208" i="9"/>
  <c r="AD208" i="9"/>
  <c r="AC208" i="9"/>
  <c r="AB208" i="9"/>
  <c r="AA208" i="9"/>
  <c r="Z208" i="9"/>
  <c r="Y208" i="9"/>
  <c r="X208" i="9"/>
  <c r="W208" i="9"/>
  <c r="V208" i="9"/>
  <c r="U208" i="9"/>
  <c r="T208" i="9"/>
  <c r="S208" i="9"/>
  <c r="R208" i="9"/>
  <c r="Q208" i="9"/>
  <c r="P208" i="9"/>
  <c r="O208" i="9"/>
  <c r="N208" i="9"/>
  <c r="M208" i="9"/>
  <c r="L208" i="9"/>
  <c r="K208" i="9"/>
  <c r="J208" i="9"/>
  <c r="I208" i="9"/>
  <c r="H208" i="9"/>
  <c r="G208" i="9"/>
  <c r="F208" i="9"/>
  <c r="E208" i="9"/>
  <c r="D208" i="9"/>
  <c r="D244" i="9" s="1"/>
  <c r="AU207" i="9"/>
  <c r="AT207" i="9"/>
  <c r="AS207" i="9"/>
  <c r="AR207" i="9"/>
  <c r="AQ207" i="9"/>
  <c r="AP207" i="9"/>
  <c r="AO207" i="9"/>
  <c r="AN207" i="9"/>
  <c r="AM207" i="9"/>
  <c r="AL207" i="9"/>
  <c r="D207" i="9"/>
  <c r="D243" i="9" s="1"/>
  <c r="AU206" i="9"/>
  <c r="AT206" i="9"/>
  <c r="AS206" i="9"/>
  <c r="AR206" i="9"/>
  <c r="AQ206" i="9"/>
  <c r="AP206" i="9"/>
  <c r="AO206" i="9"/>
  <c r="AN206" i="9"/>
  <c r="AM206" i="9"/>
  <c r="AL206" i="9"/>
  <c r="AK206" i="9"/>
  <c r="AJ206" i="9"/>
  <c r="AI206" i="9"/>
  <c r="AH206" i="9"/>
  <c r="AG206" i="9"/>
  <c r="AF206" i="9"/>
  <c r="AE206" i="9"/>
  <c r="AD206" i="9"/>
  <c r="AC206" i="9"/>
  <c r="AB206" i="9"/>
  <c r="AA206" i="9"/>
  <c r="Z206" i="9"/>
  <c r="Y206" i="9"/>
  <c r="X206" i="9"/>
  <c r="W206" i="9"/>
  <c r="V206" i="9"/>
  <c r="U206" i="9"/>
  <c r="T206" i="9"/>
  <c r="S206" i="9"/>
  <c r="R206" i="9"/>
  <c r="Q206" i="9"/>
  <c r="P206" i="9"/>
  <c r="O206" i="9"/>
  <c r="N206" i="9"/>
  <c r="M206" i="9"/>
  <c r="L206" i="9"/>
  <c r="K206" i="9"/>
  <c r="J206" i="9"/>
  <c r="I206" i="9"/>
  <c r="H206" i="9"/>
  <c r="G206" i="9"/>
  <c r="F206" i="9"/>
  <c r="E206" i="9"/>
  <c r="D206" i="9"/>
  <c r="D242" i="9" s="1"/>
  <c r="AU205" i="9"/>
  <c r="AT205" i="9"/>
  <c r="AS205" i="9"/>
  <c r="AR205" i="9"/>
  <c r="AQ205" i="9"/>
  <c r="AP205" i="9"/>
  <c r="AO205" i="9"/>
  <c r="AN205" i="9"/>
  <c r="AM205" i="9"/>
  <c r="AL205" i="9"/>
  <c r="AK205" i="9"/>
  <c r="AJ205" i="9"/>
  <c r="AI205" i="9"/>
  <c r="AH205" i="9"/>
  <c r="AG205" i="9"/>
  <c r="AF205" i="9"/>
  <c r="AE205" i="9"/>
  <c r="AD205" i="9"/>
  <c r="AC205" i="9"/>
  <c r="AB205" i="9"/>
  <c r="AA205" i="9"/>
  <c r="Z205" i="9"/>
  <c r="Y205" i="9"/>
  <c r="X205" i="9"/>
  <c r="W205" i="9"/>
  <c r="V205" i="9"/>
  <c r="U205" i="9"/>
  <c r="T205" i="9"/>
  <c r="S205" i="9"/>
  <c r="R205" i="9"/>
  <c r="Q205" i="9"/>
  <c r="P205" i="9"/>
  <c r="O205" i="9"/>
  <c r="N205" i="9"/>
  <c r="M205" i="9"/>
  <c r="L205" i="9"/>
  <c r="K205" i="9"/>
  <c r="J205" i="9"/>
  <c r="I205" i="9"/>
  <c r="H205" i="9"/>
  <c r="G205" i="9"/>
  <c r="F205" i="9"/>
  <c r="E205" i="9"/>
  <c r="D205" i="9"/>
  <c r="D241" i="9" s="1"/>
  <c r="AU204" i="9"/>
  <c r="AT204" i="9"/>
  <c r="AS204" i="9"/>
  <c r="AR204" i="9"/>
  <c r="AQ204" i="9"/>
  <c r="AP204" i="9"/>
  <c r="AO204" i="9"/>
  <c r="AN204" i="9"/>
  <c r="AM204" i="9"/>
  <c r="AL204" i="9"/>
  <c r="AK204" i="9"/>
  <c r="AJ204" i="9"/>
  <c r="AI204" i="9"/>
  <c r="AH204" i="9"/>
  <c r="AG204" i="9"/>
  <c r="AF204" i="9"/>
  <c r="AE204" i="9"/>
  <c r="AD204" i="9"/>
  <c r="AC204" i="9"/>
  <c r="AB204" i="9"/>
  <c r="AA204" i="9"/>
  <c r="Z204" i="9"/>
  <c r="Y204" i="9"/>
  <c r="X204" i="9"/>
  <c r="W204" i="9"/>
  <c r="V204" i="9"/>
  <c r="U204" i="9"/>
  <c r="T204" i="9"/>
  <c r="S204" i="9"/>
  <c r="R204" i="9"/>
  <c r="Q204" i="9"/>
  <c r="P204" i="9"/>
  <c r="O204" i="9"/>
  <c r="N204" i="9"/>
  <c r="M204" i="9"/>
  <c r="L204" i="9"/>
  <c r="K204" i="9"/>
  <c r="J204" i="9"/>
  <c r="I204" i="9"/>
  <c r="H204" i="9"/>
  <c r="G204" i="9"/>
  <c r="F204" i="9"/>
  <c r="E204" i="9"/>
  <c r="D204" i="9"/>
  <c r="D240" i="9" s="1"/>
  <c r="AU203" i="9"/>
  <c r="AT203" i="9"/>
  <c r="AS203" i="9"/>
  <c r="AR203" i="9"/>
  <c r="AQ203" i="9"/>
  <c r="AP203" i="9"/>
  <c r="AO203" i="9"/>
  <c r="AN203" i="9"/>
  <c r="AM203" i="9"/>
  <c r="AL203" i="9"/>
  <c r="AK203" i="9"/>
  <c r="AJ203" i="9"/>
  <c r="D203" i="9"/>
  <c r="D239" i="9" s="1"/>
  <c r="AU202" i="9"/>
  <c r="AU225" i="9" s="1"/>
  <c r="AT202" i="9"/>
  <c r="AT225" i="9" s="1"/>
  <c r="AS202" i="9"/>
  <c r="AS225" i="9" s="1"/>
  <c r="AR202" i="9"/>
  <c r="AR225" i="9" s="1"/>
  <c r="AQ202" i="9"/>
  <c r="AQ225" i="9" s="1"/>
  <c r="AP202" i="9"/>
  <c r="AP225" i="9" s="1"/>
  <c r="AO202" i="9"/>
  <c r="AO225" i="9" s="1"/>
  <c r="AN202" i="9"/>
  <c r="AN225" i="9" s="1"/>
  <c r="AM202" i="9"/>
  <c r="AM225" i="9" s="1"/>
  <c r="AL202" i="9"/>
  <c r="AL225" i="9" s="1"/>
  <c r="AK202" i="9"/>
  <c r="AK225" i="9" s="1"/>
  <c r="AJ202" i="9"/>
  <c r="AJ225" i="9" s="1"/>
  <c r="AI202" i="9"/>
  <c r="AI225" i="9" s="1"/>
  <c r="AH202" i="9"/>
  <c r="AH225" i="9" s="1"/>
  <c r="AG202" i="9"/>
  <c r="AG225" i="9" s="1"/>
  <c r="AF202" i="9"/>
  <c r="AF225" i="9" s="1"/>
  <c r="AE202" i="9"/>
  <c r="AE225" i="9" s="1"/>
  <c r="AD202" i="9"/>
  <c r="AD225" i="9" s="1"/>
  <c r="AC202" i="9"/>
  <c r="AC225" i="9" s="1"/>
  <c r="AB202" i="9"/>
  <c r="AB225" i="9" s="1"/>
  <c r="AA202" i="9"/>
  <c r="AA225" i="9" s="1"/>
  <c r="Z202" i="9"/>
  <c r="Z225" i="9" s="1"/>
  <c r="Y202" i="9"/>
  <c r="Y225" i="9" s="1"/>
  <c r="X202" i="9"/>
  <c r="X225" i="9" s="1"/>
  <c r="W202" i="9"/>
  <c r="W225" i="9" s="1"/>
  <c r="V202" i="9"/>
  <c r="V225" i="9" s="1"/>
  <c r="U202" i="9"/>
  <c r="U225" i="9" s="1"/>
  <c r="T202" i="9"/>
  <c r="T225" i="9" s="1"/>
  <c r="S202" i="9"/>
  <c r="S225" i="9" s="1"/>
  <c r="R202" i="9"/>
  <c r="R225" i="9" s="1"/>
  <c r="Q202" i="9"/>
  <c r="Q225" i="9" s="1"/>
  <c r="P202" i="9"/>
  <c r="P225" i="9" s="1"/>
  <c r="O202" i="9"/>
  <c r="O225" i="9" s="1"/>
  <c r="N202" i="9"/>
  <c r="N225" i="9" s="1"/>
  <c r="M202" i="9"/>
  <c r="M225" i="9" s="1"/>
  <c r="L202" i="9"/>
  <c r="L225" i="9" s="1"/>
  <c r="K202" i="9"/>
  <c r="K225" i="9" s="1"/>
  <c r="J202" i="9"/>
  <c r="J225" i="9" s="1"/>
  <c r="I202" i="9"/>
  <c r="I225" i="9" s="1"/>
  <c r="H202" i="9"/>
  <c r="H225" i="9" s="1"/>
  <c r="G202" i="9"/>
  <c r="G225" i="9" s="1"/>
  <c r="F202" i="9"/>
  <c r="F225" i="9" s="1"/>
  <c r="E202" i="9"/>
  <c r="E225" i="9" s="1"/>
  <c r="D202" i="9"/>
  <c r="D238" i="9" s="1"/>
  <c r="C202" i="9"/>
  <c r="D225" i="9" s="1"/>
  <c r="AU201" i="9"/>
  <c r="AT201" i="9"/>
  <c r="AS201" i="9"/>
  <c r="AR201" i="9"/>
  <c r="AQ201" i="9"/>
  <c r="AP201" i="9"/>
  <c r="AO201" i="9"/>
  <c r="AN201" i="9"/>
  <c r="AM201" i="9"/>
  <c r="AL201" i="9"/>
  <c r="AK201" i="9"/>
  <c r="AJ201" i="9"/>
  <c r="AI201" i="9"/>
  <c r="AH201" i="9"/>
  <c r="AG201" i="9"/>
  <c r="AF201" i="9"/>
  <c r="AE201" i="9"/>
  <c r="AD201" i="9"/>
  <c r="AC201" i="9"/>
  <c r="AB201" i="9"/>
  <c r="AA201" i="9"/>
  <c r="Z201" i="9"/>
  <c r="Y201" i="9"/>
  <c r="X201" i="9"/>
  <c r="W201" i="9"/>
  <c r="V201" i="9"/>
  <c r="U201" i="9"/>
  <c r="T201" i="9"/>
  <c r="S201" i="9"/>
  <c r="R201" i="9"/>
  <c r="Q201" i="9"/>
  <c r="P201" i="9"/>
  <c r="O201" i="9"/>
  <c r="N201" i="9"/>
  <c r="M201" i="9"/>
  <c r="L201" i="9"/>
  <c r="K201" i="9"/>
  <c r="J201" i="9"/>
  <c r="I201" i="9"/>
  <c r="H201" i="9"/>
  <c r="G201" i="9"/>
  <c r="F201" i="9"/>
  <c r="E201" i="9"/>
  <c r="D201" i="9"/>
  <c r="D237" i="9" s="1"/>
  <c r="AU200" i="9"/>
  <c r="AT200" i="9"/>
  <c r="AS200" i="9"/>
  <c r="AR200" i="9"/>
  <c r="AQ200" i="9"/>
  <c r="AP200" i="9"/>
  <c r="AO200" i="9"/>
  <c r="AN200" i="9"/>
  <c r="AM200" i="9"/>
  <c r="AL200" i="9"/>
  <c r="AK200" i="9"/>
  <c r="AJ200" i="9"/>
  <c r="AI200" i="9"/>
  <c r="AH200" i="9"/>
  <c r="AG200" i="9"/>
  <c r="AF200" i="9"/>
  <c r="AE200" i="9"/>
  <c r="AD200" i="9"/>
  <c r="AC200" i="9"/>
  <c r="AB200" i="9"/>
  <c r="AA200" i="9"/>
  <c r="Z200" i="9"/>
  <c r="Y200" i="9"/>
  <c r="X200" i="9"/>
  <c r="W200" i="9"/>
  <c r="V200" i="9"/>
  <c r="U200" i="9"/>
  <c r="T200" i="9"/>
  <c r="S200" i="9"/>
  <c r="R200" i="9"/>
  <c r="Q200" i="9"/>
  <c r="P200" i="9"/>
  <c r="O200" i="9"/>
  <c r="N200" i="9"/>
  <c r="M200" i="9"/>
  <c r="L200" i="9"/>
  <c r="K200" i="9"/>
  <c r="J200" i="9"/>
  <c r="I200" i="9"/>
  <c r="H200" i="9"/>
  <c r="G200" i="9"/>
  <c r="F200" i="9"/>
  <c r="E200" i="9"/>
  <c r="D200" i="9"/>
  <c r="D236" i="9" s="1"/>
  <c r="AU199" i="9"/>
  <c r="AT199" i="9"/>
  <c r="AS199" i="9"/>
  <c r="AR199" i="9"/>
  <c r="AQ199" i="9"/>
  <c r="AP199" i="9"/>
  <c r="AO199" i="9"/>
  <c r="AN199" i="9"/>
  <c r="AM199" i="9"/>
  <c r="AL199" i="9"/>
  <c r="AK199" i="9"/>
  <c r="AJ199" i="9"/>
  <c r="AI199" i="9"/>
  <c r="AH199" i="9"/>
  <c r="AG199" i="9"/>
  <c r="AF199" i="9"/>
  <c r="AE199" i="9"/>
  <c r="AD199" i="9"/>
  <c r="AC199" i="9"/>
  <c r="AB199" i="9"/>
  <c r="AA199" i="9"/>
  <c r="Z199" i="9"/>
  <c r="Y199" i="9"/>
  <c r="X199" i="9"/>
  <c r="W199" i="9"/>
  <c r="V199" i="9"/>
  <c r="U199" i="9"/>
  <c r="T199" i="9"/>
  <c r="S199" i="9"/>
  <c r="R199" i="9"/>
  <c r="Q199" i="9"/>
  <c r="P199" i="9"/>
  <c r="O199" i="9"/>
  <c r="N199" i="9"/>
  <c r="M199" i="9"/>
  <c r="L199" i="9"/>
  <c r="K199" i="9"/>
  <c r="J199" i="9"/>
  <c r="I199" i="9"/>
  <c r="H199" i="9"/>
  <c r="G199" i="9"/>
  <c r="F199" i="9"/>
  <c r="E199" i="9"/>
  <c r="D199" i="9"/>
  <c r="D235" i="9" s="1"/>
  <c r="AU198" i="9"/>
  <c r="AT198" i="9"/>
  <c r="AS198" i="9"/>
  <c r="AR198" i="9"/>
  <c r="AQ198" i="9"/>
  <c r="AP198" i="9"/>
  <c r="AO198" i="9"/>
  <c r="AN198" i="9"/>
  <c r="AM198" i="9"/>
  <c r="AL198" i="9"/>
  <c r="AK198" i="9"/>
  <c r="AJ198" i="9"/>
  <c r="AI198" i="9"/>
  <c r="AH198" i="9"/>
  <c r="AG198" i="9"/>
  <c r="AF198" i="9"/>
  <c r="AE198" i="9"/>
  <c r="AD198" i="9"/>
  <c r="AC198" i="9"/>
  <c r="AB198" i="9"/>
  <c r="AA198" i="9"/>
  <c r="Z198" i="9"/>
  <c r="Y198" i="9"/>
  <c r="X198" i="9"/>
  <c r="W198" i="9"/>
  <c r="V198" i="9"/>
  <c r="U198" i="9"/>
  <c r="T198" i="9"/>
  <c r="S198" i="9"/>
  <c r="R198" i="9"/>
  <c r="Q198" i="9"/>
  <c r="P198" i="9"/>
  <c r="O198" i="9"/>
  <c r="N198" i="9"/>
  <c r="M198" i="9"/>
  <c r="L198" i="9"/>
  <c r="K198" i="9"/>
  <c r="J198" i="9"/>
  <c r="I198" i="9"/>
  <c r="H198" i="9"/>
  <c r="G198" i="9"/>
  <c r="F198" i="9"/>
  <c r="E198" i="9"/>
  <c r="D198" i="9"/>
  <c r="D234" i="9" s="1"/>
  <c r="AU197" i="9"/>
  <c r="AT197" i="9"/>
  <c r="AT221" i="9" s="1"/>
  <c r="AS197" i="9"/>
  <c r="AS224" i="9" s="1"/>
  <c r="AR197" i="9"/>
  <c r="AQ197" i="9"/>
  <c r="AP197" i="9"/>
  <c r="AP221" i="9" s="1"/>
  <c r="AO197" i="9"/>
  <c r="AO224" i="9" s="1"/>
  <c r="AN197" i="9"/>
  <c r="AM197" i="9"/>
  <c r="AL197" i="9"/>
  <c r="AL221" i="9" s="1"/>
  <c r="AK197" i="9"/>
  <c r="AK224" i="9" s="1"/>
  <c r="AJ197" i="9"/>
  <c r="AI197" i="9"/>
  <c r="AH197" i="9"/>
  <c r="AH221" i="9" s="1"/>
  <c r="AG197" i="9"/>
  <c r="AG224" i="9" s="1"/>
  <c r="AF197" i="9"/>
  <c r="AE197" i="9"/>
  <c r="AD197" i="9"/>
  <c r="AD221" i="9" s="1"/>
  <c r="AC197" i="9"/>
  <c r="AC224" i="9" s="1"/>
  <c r="AB197" i="9"/>
  <c r="AA197" i="9"/>
  <c r="Z197" i="9"/>
  <c r="Z221" i="9" s="1"/>
  <c r="Y197" i="9"/>
  <c r="Y224" i="9" s="1"/>
  <c r="X197" i="9"/>
  <c r="W197" i="9"/>
  <c r="V197" i="9"/>
  <c r="V221" i="9" s="1"/>
  <c r="U197" i="9"/>
  <c r="U224" i="9" s="1"/>
  <c r="T197" i="9"/>
  <c r="S197" i="9"/>
  <c r="R197" i="9"/>
  <c r="R221" i="9" s="1"/>
  <c r="Q197" i="9"/>
  <c r="Q224" i="9" s="1"/>
  <c r="P197" i="9"/>
  <c r="O197" i="9"/>
  <c r="N197" i="9"/>
  <c r="N221" i="9" s="1"/>
  <c r="M197" i="9"/>
  <c r="M224" i="9" s="1"/>
  <c r="L197" i="9"/>
  <c r="K197" i="9"/>
  <c r="J197" i="9"/>
  <c r="J221" i="9" s="1"/>
  <c r="I197" i="9"/>
  <c r="I224" i="9" s="1"/>
  <c r="H197" i="9"/>
  <c r="G197" i="9"/>
  <c r="F197" i="9"/>
  <c r="F221" i="9" s="1"/>
  <c r="E197" i="9"/>
  <c r="E224" i="9" s="1"/>
  <c r="D197" i="9"/>
  <c r="D233" i="9" s="1"/>
  <c r="C197" i="9"/>
  <c r="D224" i="9" s="1"/>
  <c r="AW190" i="9"/>
  <c r="AX190" i="9" s="1"/>
  <c r="AY190" i="9" s="1"/>
  <c r="AZ190" i="9" s="1"/>
  <c r="BA190" i="9" s="1"/>
  <c r="BB190" i="9" s="1"/>
  <c r="BC190" i="9" s="1"/>
  <c r="BD190" i="9" s="1"/>
  <c r="BE190" i="9" s="1"/>
  <c r="BF190" i="9" s="1"/>
  <c r="BG190" i="9" s="1"/>
  <c r="BH190" i="9" s="1"/>
  <c r="BI190" i="9" s="1"/>
  <c r="BJ190" i="9" s="1"/>
  <c r="BK190" i="9" s="1"/>
  <c r="BL190" i="9" s="1"/>
  <c r="BM190" i="9" s="1"/>
  <c r="BN190" i="9" s="1"/>
  <c r="BO190" i="9" s="1"/>
  <c r="BP190" i="9" s="1"/>
  <c r="BQ190" i="9" s="1"/>
  <c r="BR190" i="9" s="1"/>
  <c r="BS190" i="9" s="1"/>
  <c r="BT190" i="9" s="1"/>
  <c r="BU190" i="9" s="1"/>
  <c r="BV190" i="9" s="1"/>
  <c r="AV190" i="9"/>
  <c r="AU166" i="9"/>
  <c r="AT166" i="9"/>
  <c r="AT256" i="9" s="1"/>
  <c r="AS166" i="9"/>
  <c r="AR166" i="9"/>
  <c r="AQ166" i="9"/>
  <c r="AP166" i="9"/>
  <c r="AP256" i="9" s="1"/>
  <c r="AO166" i="9"/>
  <c r="AN166" i="9"/>
  <c r="AM166" i="9"/>
  <c r="AL166" i="9"/>
  <c r="AL256" i="9" s="1"/>
  <c r="AK166" i="9"/>
  <c r="AJ166" i="9"/>
  <c r="AI166" i="9"/>
  <c r="AH166" i="9"/>
  <c r="AH256" i="9" s="1"/>
  <c r="AG166" i="9"/>
  <c r="AF166" i="9"/>
  <c r="AE166" i="9"/>
  <c r="AD166" i="9"/>
  <c r="AD256" i="9" s="1"/>
  <c r="AC166" i="9"/>
  <c r="AB166" i="9"/>
  <c r="AA166" i="9"/>
  <c r="Z166" i="9"/>
  <c r="Z256" i="9" s="1"/>
  <c r="Y166" i="9"/>
  <c r="X166" i="9"/>
  <c r="W166" i="9"/>
  <c r="V166" i="9"/>
  <c r="V256" i="9" s="1"/>
  <c r="U166" i="9"/>
  <c r="T166" i="9"/>
  <c r="S166" i="9"/>
  <c r="R166" i="9"/>
  <c r="R256" i="9" s="1"/>
  <c r="Q166" i="9"/>
  <c r="P166" i="9"/>
  <c r="O166" i="9"/>
  <c r="N166" i="9"/>
  <c r="N256" i="9" s="1"/>
  <c r="M166" i="9"/>
  <c r="L166" i="9"/>
  <c r="K166" i="9"/>
  <c r="J166" i="9"/>
  <c r="J256" i="9" s="1"/>
  <c r="I166" i="9"/>
  <c r="H166" i="9"/>
  <c r="G166" i="9"/>
  <c r="F166" i="9"/>
  <c r="F256" i="9" s="1"/>
  <c r="E166" i="9"/>
  <c r="D166" i="9"/>
  <c r="C166" i="9"/>
  <c r="D179" i="9" s="1"/>
  <c r="B166" i="9"/>
  <c r="AV166" i="9" s="1"/>
  <c r="AU165" i="9"/>
  <c r="AU255" i="9" s="1"/>
  <c r="AT165" i="9"/>
  <c r="AT255" i="9" s="1"/>
  <c r="AS165" i="9"/>
  <c r="AS255" i="9" s="1"/>
  <c r="AR165" i="9"/>
  <c r="AR255" i="9" s="1"/>
  <c r="AQ165" i="9"/>
  <c r="AQ255" i="9" s="1"/>
  <c r="AP165" i="9"/>
  <c r="AP255" i="9" s="1"/>
  <c r="AO165" i="9"/>
  <c r="AO255" i="9" s="1"/>
  <c r="AN165" i="9"/>
  <c r="AN255" i="9" s="1"/>
  <c r="AM165" i="9"/>
  <c r="AM255" i="9" s="1"/>
  <c r="AL165" i="9"/>
  <c r="AL255" i="9" s="1"/>
  <c r="AK165" i="9"/>
  <c r="AK255" i="9" s="1"/>
  <c r="AJ165" i="9"/>
  <c r="AJ255" i="9" s="1"/>
  <c r="AI165" i="9"/>
  <c r="AI255" i="9" s="1"/>
  <c r="AH165" i="9"/>
  <c r="AH255" i="9" s="1"/>
  <c r="AG165" i="9"/>
  <c r="AG255" i="9" s="1"/>
  <c r="AF165" i="9"/>
  <c r="AF255" i="9" s="1"/>
  <c r="AE165" i="9"/>
  <c r="AE255" i="9" s="1"/>
  <c r="AD165" i="9"/>
  <c r="AD255" i="9" s="1"/>
  <c r="AC165" i="9"/>
  <c r="AC255" i="9" s="1"/>
  <c r="AB165" i="9"/>
  <c r="AB255" i="9" s="1"/>
  <c r="AA165" i="9"/>
  <c r="AA255" i="9" s="1"/>
  <c r="Z165" i="9"/>
  <c r="Z255" i="9" s="1"/>
  <c r="Y165" i="9"/>
  <c r="Y255" i="9" s="1"/>
  <c r="X165" i="9"/>
  <c r="X255" i="9" s="1"/>
  <c r="W165" i="9"/>
  <c r="W255" i="9" s="1"/>
  <c r="V165" i="9"/>
  <c r="V255" i="9" s="1"/>
  <c r="U165" i="9"/>
  <c r="U255" i="9" s="1"/>
  <c r="T165" i="9"/>
  <c r="T255" i="9" s="1"/>
  <c r="S165" i="9"/>
  <c r="S255" i="9" s="1"/>
  <c r="R165" i="9"/>
  <c r="R255" i="9" s="1"/>
  <c r="Q165" i="9"/>
  <c r="Q255" i="9" s="1"/>
  <c r="P165" i="9"/>
  <c r="P255" i="9" s="1"/>
  <c r="O165" i="9"/>
  <c r="O255" i="9" s="1"/>
  <c r="N165" i="9"/>
  <c r="N255" i="9" s="1"/>
  <c r="M165" i="9"/>
  <c r="M255" i="9" s="1"/>
  <c r="L165" i="9"/>
  <c r="L255" i="9" s="1"/>
  <c r="K165" i="9"/>
  <c r="K255" i="9" s="1"/>
  <c r="J165" i="9"/>
  <c r="J255" i="9" s="1"/>
  <c r="I165" i="9"/>
  <c r="I255" i="9" s="1"/>
  <c r="H165" i="9"/>
  <c r="H255" i="9" s="1"/>
  <c r="G165" i="9"/>
  <c r="G255" i="9" s="1"/>
  <c r="F165" i="9"/>
  <c r="F255" i="9" s="1"/>
  <c r="E165" i="9"/>
  <c r="E255" i="9" s="1"/>
  <c r="D165" i="9"/>
  <c r="B165" i="9"/>
  <c r="AU164" i="9"/>
  <c r="AU254" i="9" s="1"/>
  <c r="AT164" i="9"/>
  <c r="AT254" i="9" s="1"/>
  <c r="AS164" i="9"/>
  <c r="AS254" i="9" s="1"/>
  <c r="AR164" i="9"/>
  <c r="AR254" i="9" s="1"/>
  <c r="AQ164" i="9"/>
  <c r="AQ254" i="9" s="1"/>
  <c r="AP164" i="9"/>
  <c r="AP254" i="9" s="1"/>
  <c r="AO164" i="9"/>
  <c r="AO254" i="9" s="1"/>
  <c r="AN164" i="9"/>
  <c r="AN254" i="9" s="1"/>
  <c r="AM164" i="9"/>
  <c r="AM254" i="9" s="1"/>
  <c r="AL164" i="9"/>
  <c r="AL254" i="9" s="1"/>
  <c r="AK164" i="9"/>
  <c r="AK254" i="9" s="1"/>
  <c r="AJ164" i="9"/>
  <c r="AJ254" i="9" s="1"/>
  <c r="AI164" i="9"/>
  <c r="AI254" i="9" s="1"/>
  <c r="AH164" i="9"/>
  <c r="AH254" i="9" s="1"/>
  <c r="AG164" i="9"/>
  <c r="AG254" i="9" s="1"/>
  <c r="AF164" i="9"/>
  <c r="AF254" i="9" s="1"/>
  <c r="AE164" i="9"/>
  <c r="AE254" i="9" s="1"/>
  <c r="AD164" i="9"/>
  <c r="AD254" i="9" s="1"/>
  <c r="AC164" i="9"/>
  <c r="AC254" i="9" s="1"/>
  <c r="AB164" i="9"/>
  <c r="AB254" i="9" s="1"/>
  <c r="AA164" i="9"/>
  <c r="AA254" i="9" s="1"/>
  <c r="Z164" i="9"/>
  <c r="Z254" i="9" s="1"/>
  <c r="Y164" i="9"/>
  <c r="Y254" i="9" s="1"/>
  <c r="X164" i="9"/>
  <c r="X254" i="9" s="1"/>
  <c r="W164" i="9"/>
  <c r="W254" i="9" s="1"/>
  <c r="V164" i="9"/>
  <c r="V254" i="9" s="1"/>
  <c r="U164" i="9"/>
  <c r="U254" i="9" s="1"/>
  <c r="T164" i="9"/>
  <c r="T254" i="9" s="1"/>
  <c r="S164" i="9"/>
  <c r="S254" i="9" s="1"/>
  <c r="R164" i="9"/>
  <c r="R254" i="9" s="1"/>
  <c r="Q164" i="9"/>
  <c r="Q254" i="9" s="1"/>
  <c r="P164" i="9"/>
  <c r="P254" i="9" s="1"/>
  <c r="O164" i="9"/>
  <c r="O254" i="9" s="1"/>
  <c r="N164" i="9"/>
  <c r="N254" i="9" s="1"/>
  <c r="M164" i="9"/>
  <c r="M254" i="9" s="1"/>
  <c r="L164" i="9"/>
  <c r="L254" i="9" s="1"/>
  <c r="K164" i="9"/>
  <c r="K254" i="9" s="1"/>
  <c r="J164" i="9"/>
  <c r="J254" i="9" s="1"/>
  <c r="I164" i="9"/>
  <c r="I254" i="9" s="1"/>
  <c r="H164" i="9"/>
  <c r="H254" i="9" s="1"/>
  <c r="G164" i="9"/>
  <c r="G254" i="9" s="1"/>
  <c r="F164" i="9"/>
  <c r="F254" i="9" s="1"/>
  <c r="E164" i="9"/>
  <c r="E254" i="9" s="1"/>
  <c r="D164" i="9"/>
  <c r="B164" i="9"/>
  <c r="AU163" i="9"/>
  <c r="AU253" i="9" s="1"/>
  <c r="AT163" i="9"/>
  <c r="AT253" i="9" s="1"/>
  <c r="AS163" i="9"/>
  <c r="AS253" i="9" s="1"/>
  <c r="AR163" i="9"/>
  <c r="AR253" i="9" s="1"/>
  <c r="AQ163" i="9"/>
  <c r="AQ253" i="9" s="1"/>
  <c r="AP163" i="9"/>
  <c r="AP253" i="9" s="1"/>
  <c r="AO163" i="9"/>
  <c r="AO253" i="9" s="1"/>
  <c r="AN163" i="9"/>
  <c r="AN253" i="9" s="1"/>
  <c r="AM163" i="9"/>
  <c r="AM253" i="9" s="1"/>
  <c r="AL163" i="9"/>
  <c r="AL253" i="9" s="1"/>
  <c r="AK163" i="9"/>
  <c r="AK253" i="9" s="1"/>
  <c r="AJ163" i="9"/>
  <c r="AJ253" i="9" s="1"/>
  <c r="AI163" i="9"/>
  <c r="AI253" i="9" s="1"/>
  <c r="AH163" i="9"/>
  <c r="AH253" i="9" s="1"/>
  <c r="AG163" i="9"/>
  <c r="AG253" i="9" s="1"/>
  <c r="AF163" i="9"/>
  <c r="AF253" i="9" s="1"/>
  <c r="AE163" i="9"/>
  <c r="AE253" i="9" s="1"/>
  <c r="AD163" i="9"/>
  <c r="AD253" i="9" s="1"/>
  <c r="AC163" i="9"/>
  <c r="AC253" i="9" s="1"/>
  <c r="AB163" i="9"/>
  <c r="AB253" i="9" s="1"/>
  <c r="AA163" i="9"/>
  <c r="AA253" i="9" s="1"/>
  <c r="Z163" i="9"/>
  <c r="Z253" i="9" s="1"/>
  <c r="Y163" i="9"/>
  <c r="Y253" i="9" s="1"/>
  <c r="X163" i="9"/>
  <c r="X253" i="9" s="1"/>
  <c r="W163" i="9"/>
  <c r="W253" i="9" s="1"/>
  <c r="V163" i="9"/>
  <c r="V253" i="9" s="1"/>
  <c r="U163" i="9"/>
  <c r="U253" i="9" s="1"/>
  <c r="T163" i="9"/>
  <c r="T253" i="9" s="1"/>
  <c r="S163" i="9"/>
  <c r="S253" i="9" s="1"/>
  <c r="R163" i="9"/>
  <c r="R253" i="9" s="1"/>
  <c r="Q163" i="9"/>
  <c r="Q253" i="9" s="1"/>
  <c r="P163" i="9"/>
  <c r="P253" i="9" s="1"/>
  <c r="O163" i="9"/>
  <c r="O253" i="9" s="1"/>
  <c r="N163" i="9"/>
  <c r="N253" i="9" s="1"/>
  <c r="M163" i="9"/>
  <c r="M253" i="9" s="1"/>
  <c r="L163" i="9"/>
  <c r="L253" i="9" s="1"/>
  <c r="K163" i="9"/>
  <c r="K253" i="9" s="1"/>
  <c r="J163" i="9"/>
  <c r="J253" i="9" s="1"/>
  <c r="I163" i="9"/>
  <c r="I253" i="9" s="1"/>
  <c r="H163" i="9"/>
  <c r="H253" i="9" s="1"/>
  <c r="G163" i="9"/>
  <c r="G253" i="9" s="1"/>
  <c r="F163" i="9"/>
  <c r="F253" i="9" s="1"/>
  <c r="E163" i="9"/>
  <c r="E253" i="9" s="1"/>
  <c r="D163" i="9"/>
  <c r="B163" i="9"/>
  <c r="AU162" i="9"/>
  <c r="AU252" i="9" s="1"/>
  <c r="AT162" i="9"/>
  <c r="AT252" i="9" s="1"/>
  <c r="AS162" i="9"/>
  <c r="AS252" i="9" s="1"/>
  <c r="AR162" i="9"/>
  <c r="AR252" i="9" s="1"/>
  <c r="AQ162" i="9"/>
  <c r="AQ252" i="9" s="1"/>
  <c r="AP162" i="9"/>
  <c r="AP252" i="9" s="1"/>
  <c r="AO162" i="9"/>
  <c r="AO252" i="9" s="1"/>
  <c r="AN162" i="9"/>
  <c r="AN252" i="9" s="1"/>
  <c r="AM162" i="9"/>
  <c r="AM252" i="9" s="1"/>
  <c r="AL162" i="9"/>
  <c r="AL252" i="9" s="1"/>
  <c r="AK162" i="9"/>
  <c r="AK252" i="9" s="1"/>
  <c r="AJ162" i="9"/>
  <c r="AJ252" i="9" s="1"/>
  <c r="AI162" i="9"/>
  <c r="AI252" i="9" s="1"/>
  <c r="AH162" i="9"/>
  <c r="AH252" i="9" s="1"/>
  <c r="AG162" i="9"/>
  <c r="AG252" i="9" s="1"/>
  <c r="AF162" i="9"/>
  <c r="AF252" i="9" s="1"/>
  <c r="AE162" i="9"/>
  <c r="AE252" i="9" s="1"/>
  <c r="AD162" i="9"/>
  <c r="AD252" i="9" s="1"/>
  <c r="AC162" i="9"/>
  <c r="AC252" i="9" s="1"/>
  <c r="AB162" i="9"/>
  <c r="AB252" i="9" s="1"/>
  <c r="AA162" i="9"/>
  <c r="AA252" i="9" s="1"/>
  <c r="Z162" i="9"/>
  <c r="Z252" i="9" s="1"/>
  <c r="Y162" i="9"/>
  <c r="Y252" i="9" s="1"/>
  <c r="X162" i="9"/>
  <c r="X252" i="9" s="1"/>
  <c r="W162" i="9"/>
  <c r="W252" i="9" s="1"/>
  <c r="V162" i="9"/>
  <c r="V252" i="9" s="1"/>
  <c r="U162" i="9"/>
  <c r="U252" i="9" s="1"/>
  <c r="T162" i="9"/>
  <c r="T252" i="9" s="1"/>
  <c r="S162" i="9"/>
  <c r="S252" i="9" s="1"/>
  <c r="R162" i="9"/>
  <c r="R252" i="9" s="1"/>
  <c r="Q162" i="9"/>
  <c r="Q252" i="9" s="1"/>
  <c r="P162" i="9"/>
  <c r="P252" i="9" s="1"/>
  <c r="O162" i="9"/>
  <c r="O252" i="9" s="1"/>
  <c r="N162" i="9"/>
  <c r="N252" i="9" s="1"/>
  <c r="M162" i="9"/>
  <c r="M252" i="9" s="1"/>
  <c r="L162" i="9"/>
  <c r="L252" i="9" s="1"/>
  <c r="K162" i="9"/>
  <c r="K252" i="9" s="1"/>
  <c r="J162" i="9"/>
  <c r="J252" i="9" s="1"/>
  <c r="I162" i="9"/>
  <c r="I252" i="9" s="1"/>
  <c r="H162" i="9"/>
  <c r="H252" i="9" s="1"/>
  <c r="G162" i="9"/>
  <c r="G252" i="9" s="1"/>
  <c r="F162" i="9"/>
  <c r="F252" i="9" s="1"/>
  <c r="E162" i="9"/>
  <c r="E252" i="9" s="1"/>
  <c r="D162" i="9"/>
  <c r="B162" i="9"/>
  <c r="AU161" i="9"/>
  <c r="AU251" i="9" s="1"/>
  <c r="AT161" i="9"/>
  <c r="AT251" i="9" s="1"/>
  <c r="AS161" i="9"/>
  <c r="AS251" i="9" s="1"/>
  <c r="AR161" i="9"/>
  <c r="AR251" i="9" s="1"/>
  <c r="AQ161" i="9"/>
  <c r="AQ251" i="9" s="1"/>
  <c r="AP161" i="9"/>
  <c r="AP251" i="9" s="1"/>
  <c r="AO161" i="9"/>
  <c r="AO251" i="9" s="1"/>
  <c r="AN161" i="9"/>
  <c r="AN251" i="9" s="1"/>
  <c r="AM161" i="9"/>
  <c r="AM251" i="9" s="1"/>
  <c r="AL161" i="9"/>
  <c r="AL251" i="9" s="1"/>
  <c r="AK161" i="9"/>
  <c r="AK251" i="9" s="1"/>
  <c r="AJ161" i="9"/>
  <c r="AJ251" i="9" s="1"/>
  <c r="AI161" i="9"/>
  <c r="AI251" i="9" s="1"/>
  <c r="AH161" i="9"/>
  <c r="AH251" i="9" s="1"/>
  <c r="AG161" i="9"/>
  <c r="AG251" i="9" s="1"/>
  <c r="AF161" i="9"/>
  <c r="AF251" i="9" s="1"/>
  <c r="AE161" i="9"/>
  <c r="AE251" i="9" s="1"/>
  <c r="AD161" i="9"/>
  <c r="AD251" i="9" s="1"/>
  <c r="AC161" i="9"/>
  <c r="AC251" i="9" s="1"/>
  <c r="AB161" i="9"/>
  <c r="AB251" i="9" s="1"/>
  <c r="AA161" i="9"/>
  <c r="AA251" i="9" s="1"/>
  <c r="Z161" i="9"/>
  <c r="Z251" i="9" s="1"/>
  <c r="Y161" i="9"/>
  <c r="Y251" i="9" s="1"/>
  <c r="X161" i="9"/>
  <c r="X251" i="9" s="1"/>
  <c r="W161" i="9"/>
  <c r="W251" i="9" s="1"/>
  <c r="V161" i="9"/>
  <c r="V251" i="9" s="1"/>
  <c r="U161" i="9"/>
  <c r="U251" i="9" s="1"/>
  <c r="T161" i="9"/>
  <c r="T251" i="9" s="1"/>
  <c r="S161" i="9"/>
  <c r="S251" i="9" s="1"/>
  <c r="R161" i="9"/>
  <c r="R251" i="9" s="1"/>
  <c r="Q161" i="9"/>
  <c r="Q251" i="9" s="1"/>
  <c r="P161" i="9"/>
  <c r="P251" i="9" s="1"/>
  <c r="O161" i="9"/>
  <c r="O251" i="9" s="1"/>
  <c r="N161" i="9"/>
  <c r="N251" i="9" s="1"/>
  <c r="M161" i="9"/>
  <c r="M251" i="9" s="1"/>
  <c r="L161" i="9"/>
  <c r="L251" i="9" s="1"/>
  <c r="K161" i="9"/>
  <c r="K251" i="9" s="1"/>
  <c r="J161" i="9"/>
  <c r="J251" i="9" s="1"/>
  <c r="I161" i="9"/>
  <c r="I251" i="9" s="1"/>
  <c r="H161" i="9"/>
  <c r="H251" i="9" s="1"/>
  <c r="G161" i="9"/>
  <c r="G251" i="9" s="1"/>
  <c r="F161" i="9"/>
  <c r="F251" i="9" s="1"/>
  <c r="E161" i="9"/>
  <c r="E251" i="9" s="1"/>
  <c r="D161" i="9"/>
  <c r="B161" i="9"/>
  <c r="U160" i="9"/>
  <c r="U250" i="9" s="1"/>
  <c r="T160" i="9"/>
  <c r="T250" i="9" s="1"/>
  <c r="S160" i="9"/>
  <c r="S250" i="9" s="1"/>
  <c r="R160" i="9"/>
  <c r="R250" i="9" s="1"/>
  <c r="Q160" i="9"/>
  <c r="Q250" i="9" s="1"/>
  <c r="P160" i="9"/>
  <c r="P250" i="9" s="1"/>
  <c r="O160" i="9"/>
  <c r="O250" i="9" s="1"/>
  <c r="N160" i="9"/>
  <c r="N250" i="9" s="1"/>
  <c r="M160" i="9"/>
  <c r="M250" i="9" s="1"/>
  <c r="L160" i="9"/>
  <c r="L250" i="9" s="1"/>
  <c r="K160" i="9"/>
  <c r="K250" i="9" s="1"/>
  <c r="J160" i="9"/>
  <c r="J250" i="9" s="1"/>
  <c r="I160" i="9"/>
  <c r="I250" i="9" s="1"/>
  <c r="H160" i="9"/>
  <c r="H250" i="9" s="1"/>
  <c r="G160" i="9"/>
  <c r="G250" i="9" s="1"/>
  <c r="F160" i="9"/>
  <c r="F250" i="9" s="1"/>
  <c r="E160" i="9"/>
  <c r="E250" i="9" s="1"/>
  <c r="B250" i="9" s="1"/>
  <c r="D160" i="9"/>
  <c r="B160" i="9"/>
  <c r="AU159" i="9"/>
  <c r="AU249" i="9" s="1"/>
  <c r="AT159" i="9"/>
  <c r="AT249" i="9" s="1"/>
  <c r="AS159" i="9"/>
  <c r="AS249" i="9" s="1"/>
  <c r="AR159" i="9"/>
  <c r="AR249" i="9" s="1"/>
  <c r="AQ159" i="9"/>
  <c r="AQ249" i="9" s="1"/>
  <c r="AP159" i="9"/>
  <c r="AP249" i="9" s="1"/>
  <c r="AO159" i="9"/>
  <c r="AO249" i="9" s="1"/>
  <c r="AN159" i="9"/>
  <c r="AN249" i="9" s="1"/>
  <c r="AM159" i="9"/>
  <c r="AM249" i="9" s="1"/>
  <c r="AL159" i="9"/>
  <c r="AL249" i="9" s="1"/>
  <c r="AK159" i="9"/>
  <c r="AK249" i="9" s="1"/>
  <c r="AJ159" i="9"/>
  <c r="AJ249" i="9" s="1"/>
  <c r="AI159" i="9"/>
  <c r="AI249" i="9" s="1"/>
  <c r="AH159" i="9"/>
  <c r="AH249" i="9" s="1"/>
  <c r="AG159" i="9"/>
  <c r="AG249" i="9" s="1"/>
  <c r="AF159" i="9"/>
  <c r="AF249" i="9" s="1"/>
  <c r="AE159" i="9"/>
  <c r="AE249" i="9" s="1"/>
  <c r="AD159" i="9"/>
  <c r="AD249" i="9" s="1"/>
  <c r="AC159" i="9"/>
  <c r="AC249" i="9" s="1"/>
  <c r="AB159" i="9"/>
  <c r="AB249" i="9" s="1"/>
  <c r="AA159" i="9"/>
  <c r="AA249" i="9" s="1"/>
  <c r="Z159" i="9"/>
  <c r="Z249" i="9" s="1"/>
  <c r="Y159" i="9"/>
  <c r="Y249" i="9" s="1"/>
  <c r="X159" i="9"/>
  <c r="X249" i="9" s="1"/>
  <c r="W159" i="9"/>
  <c r="W249" i="9" s="1"/>
  <c r="V159" i="9"/>
  <c r="V249" i="9" s="1"/>
  <c r="U159" i="9"/>
  <c r="U249" i="9" s="1"/>
  <c r="T159" i="9"/>
  <c r="T249" i="9" s="1"/>
  <c r="S159" i="9"/>
  <c r="S249" i="9" s="1"/>
  <c r="R159" i="9"/>
  <c r="R249" i="9" s="1"/>
  <c r="Q159" i="9"/>
  <c r="Q249" i="9" s="1"/>
  <c r="P159" i="9"/>
  <c r="P249" i="9" s="1"/>
  <c r="O159" i="9"/>
  <c r="O249" i="9" s="1"/>
  <c r="N159" i="9"/>
  <c r="N249" i="9" s="1"/>
  <c r="M159" i="9"/>
  <c r="M249" i="9" s="1"/>
  <c r="L159" i="9"/>
  <c r="L249" i="9" s="1"/>
  <c r="K159" i="9"/>
  <c r="K249" i="9" s="1"/>
  <c r="J159" i="9"/>
  <c r="J249" i="9" s="1"/>
  <c r="I159" i="9"/>
  <c r="I249" i="9" s="1"/>
  <c r="H159" i="9"/>
  <c r="H249" i="9" s="1"/>
  <c r="G159" i="9"/>
  <c r="G249" i="9" s="1"/>
  <c r="F159" i="9"/>
  <c r="F249" i="9" s="1"/>
  <c r="E159" i="9"/>
  <c r="E249" i="9" s="1"/>
  <c r="D159" i="9"/>
  <c r="C159" i="9"/>
  <c r="B159" i="9"/>
  <c r="AV159" i="9" s="1"/>
  <c r="AU158" i="9"/>
  <c r="AU248" i="9" s="1"/>
  <c r="AT158" i="9"/>
  <c r="AT248" i="9" s="1"/>
  <c r="AS158" i="9"/>
  <c r="AS248" i="9" s="1"/>
  <c r="AR158" i="9"/>
  <c r="AR248" i="9" s="1"/>
  <c r="AQ158" i="9"/>
  <c r="AQ248" i="9" s="1"/>
  <c r="AP158" i="9"/>
  <c r="AP248" i="9" s="1"/>
  <c r="AO158" i="9"/>
  <c r="AO248" i="9" s="1"/>
  <c r="AN158" i="9"/>
  <c r="AN248" i="9" s="1"/>
  <c r="AM158" i="9"/>
  <c r="AM248" i="9" s="1"/>
  <c r="AL158" i="9"/>
  <c r="AL248" i="9" s="1"/>
  <c r="AK158" i="9"/>
  <c r="AK248" i="9" s="1"/>
  <c r="AJ158" i="9"/>
  <c r="AJ248" i="9" s="1"/>
  <c r="AI158" i="9"/>
  <c r="AI248" i="9" s="1"/>
  <c r="AH158" i="9"/>
  <c r="AH248" i="9" s="1"/>
  <c r="AG158" i="9"/>
  <c r="AG248" i="9" s="1"/>
  <c r="AF158" i="9"/>
  <c r="AF248" i="9" s="1"/>
  <c r="AE158" i="9"/>
  <c r="AE248" i="9" s="1"/>
  <c r="AD158" i="9"/>
  <c r="AD248" i="9" s="1"/>
  <c r="AC158" i="9"/>
  <c r="AC248" i="9" s="1"/>
  <c r="AB158" i="9"/>
  <c r="AB248" i="9" s="1"/>
  <c r="AA158" i="9"/>
  <c r="AA248" i="9" s="1"/>
  <c r="Z158" i="9"/>
  <c r="Z248" i="9" s="1"/>
  <c r="Y158" i="9"/>
  <c r="Y248" i="9" s="1"/>
  <c r="X158" i="9"/>
  <c r="X248" i="9" s="1"/>
  <c r="W158" i="9"/>
  <c r="W248" i="9" s="1"/>
  <c r="V158" i="9"/>
  <c r="V248" i="9" s="1"/>
  <c r="U158" i="9"/>
  <c r="U248" i="9" s="1"/>
  <c r="T158" i="9"/>
  <c r="T248" i="9" s="1"/>
  <c r="S158" i="9"/>
  <c r="S248" i="9" s="1"/>
  <c r="R158" i="9"/>
  <c r="R248" i="9" s="1"/>
  <c r="Q158" i="9"/>
  <c r="Q248" i="9" s="1"/>
  <c r="P158" i="9"/>
  <c r="P248" i="9" s="1"/>
  <c r="O158" i="9"/>
  <c r="O248" i="9" s="1"/>
  <c r="N158" i="9"/>
  <c r="N248" i="9" s="1"/>
  <c r="M158" i="9"/>
  <c r="M248" i="9" s="1"/>
  <c r="L158" i="9"/>
  <c r="L248" i="9" s="1"/>
  <c r="K158" i="9"/>
  <c r="K248" i="9" s="1"/>
  <c r="J158" i="9"/>
  <c r="J248" i="9" s="1"/>
  <c r="I158" i="9"/>
  <c r="I248" i="9" s="1"/>
  <c r="H158" i="9"/>
  <c r="H248" i="9" s="1"/>
  <c r="G158" i="9"/>
  <c r="G248" i="9" s="1"/>
  <c r="F158" i="9"/>
  <c r="F248" i="9" s="1"/>
  <c r="E158" i="9"/>
  <c r="E248" i="9" s="1"/>
  <c r="D158" i="9"/>
  <c r="B158" i="9"/>
  <c r="AV158" i="9" s="1"/>
  <c r="AW158" i="9" s="1"/>
  <c r="AX158" i="9" s="1"/>
  <c r="AY158" i="9" s="1"/>
  <c r="AZ158" i="9" s="1"/>
  <c r="BA158" i="9" s="1"/>
  <c r="BB158" i="9" s="1"/>
  <c r="BC158" i="9" s="1"/>
  <c r="BD158" i="9" s="1"/>
  <c r="BE158" i="9" s="1"/>
  <c r="BF158" i="9" s="1"/>
  <c r="BG158" i="9" s="1"/>
  <c r="BH158" i="9" s="1"/>
  <c r="BI158" i="9" s="1"/>
  <c r="BJ158" i="9" s="1"/>
  <c r="BK158" i="9" s="1"/>
  <c r="BL158" i="9" s="1"/>
  <c r="BM158" i="9" s="1"/>
  <c r="AJ157" i="9"/>
  <c r="AH157" i="9"/>
  <c r="AF157" i="9"/>
  <c r="AD157" i="9"/>
  <c r="AB157" i="9"/>
  <c r="Z157" i="9"/>
  <c r="X157" i="9"/>
  <c r="V157" i="9"/>
  <c r="U157" i="9"/>
  <c r="U247" i="9" s="1"/>
  <c r="V247" i="9" s="1"/>
  <c r="W247" i="9" s="1"/>
  <c r="X247" i="9" s="1"/>
  <c r="Y247" i="9" s="1"/>
  <c r="Z247" i="9" s="1"/>
  <c r="AA247" i="9" s="1"/>
  <c r="AB247" i="9" s="1"/>
  <c r="AC247" i="9" s="1"/>
  <c r="AD247" i="9" s="1"/>
  <c r="AE247" i="9" s="1"/>
  <c r="AF247" i="9" s="1"/>
  <c r="AG247" i="9" s="1"/>
  <c r="AH247" i="9" s="1"/>
  <c r="AI247" i="9" s="1"/>
  <c r="AJ247" i="9" s="1"/>
  <c r="AK247" i="9" s="1"/>
  <c r="AL247" i="9" s="1"/>
  <c r="AM247" i="9" s="1"/>
  <c r="AN247" i="9" s="1"/>
  <c r="AO247" i="9" s="1"/>
  <c r="AP247" i="9" s="1"/>
  <c r="AQ247" i="9" s="1"/>
  <c r="AR247" i="9" s="1"/>
  <c r="AS247" i="9" s="1"/>
  <c r="AT247" i="9" s="1"/>
  <c r="AU247" i="9" s="1"/>
  <c r="T157" i="9"/>
  <c r="T247" i="9" s="1"/>
  <c r="S157" i="9"/>
  <c r="S247" i="9" s="1"/>
  <c r="R157" i="9"/>
  <c r="R247" i="9" s="1"/>
  <c r="Q157" i="9"/>
  <c r="Q247" i="9" s="1"/>
  <c r="P157" i="9"/>
  <c r="P247" i="9" s="1"/>
  <c r="O157" i="9"/>
  <c r="O247" i="9" s="1"/>
  <c r="N157" i="9"/>
  <c r="N247" i="9" s="1"/>
  <c r="M157" i="9"/>
  <c r="M247" i="9" s="1"/>
  <c r="L157" i="9"/>
  <c r="L247" i="9" s="1"/>
  <c r="K157" i="9"/>
  <c r="K247" i="9" s="1"/>
  <c r="J157" i="9"/>
  <c r="J247" i="9" s="1"/>
  <c r="I157" i="9"/>
  <c r="I247" i="9" s="1"/>
  <c r="H157" i="9"/>
  <c r="H247" i="9" s="1"/>
  <c r="G157" i="9"/>
  <c r="G247" i="9" s="1"/>
  <c r="F157" i="9"/>
  <c r="F247" i="9" s="1"/>
  <c r="E157" i="9"/>
  <c r="E247" i="9" s="1"/>
  <c r="D157" i="9"/>
  <c r="AU156" i="9"/>
  <c r="AU246" i="9" s="1"/>
  <c r="AT156" i="9"/>
  <c r="AT246" i="9" s="1"/>
  <c r="AS156" i="9"/>
  <c r="AS246" i="9" s="1"/>
  <c r="AR156" i="9"/>
  <c r="AR246" i="9" s="1"/>
  <c r="AQ156" i="9"/>
  <c r="AQ246" i="9" s="1"/>
  <c r="AP156" i="9"/>
  <c r="AP246" i="9" s="1"/>
  <c r="AO156" i="9"/>
  <c r="AO246" i="9" s="1"/>
  <c r="AN156" i="9"/>
  <c r="AN246" i="9" s="1"/>
  <c r="AM156" i="9"/>
  <c r="AM246" i="9" s="1"/>
  <c r="AL156" i="9"/>
  <c r="AL246" i="9" s="1"/>
  <c r="AK156" i="9"/>
  <c r="AK246" i="9" s="1"/>
  <c r="AJ156" i="9"/>
  <c r="AJ246" i="9" s="1"/>
  <c r="AI156" i="9"/>
  <c r="AI246" i="9" s="1"/>
  <c r="AH156" i="9"/>
  <c r="AH246" i="9" s="1"/>
  <c r="AG156" i="9"/>
  <c r="AG246" i="9" s="1"/>
  <c r="AF156" i="9"/>
  <c r="AF246" i="9" s="1"/>
  <c r="AE156" i="9"/>
  <c r="AE246" i="9" s="1"/>
  <c r="AD156" i="9"/>
  <c r="AD246" i="9" s="1"/>
  <c r="AC156" i="9"/>
  <c r="AC246" i="9" s="1"/>
  <c r="AB156" i="9"/>
  <c r="AB246" i="9" s="1"/>
  <c r="AA156" i="9"/>
  <c r="AA246" i="9" s="1"/>
  <c r="Z156" i="9"/>
  <c r="Z246" i="9" s="1"/>
  <c r="Y156" i="9"/>
  <c r="Y246" i="9" s="1"/>
  <c r="X156" i="9"/>
  <c r="X246" i="9" s="1"/>
  <c r="W156" i="9"/>
  <c r="W246" i="9" s="1"/>
  <c r="V156" i="9"/>
  <c r="V246" i="9" s="1"/>
  <c r="U156" i="9"/>
  <c r="U246" i="9" s="1"/>
  <c r="T156" i="9"/>
  <c r="T246" i="9" s="1"/>
  <c r="S156" i="9"/>
  <c r="S246" i="9" s="1"/>
  <c r="R156" i="9"/>
  <c r="R246" i="9" s="1"/>
  <c r="Q156" i="9"/>
  <c r="Q246" i="9" s="1"/>
  <c r="P156" i="9"/>
  <c r="P246" i="9" s="1"/>
  <c r="O156" i="9"/>
  <c r="O246" i="9" s="1"/>
  <c r="N156" i="9"/>
  <c r="N246" i="9" s="1"/>
  <c r="M156" i="9"/>
  <c r="M246" i="9" s="1"/>
  <c r="L156" i="9"/>
  <c r="L246" i="9" s="1"/>
  <c r="K156" i="9"/>
  <c r="K246" i="9" s="1"/>
  <c r="J156" i="9"/>
  <c r="J246" i="9" s="1"/>
  <c r="I156" i="9"/>
  <c r="I246" i="9" s="1"/>
  <c r="H156" i="9"/>
  <c r="H246" i="9" s="1"/>
  <c r="G156" i="9"/>
  <c r="G246" i="9" s="1"/>
  <c r="F156" i="9"/>
  <c r="F246" i="9" s="1"/>
  <c r="E156" i="9"/>
  <c r="E246" i="9" s="1"/>
  <c r="D156" i="9"/>
  <c r="AU155" i="9"/>
  <c r="AU245" i="9" s="1"/>
  <c r="AT155" i="9"/>
  <c r="AT245" i="9" s="1"/>
  <c r="AS155" i="9"/>
  <c r="AS245" i="9" s="1"/>
  <c r="AR155" i="9"/>
  <c r="AR245" i="9" s="1"/>
  <c r="AQ155" i="9"/>
  <c r="AQ245" i="9" s="1"/>
  <c r="AP155" i="9"/>
  <c r="AP245" i="9" s="1"/>
  <c r="AO155" i="9"/>
  <c r="AO245" i="9" s="1"/>
  <c r="AN155" i="9"/>
  <c r="AN245" i="9" s="1"/>
  <c r="AM155" i="9"/>
  <c r="AM245" i="9" s="1"/>
  <c r="AL155" i="9"/>
  <c r="AL245" i="9" s="1"/>
  <c r="AK155" i="9"/>
  <c r="AK245" i="9" s="1"/>
  <c r="AJ155" i="9"/>
  <c r="AJ245" i="9" s="1"/>
  <c r="AI155" i="9"/>
  <c r="AI245" i="9" s="1"/>
  <c r="AH155" i="9"/>
  <c r="AH245" i="9" s="1"/>
  <c r="AG155" i="9"/>
  <c r="AG245" i="9" s="1"/>
  <c r="AF155" i="9"/>
  <c r="AF245" i="9" s="1"/>
  <c r="AE155" i="9"/>
  <c r="AE245" i="9" s="1"/>
  <c r="AD155" i="9"/>
  <c r="AD245" i="9" s="1"/>
  <c r="AC155" i="9"/>
  <c r="AC245" i="9" s="1"/>
  <c r="AB155" i="9"/>
  <c r="AB245" i="9" s="1"/>
  <c r="AA155" i="9"/>
  <c r="AA245" i="9" s="1"/>
  <c r="Z155" i="9"/>
  <c r="Z245" i="9" s="1"/>
  <c r="Y155" i="9"/>
  <c r="Y245" i="9" s="1"/>
  <c r="X155" i="9"/>
  <c r="X245" i="9" s="1"/>
  <c r="W155" i="9"/>
  <c r="W245" i="9" s="1"/>
  <c r="V155" i="9"/>
  <c r="V245" i="9" s="1"/>
  <c r="U155" i="9"/>
  <c r="U245" i="9" s="1"/>
  <c r="T155" i="9"/>
  <c r="T245" i="9" s="1"/>
  <c r="S155" i="9"/>
  <c r="S245" i="9" s="1"/>
  <c r="R155" i="9"/>
  <c r="R245" i="9" s="1"/>
  <c r="Q155" i="9"/>
  <c r="Q245" i="9" s="1"/>
  <c r="P155" i="9"/>
  <c r="P245" i="9" s="1"/>
  <c r="O155" i="9"/>
  <c r="O245" i="9" s="1"/>
  <c r="N155" i="9"/>
  <c r="N245" i="9" s="1"/>
  <c r="M155" i="9"/>
  <c r="M245" i="9" s="1"/>
  <c r="L155" i="9"/>
  <c r="L245" i="9" s="1"/>
  <c r="K155" i="9"/>
  <c r="K245" i="9" s="1"/>
  <c r="J155" i="9"/>
  <c r="J245" i="9" s="1"/>
  <c r="I155" i="9"/>
  <c r="I245" i="9" s="1"/>
  <c r="H155" i="9"/>
  <c r="H245" i="9" s="1"/>
  <c r="G155" i="9"/>
  <c r="G245" i="9" s="1"/>
  <c r="F155" i="9"/>
  <c r="F245" i="9" s="1"/>
  <c r="E155" i="9"/>
  <c r="E245" i="9" s="1"/>
  <c r="D155" i="9"/>
  <c r="AU154" i="9"/>
  <c r="AU244" i="9" s="1"/>
  <c r="AT154" i="9"/>
  <c r="AT244" i="9" s="1"/>
  <c r="AS154" i="9"/>
  <c r="AS244" i="9" s="1"/>
  <c r="AR154" i="9"/>
  <c r="AR244" i="9" s="1"/>
  <c r="AQ154" i="9"/>
  <c r="AQ244" i="9" s="1"/>
  <c r="AP154" i="9"/>
  <c r="AP244" i="9" s="1"/>
  <c r="AO154" i="9"/>
  <c r="AO244" i="9" s="1"/>
  <c r="AN154" i="9"/>
  <c r="AN244" i="9" s="1"/>
  <c r="AM154" i="9"/>
  <c r="AM244" i="9" s="1"/>
  <c r="AL154" i="9"/>
  <c r="AL244" i="9" s="1"/>
  <c r="AK154" i="9"/>
  <c r="AK244" i="9" s="1"/>
  <c r="AJ154" i="9"/>
  <c r="AJ244" i="9" s="1"/>
  <c r="AI154" i="9"/>
  <c r="AI244" i="9" s="1"/>
  <c r="AH154" i="9"/>
  <c r="AH244" i="9" s="1"/>
  <c r="AG154" i="9"/>
  <c r="AG244" i="9" s="1"/>
  <c r="AF154" i="9"/>
  <c r="AF244" i="9" s="1"/>
  <c r="AE154" i="9"/>
  <c r="AE244" i="9" s="1"/>
  <c r="AD154" i="9"/>
  <c r="AD244" i="9" s="1"/>
  <c r="AC154" i="9"/>
  <c r="AC244" i="9" s="1"/>
  <c r="AB154" i="9"/>
  <c r="AB244" i="9" s="1"/>
  <c r="AA154" i="9"/>
  <c r="AA244" i="9" s="1"/>
  <c r="Z154" i="9"/>
  <c r="Z244" i="9" s="1"/>
  <c r="Y154" i="9"/>
  <c r="Y244" i="9" s="1"/>
  <c r="X154" i="9"/>
  <c r="X244" i="9" s="1"/>
  <c r="W154" i="9"/>
  <c r="W244" i="9" s="1"/>
  <c r="V154" i="9"/>
  <c r="V244" i="9" s="1"/>
  <c r="U154" i="9"/>
  <c r="U244" i="9" s="1"/>
  <c r="T154" i="9"/>
  <c r="T244" i="9" s="1"/>
  <c r="S154" i="9"/>
  <c r="S244" i="9" s="1"/>
  <c r="R154" i="9"/>
  <c r="R244" i="9" s="1"/>
  <c r="Q154" i="9"/>
  <c r="Q244" i="9" s="1"/>
  <c r="P154" i="9"/>
  <c r="P244" i="9" s="1"/>
  <c r="O154" i="9"/>
  <c r="O244" i="9" s="1"/>
  <c r="N154" i="9"/>
  <c r="N244" i="9" s="1"/>
  <c r="M154" i="9"/>
  <c r="M244" i="9" s="1"/>
  <c r="L154" i="9"/>
  <c r="L244" i="9" s="1"/>
  <c r="K154" i="9"/>
  <c r="K244" i="9" s="1"/>
  <c r="J154" i="9"/>
  <c r="J244" i="9" s="1"/>
  <c r="I154" i="9"/>
  <c r="I244" i="9" s="1"/>
  <c r="H154" i="9"/>
  <c r="H244" i="9" s="1"/>
  <c r="G154" i="9"/>
  <c r="G244" i="9" s="1"/>
  <c r="F154" i="9"/>
  <c r="F244" i="9" s="1"/>
  <c r="E154" i="9"/>
  <c r="E244" i="9" s="1"/>
  <c r="D154" i="9"/>
  <c r="AU153" i="9"/>
  <c r="AU243" i="9" s="1"/>
  <c r="AT153" i="9"/>
  <c r="AT243" i="9" s="1"/>
  <c r="AS153" i="9"/>
  <c r="AS243" i="9" s="1"/>
  <c r="AR153" i="9"/>
  <c r="AR243" i="9" s="1"/>
  <c r="AQ153" i="9"/>
  <c r="AQ243" i="9" s="1"/>
  <c r="AP153" i="9"/>
  <c r="AP243" i="9" s="1"/>
  <c r="AO153" i="9"/>
  <c r="AO243" i="9" s="1"/>
  <c r="AN153" i="9"/>
  <c r="AN243" i="9" s="1"/>
  <c r="AM153" i="9"/>
  <c r="AM243" i="9" s="1"/>
  <c r="AL153" i="9"/>
  <c r="AL243" i="9" s="1"/>
  <c r="D153" i="9"/>
  <c r="B153" i="9"/>
  <c r="AU152" i="9"/>
  <c r="AU242" i="9" s="1"/>
  <c r="AT152" i="9"/>
  <c r="AT242" i="9" s="1"/>
  <c r="AS152" i="9"/>
  <c r="AS242" i="9" s="1"/>
  <c r="AR152" i="9"/>
  <c r="AR242" i="9" s="1"/>
  <c r="AQ152" i="9"/>
  <c r="AQ242" i="9" s="1"/>
  <c r="AP152" i="9"/>
  <c r="AP242" i="9" s="1"/>
  <c r="AO152" i="9"/>
  <c r="AO242" i="9" s="1"/>
  <c r="AN152" i="9"/>
  <c r="AN242" i="9" s="1"/>
  <c r="AM152" i="9"/>
  <c r="AM242" i="9" s="1"/>
  <c r="AL152" i="9"/>
  <c r="AL242" i="9" s="1"/>
  <c r="AK152" i="9"/>
  <c r="AK242" i="9" s="1"/>
  <c r="AJ152" i="9"/>
  <c r="AJ242" i="9" s="1"/>
  <c r="AI152" i="9"/>
  <c r="AI242" i="9" s="1"/>
  <c r="AH152" i="9"/>
  <c r="AH242" i="9" s="1"/>
  <c r="AG152" i="9"/>
  <c r="AG242" i="9" s="1"/>
  <c r="AF152" i="9"/>
  <c r="AF242" i="9" s="1"/>
  <c r="AE152" i="9"/>
  <c r="AE242" i="9" s="1"/>
  <c r="AD152" i="9"/>
  <c r="AD242" i="9" s="1"/>
  <c r="AC152" i="9"/>
  <c r="AC242" i="9" s="1"/>
  <c r="AB152" i="9"/>
  <c r="AB242" i="9" s="1"/>
  <c r="AA152" i="9"/>
  <c r="AA242" i="9" s="1"/>
  <c r="Z152" i="9"/>
  <c r="Z242" i="9" s="1"/>
  <c r="Y152" i="9"/>
  <c r="Y242" i="9" s="1"/>
  <c r="X152" i="9"/>
  <c r="X242" i="9" s="1"/>
  <c r="W152" i="9"/>
  <c r="W242" i="9" s="1"/>
  <c r="V152" i="9"/>
  <c r="V242" i="9" s="1"/>
  <c r="U152" i="9"/>
  <c r="U242" i="9" s="1"/>
  <c r="T152" i="9"/>
  <c r="T242" i="9" s="1"/>
  <c r="S152" i="9"/>
  <c r="S242" i="9" s="1"/>
  <c r="R152" i="9"/>
  <c r="R242" i="9" s="1"/>
  <c r="Q152" i="9"/>
  <c r="Q242" i="9" s="1"/>
  <c r="P152" i="9"/>
  <c r="P242" i="9" s="1"/>
  <c r="O152" i="9"/>
  <c r="O242" i="9" s="1"/>
  <c r="N152" i="9"/>
  <c r="N242" i="9" s="1"/>
  <c r="M152" i="9"/>
  <c r="M242" i="9" s="1"/>
  <c r="L152" i="9"/>
  <c r="L242" i="9" s="1"/>
  <c r="K152" i="9"/>
  <c r="K242" i="9" s="1"/>
  <c r="J152" i="9"/>
  <c r="J242" i="9" s="1"/>
  <c r="I152" i="9"/>
  <c r="I242" i="9" s="1"/>
  <c r="H152" i="9"/>
  <c r="H242" i="9" s="1"/>
  <c r="G152" i="9"/>
  <c r="G242" i="9" s="1"/>
  <c r="F152" i="9"/>
  <c r="F242" i="9" s="1"/>
  <c r="E152" i="9"/>
  <c r="E242" i="9" s="1"/>
  <c r="D152" i="9"/>
  <c r="B152" i="9"/>
  <c r="AU151" i="9"/>
  <c r="AU241" i="9" s="1"/>
  <c r="AT151" i="9"/>
  <c r="AT241" i="9" s="1"/>
  <c r="AS151" i="9"/>
  <c r="AS241" i="9" s="1"/>
  <c r="AR151" i="9"/>
  <c r="AR241" i="9" s="1"/>
  <c r="AQ151" i="9"/>
  <c r="AQ241" i="9" s="1"/>
  <c r="AP151" i="9"/>
  <c r="AP241" i="9" s="1"/>
  <c r="AO151" i="9"/>
  <c r="AO241" i="9" s="1"/>
  <c r="AN151" i="9"/>
  <c r="AN241" i="9" s="1"/>
  <c r="AM151" i="9"/>
  <c r="AM241" i="9" s="1"/>
  <c r="AL151" i="9"/>
  <c r="AL241" i="9" s="1"/>
  <c r="AK151" i="9"/>
  <c r="AK241" i="9" s="1"/>
  <c r="AJ151" i="9"/>
  <c r="AJ241" i="9" s="1"/>
  <c r="AI151" i="9"/>
  <c r="AI241" i="9" s="1"/>
  <c r="AH151" i="9"/>
  <c r="AH241" i="9" s="1"/>
  <c r="AG151" i="9"/>
  <c r="AG241" i="9" s="1"/>
  <c r="AF151" i="9"/>
  <c r="AF241" i="9" s="1"/>
  <c r="AE151" i="9"/>
  <c r="AE241" i="9" s="1"/>
  <c r="AD151" i="9"/>
  <c r="AD241" i="9" s="1"/>
  <c r="AC151" i="9"/>
  <c r="AC241" i="9" s="1"/>
  <c r="AB151" i="9"/>
  <c r="AB241" i="9" s="1"/>
  <c r="AA151" i="9"/>
  <c r="AA241" i="9" s="1"/>
  <c r="Z151" i="9"/>
  <c r="Z241" i="9" s="1"/>
  <c r="Y151" i="9"/>
  <c r="Y241" i="9" s="1"/>
  <c r="X151" i="9"/>
  <c r="X241" i="9" s="1"/>
  <c r="W151" i="9"/>
  <c r="W241" i="9" s="1"/>
  <c r="V151" i="9"/>
  <c r="V241" i="9" s="1"/>
  <c r="U151" i="9"/>
  <c r="U241" i="9" s="1"/>
  <c r="T151" i="9"/>
  <c r="T241" i="9" s="1"/>
  <c r="S151" i="9"/>
  <c r="S241" i="9" s="1"/>
  <c r="R151" i="9"/>
  <c r="R241" i="9" s="1"/>
  <c r="Q151" i="9"/>
  <c r="Q241" i="9" s="1"/>
  <c r="P151" i="9"/>
  <c r="P241" i="9" s="1"/>
  <c r="O151" i="9"/>
  <c r="O241" i="9" s="1"/>
  <c r="N151" i="9"/>
  <c r="N241" i="9" s="1"/>
  <c r="M151" i="9"/>
  <c r="M241" i="9" s="1"/>
  <c r="L151" i="9"/>
  <c r="L241" i="9" s="1"/>
  <c r="K151" i="9"/>
  <c r="K241" i="9" s="1"/>
  <c r="J151" i="9"/>
  <c r="J241" i="9" s="1"/>
  <c r="I151" i="9"/>
  <c r="I241" i="9" s="1"/>
  <c r="H151" i="9"/>
  <c r="H241" i="9" s="1"/>
  <c r="G151" i="9"/>
  <c r="G241" i="9" s="1"/>
  <c r="F151" i="9"/>
  <c r="F241" i="9" s="1"/>
  <c r="E151" i="9"/>
  <c r="E241" i="9" s="1"/>
  <c r="D151" i="9"/>
  <c r="B151" i="9"/>
  <c r="AU150" i="9"/>
  <c r="AU240" i="9" s="1"/>
  <c r="AT150" i="9"/>
  <c r="AT240" i="9" s="1"/>
  <c r="AS150" i="9"/>
  <c r="AS240" i="9" s="1"/>
  <c r="AR150" i="9"/>
  <c r="AR240" i="9" s="1"/>
  <c r="AQ150" i="9"/>
  <c r="AQ240" i="9" s="1"/>
  <c r="AP150" i="9"/>
  <c r="AP240" i="9" s="1"/>
  <c r="AO150" i="9"/>
  <c r="AO240" i="9" s="1"/>
  <c r="AN150" i="9"/>
  <c r="AN240" i="9" s="1"/>
  <c r="AM150" i="9"/>
  <c r="AM240" i="9" s="1"/>
  <c r="AL150" i="9"/>
  <c r="AL240" i="9" s="1"/>
  <c r="AK150" i="9"/>
  <c r="AK240" i="9" s="1"/>
  <c r="AJ150" i="9"/>
  <c r="AJ240" i="9" s="1"/>
  <c r="AI150" i="9"/>
  <c r="AI240" i="9" s="1"/>
  <c r="AH150" i="9"/>
  <c r="AH240" i="9" s="1"/>
  <c r="AG150" i="9"/>
  <c r="AG240" i="9" s="1"/>
  <c r="AF150" i="9"/>
  <c r="AF240" i="9" s="1"/>
  <c r="AE150" i="9"/>
  <c r="AE240" i="9" s="1"/>
  <c r="AD150" i="9"/>
  <c r="AD240" i="9" s="1"/>
  <c r="AC150" i="9"/>
  <c r="AC240" i="9" s="1"/>
  <c r="AB150" i="9"/>
  <c r="AB240" i="9" s="1"/>
  <c r="AA150" i="9"/>
  <c r="AA240" i="9" s="1"/>
  <c r="Z150" i="9"/>
  <c r="Z240" i="9" s="1"/>
  <c r="Y150" i="9"/>
  <c r="Y240" i="9" s="1"/>
  <c r="X150" i="9"/>
  <c r="X240" i="9" s="1"/>
  <c r="W150" i="9"/>
  <c r="W240" i="9" s="1"/>
  <c r="V150" i="9"/>
  <c r="V240" i="9" s="1"/>
  <c r="U150" i="9"/>
  <c r="U240" i="9" s="1"/>
  <c r="T150" i="9"/>
  <c r="T240" i="9" s="1"/>
  <c r="S150" i="9"/>
  <c r="S240" i="9" s="1"/>
  <c r="R150" i="9"/>
  <c r="R240" i="9" s="1"/>
  <c r="Q150" i="9"/>
  <c r="Q240" i="9" s="1"/>
  <c r="P150" i="9"/>
  <c r="P240" i="9" s="1"/>
  <c r="O150" i="9"/>
  <c r="O240" i="9" s="1"/>
  <c r="N150" i="9"/>
  <c r="N240" i="9" s="1"/>
  <c r="M150" i="9"/>
  <c r="M240" i="9" s="1"/>
  <c r="L150" i="9"/>
  <c r="L240" i="9" s="1"/>
  <c r="K150" i="9"/>
  <c r="K240" i="9" s="1"/>
  <c r="J150" i="9"/>
  <c r="J240" i="9" s="1"/>
  <c r="I150" i="9"/>
  <c r="I240" i="9" s="1"/>
  <c r="H150" i="9"/>
  <c r="H240" i="9" s="1"/>
  <c r="G150" i="9"/>
  <c r="G240" i="9" s="1"/>
  <c r="F150" i="9"/>
  <c r="F240" i="9" s="1"/>
  <c r="E150" i="9"/>
  <c r="E240" i="9" s="1"/>
  <c r="D150" i="9"/>
  <c r="B150" i="9"/>
  <c r="AU149" i="9"/>
  <c r="AU239" i="9" s="1"/>
  <c r="AT149" i="9"/>
  <c r="AT239" i="9" s="1"/>
  <c r="AS149" i="9"/>
  <c r="AS239" i="9" s="1"/>
  <c r="AR149" i="9"/>
  <c r="AR239" i="9" s="1"/>
  <c r="AQ149" i="9"/>
  <c r="AQ239" i="9" s="1"/>
  <c r="AP149" i="9"/>
  <c r="AP239" i="9" s="1"/>
  <c r="AO149" i="9"/>
  <c r="AO239" i="9" s="1"/>
  <c r="AN149" i="9"/>
  <c r="AN239" i="9" s="1"/>
  <c r="AM149" i="9"/>
  <c r="AM239" i="9" s="1"/>
  <c r="AL149" i="9"/>
  <c r="AL239" i="9" s="1"/>
  <c r="AK149" i="9"/>
  <c r="AK239" i="9" s="1"/>
  <c r="AJ149" i="9"/>
  <c r="AJ239" i="9" s="1"/>
  <c r="D149" i="9"/>
  <c r="AU148" i="9"/>
  <c r="AU238" i="9" s="1"/>
  <c r="AT148" i="9"/>
  <c r="AT238" i="9" s="1"/>
  <c r="AS148" i="9"/>
  <c r="AS238" i="9" s="1"/>
  <c r="AR148" i="9"/>
  <c r="AR238" i="9" s="1"/>
  <c r="AQ148" i="9"/>
  <c r="AQ238" i="9" s="1"/>
  <c r="AP148" i="9"/>
  <c r="AP238" i="9" s="1"/>
  <c r="AO148" i="9"/>
  <c r="AO238" i="9" s="1"/>
  <c r="AN148" i="9"/>
  <c r="AN238" i="9" s="1"/>
  <c r="AM148" i="9"/>
  <c r="AM238" i="9" s="1"/>
  <c r="AL148" i="9"/>
  <c r="AL238" i="9" s="1"/>
  <c r="AK148" i="9"/>
  <c r="AK238" i="9" s="1"/>
  <c r="AJ148" i="9"/>
  <c r="AJ238" i="9" s="1"/>
  <c r="AI148" i="9"/>
  <c r="AI238" i="9" s="1"/>
  <c r="AH148" i="9"/>
  <c r="AH238" i="9" s="1"/>
  <c r="AG148" i="9"/>
  <c r="AG238" i="9" s="1"/>
  <c r="AF148" i="9"/>
  <c r="AF238" i="9" s="1"/>
  <c r="AE148" i="9"/>
  <c r="AE238" i="9" s="1"/>
  <c r="AD148" i="9"/>
  <c r="AD238" i="9" s="1"/>
  <c r="AC148" i="9"/>
  <c r="AC238" i="9" s="1"/>
  <c r="AB148" i="9"/>
  <c r="AB238" i="9" s="1"/>
  <c r="AA148" i="9"/>
  <c r="AA238" i="9" s="1"/>
  <c r="Z148" i="9"/>
  <c r="Z238" i="9" s="1"/>
  <c r="Y148" i="9"/>
  <c r="Y238" i="9" s="1"/>
  <c r="X148" i="9"/>
  <c r="X238" i="9" s="1"/>
  <c r="W148" i="9"/>
  <c r="W238" i="9" s="1"/>
  <c r="V148" i="9"/>
  <c r="V238" i="9" s="1"/>
  <c r="U148" i="9"/>
  <c r="U238" i="9" s="1"/>
  <c r="T148" i="9"/>
  <c r="T238" i="9" s="1"/>
  <c r="S148" i="9"/>
  <c r="S238" i="9" s="1"/>
  <c r="R148" i="9"/>
  <c r="R238" i="9" s="1"/>
  <c r="Q148" i="9"/>
  <c r="Q238" i="9" s="1"/>
  <c r="P148" i="9"/>
  <c r="P238" i="9" s="1"/>
  <c r="O148" i="9"/>
  <c r="O238" i="9" s="1"/>
  <c r="N148" i="9"/>
  <c r="N238" i="9" s="1"/>
  <c r="M148" i="9"/>
  <c r="M238" i="9" s="1"/>
  <c r="L148" i="9"/>
  <c r="L238" i="9" s="1"/>
  <c r="K148" i="9"/>
  <c r="K238" i="9" s="1"/>
  <c r="J148" i="9"/>
  <c r="J238" i="9" s="1"/>
  <c r="I148" i="9"/>
  <c r="I238" i="9" s="1"/>
  <c r="H148" i="9"/>
  <c r="H238" i="9" s="1"/>
  <c r="G148" i="9"/>
  <c r="G238" i="9" s="1"/>
  <c r="F148" i="9"/>
  <c r="F238" i="9" s="1"/>
  <c r="E148" i="9"/>
  <c r="E238" i="9" s="1"/>
  <c r="D148" i="9"/>
  <c r="C148" i="9"/>
  <c r="B148" i="9"/>
  <c r="AV148" i="9" s="1"/>
  <c r="AU147" i="9"/>
  <c r="AU237" i="9" s="1"/>
  <c r="AT147" i="9"/>
  <c r="AT237" i="9" s="1"/>
  <c r="AS147" i="9"/>
  <c r="AS237" i="9" s="1"/>
  <c r="AR147" i="9"/>
  <c r="AR237" i="9" s="1"/>
  <c r="AQ147" i="9"/>
  <c r="AQ237" i="9" s="1"/>
  <c r="AP147" i="9"/>
  <c r="AP237" i="9" s="1"/>
  <c r="AO147" i="9"/>
  <c r="AO237" i="9" s="1"/>
  <c r="AN147" i="9"/>
  <c r="AN237" i="9" s="1"/>
  <c r="AM147" i="9"/>
  <c r="AM237" i="9" s="1"/>
  <c r="AL147" i="9"/>
  <c r="AL237" i="9" s="1"/>
  <c r="AK147" i="9"/>
  <c r="AK237" i="9" s="1"/>
  <c r="AJ147" i="9"/>
  <c r="AJ237" i="9" s="1"/>
  <c r="AI147" i="9"/>
  <c r="AI237" i="9" s="1"/>
  <c r="AH147" i="9"/>
  <c r="AH237" i="9" s="1"/>
  <c r="AG147" i="9"/>
  <c r="AG237" i="9" s="1"/>
  <c r="AF147" i="9"/>
  <c r="AF237" i="9" s="1"/>
  <c r="AE147" i="9"/>
  <c r="AE237" i="9" s="1"/>
  <c r="AD147" i="9"/>
  <c r="AD237" i="9" s="1"/>
  <c r="AC147" i="9"/>
  <c r="AC237" i="9" s="1"/>
  <c r="AB147" i="9"/>
  <c r="AB237" i="9" s="1"/>
  <c r="AA147" i="9"/>
  <c r="AA237" i="9" s="1"/>
  <c r="Z147" i="9"/>
  <c r="Z237" i="9" s="1"/>
  <c r="Y147" i="9"/>
  <c r="Y237" i="9" s="1"/>
  <c r="X147" i="9"/>
  <c r="X237" i="9" s="1"/>
  <c r="W147" i="9"/>
  <c r="W237" i="9" s="1"/>
  <c r="V147" i="9"/>
  <c r="V237" i="9" s="1"/>
  <c r="U147" i="9"/>
  <c r="U237" i="9" s="1"/>
  <c r="T147" i="9"/>
  <c r="T237" i="9" s="1"/>
  <c r="S147" i="9"/>
  <c r="S237" i="9" s="1"/>
  <c r="R147" i="9"/>
  <c r="R237" i="9" s="1"/>
  <c r="Q147" i="9"/>
  <c r="Q237" i="9" s="1"/>
  <c r="P147" i="9"/>
  <c r="P237" i="9" s="1"/>
  <c r="O147" i="9"/>
  <c r="O237" i="9" s="1"/>
  <c r="N147" i="9"/>
  <c r="N237" i="9" s="1"/>
  <c r="M147" i="9"/>
  <c r="M237" i="9" s="1"/>
  <c r="L147" i="9"/>
  <c r="L237" i="9" s="1"/>
  <c r="K147" i="9"/>
  <c r="K237" i="9" s="1"/>
  <c r="J147" i="9"/>
  <c r="J237" i="9" s="1"/>
  <c r="I147" i="9"/>
  <c r="I237" i="9" s="1"/>
  <c r="H147" i="9"/>
  <c r="H237" i="9" s="1"/>
  <c r="G147" i="9"/>
  <c r="G237" i="9" s="1"/>
  <c r="F147" i="9"/>
  <c r="F237" i="9" s="1"/>
  <c r="E147" i="9"/>
  <c r="E237" i="9" s="1"/>
  <c r="D147" i="9"/>
  <c r="B147" i="9"/>
  <c r="AU146" i="9"/>
  <c r="AU236" i="9" s="1"/>
  <c r="AT146" i="9"/>
  <c r="AT236" i="9" s="1"/>
  <c r="AS146" i="9"/>
  <c r="AS236" i="9" s="1"/>
  <c r="AR146" i="9"/>
  <c r="AR236" i="9" s="1"/>
  <c r="AQ146" i="9"/>
  <c r="AQ236" i="9" s="1"/>
  <c r="AP146" i="9"/>
  <c r="AP236" i="9" s="1"/>
  <c r="AO146" i="9"/>
  <c r="AO236" i="9" s="1"/>
  <c r="AN146" i="9"/>
  <c r="AN236" i="9" s="1"/>
  <c r="AM146" i="9"/>
  <c r="AM236" i="9" s="1"/>
  <c r="AL146" i="9"/>
  <c r="AL236" i="9" s="1"/>
  <c r="AK146" i="9"/>
  <c r="AK236" i="9" s="1"/>
  <c r="AJ146" i="9"/>
  <c r="AJ236" i="9" s="1"/>
  <c r="AI146" i="9"/>
  <c r="AI236" i="9" s="1"/>
  <c r="AH146" i="9"/>
  <c r="AH236" i="9" s="1"/>
  <c r="AG146" i="9"/>
  <c r="AG236" i="9" s="1"/>
  <c r="AF146" i="9"/>
  <c r="AF236" i="9" s="1"/>
  <c r="AE146" i="9"/>
  <c r="AE236" i="9" s="1"/>
  <c r="AD146" i="9"/>
  <c r="AD236" i="9" s="1"/>
  <c r="AC146" i="9"/>
  <c r="AC236" i="9" s="1"/>
  <c r="AB146" i="9"/>
  <c r="AB236" i="9" s="1"/>
  <c r="AA146" i="9"/>
  <c r="AA236" i="9" s="1"/>
  <c r="Z146" i="9"/>
  <c r="Z236" i="9" s="1"/>
  <c r="Y146" i="9"/>
  <c r="Y236" i="9" s="1"/>
  <c r="X146" i="9"/>
  <c r="X236" i="9" s="1"/>
  <c r="W146" i="9"/>
  <c r="W236" i="9" s="1"/>
  <c r="V146" i="9"/>
  <c r="V236" i="9" s="1"/>
  <c r="U146" i="9"/>
  <c r="U236" i="9" s="1"/>
  <c r="T146" i="9"/>
  <c r="T236" i="9" s="1"/>
  <c r="S146" i="9"/>
  <c r="S236" i="9" s="1"/>
  <c r="R146" i="9"/>
  <c r="R236" i="9" s="1"/>
  <c r="Q146" i="9"/>
  <c r="Q236" i="9" s="1"/>
  <c r="P146" i="9"/>
  <c r="P236" i="9" s="1"/>
  <c r="O146" i="9"/>
  <c r="O236" i="9" s="1"/>
  <c r="N146" i="9"/>
  <c r="N236" i="9" s="1"/>
  <c r="M146" i="9"/>
  <c r="M236" i="9" s="1"/>
  <c r="L146" i="9"/>
  <c r="L236" i="9" s="1"/>
  <c r="K146" i="9"/>
  <c r="K236" i="9" s="1"/>
  <c r="J146" i="9"/>
  <c r="J236" i="9" s="1"/>
  <c r="I146" i="9"/>
  <c r="I236" i="9" s="1"/>
  <c r="H146" i="9"/>
  <c r="H236" i="9" s="1"/>
  <c r="G146" i="9"/>
  <c r="G236" i="9" s="1"/>
  <c r="F146" i="9"/>
  <c r="F236" i="9" s="1"/>
  <c r="E146" i="9"/>
  <c r="E236" i="9" s="1"/>
  <c r="D146" i="9"/>
  <c r="B146" i="9"/>
  <c r="AU145" i="9"/>
  <c r="AU235" i="9" s="1"/>
  <c r="AT145" i="9"/>
  <c r="AT235" i="9" s="1"/>
  <c r="AS145" i="9"/>
  <c r="AS235" i="9" s="1"/>
  <c r="AR145" i="9"/>
  <c r="AR235" i="9" s="1"/>
  <c r="AQ145" i="9"/>
  <c r="AQ235" i="9" s="1"/>
  <c r="AP145" i="9"/>
  <c r="AP235" i="9" s="1"/>
  <c r="AO145" i="9"/>
  <c r="AO235" i="9" s="1"/>
  <c r="AN145" i="9"/>
  <c r="AN235" i="9" s="1"/>
  <c r="AM145" i="9"/>
  <c r="AM235" i="9" s="1"/>
  <c r="AL145" i="9"/>
  <c r="AL235" i="9" s="1"/>
  <c r="AK145" i="9"/>
  <c r="AK235" i="9" s="1"/>
  <c r="AJ145" i="9"/>
  <c r="AJ235" i="9" s="1"/>
  <c r="AI145" i="9"/>
  <c r="AI235" i="9" s="1"/>
  <c r="AH145" i="9"/>
  <c r="AH235" i="9" s="1"/>
  <c r="AG145" i="9"/>
  <c r="AG235" i="9" s="1"/>
  <c r="AF145" i="9"/>
  <c r="AF235" i="9" s="1"/>
  <c r="AE145" i="9"/>
  <c r="AE235" i="9" s="1"/>
  <c r="AD145" i="9"/>
  <c r="AD235" i="9" s="1"/>
  <c r="AC145" i="9"/>
  <c r="AC235" i="9" s="1"/>
  <c r="AB145" i="9"/>
  <c r="AB235" i="9" s="1"/>
  <c r="AA145" i="9"/>
  <c r="AA235" i="9" s="1"/>
  <c r="Z145" i="9"/>
  <c r="Z235" i="9" s="1"/>
  <c r="Y145" i="9"/>
  <c r="Y235" i="9" s="1"/>
  <c r="X145" i="9"/>
  <c r="X235" i="9" s="1"/>
  <c r="W145" i="9"/>
  <c r="W235" i="9" s="1"/>
  <c r="V145" i="9"/>
  <c r="V235" i="9" s="1"/>
  <c r="U145" i="9"/>
  <c r="U235" i="9" s="1"/>
  <c r="T145" i="9"/>
  <c r="T235" i="9" s="1"/>
  <c r="S145" i="9"/>
  <c r="S235" i="9" s="1"/>
  <c r="R145" i="9"/>
  <c r="R235" i="9" s="1"/>
  <c r="Q145" i="9"/>
  <c r="Q235" i="9" s="1"/>
  <c r="P145" i="9"/>
  <c r="P235" i="9" s="1"/>
  <c r="O145" i="9"/>
  <c r="O235" i="9" s="1"/>
  <c r="N145" i="9"/>
  <c r="N235" i="9" s="1"/>
  <c r="M145" i="9"/>
  <c r="M235" i="9" s="1"/>
  <c r="L145" i="9"/>
  <c r="L235" i="9" s="1"/>
  <c r="K145" i="9"/>
  <c r="K235" i="9" s="1"/>
  <c r="J145" i="9"/>
  <c r="J235" i="9" s="1"/>
  <c r="I145" i="9"/>
  <c r="I235" i="9" s="1"/>
  <c r="H145" i="9"/>
  <c r="H235" i="9" s="1"/>
  <c r="G145" i="9"/>
  <c r="G235" i="9" s="1"/>
  <c r="F145" i="9"/>
  <c r="F235" i="9" s="1"/>
  <c r="E145" i="9"/>
  <c r="E235" i="9" s="1"/>
  <c r="D145" i="9"/>
  <c r="B145" i="9"/>
  <c r="AU144" i="9"/>
  <c r="AU234" i="9" s="1"/>
  <c r="AT144" i="9"/>
  <c r="AT234" i="9" s="1"/>
  <c r="AS144" i="9"/>
  <c r="AS234" i="9" s="1"/>
  <c r="AR144" i="9"/>
  <c r="AR234" i="9" s="1"/>
  <c r="AQ144" i="9"/>
  <c r="AQ234" i="9" s="1"/>
  <c r="AP144" i="9"/>
  <c r="AP234" i="9" s="1"/>
  <c r="AO144" i="9"/>
  <c r="AO234" i="9" s="1"/>
  <c r="AN144" i="9"/>
  <c r="AN234" i="9" s="1"/>
  <c r="AM144" i="9"/>
  <c r="AM234" i="9" s="1"/>
  <c r="AL144" i="9"/>
  <c r="AL234" i="9" s="1"/>
  <c r="AK144" i="9"/>
  <c r="AK234" i="9" s="1"/>
  <c r="AJ144" i="9"/>
  <c r="AJ234" i="9" s="1"/>
  <c r="AI144" i="9"/>
  <c r="AI234" i="9" s="1"/>
  <c r="AH144" i="9"/>
  <c r="AH234" i="9" s="1"/>
  <c r="AG144" i="9"/>
  <c r="AG234" i="9" s="1"/>
  <c r="AF144" i="9"/>
  <c r="AF234" i="9" s="1"/>
  <c r="AE144" i="9"/>
  <c r="AE234" i="9" s="1"/>
  <c r="AD144" i="9"/>
  <c r="AD234" i="9" s="1"/>
  <c r="AC144" i="9"/>
  <c r="AC234" i="9" s="1"/>
  <c r="AB144" i="9"/>
  <c r="AB234" i="9" s="1"/>
  <c r="AA144" i="9"/>
  <c r="AA234" i="9" s="1"/>
  <c r="Z144" i="9"/>
  <c r="Z234" i="9" s="1"/>
  <c r="Y144" i="9"/>
  <c r="Y234" i="9" s="1"/>
  <c r="X144" i="9"/>
  <c r="X234" i="9" s="1"/>
  <c r="W144" i="9"/>
  <c r="W234" i="9" s="1"/>
  <c r="V144" i="9"/>
  <c r="V234" i="9" s="1"/>
  <c r="U144" i="9"/>
  <c r="U234" i="9" s="1"/>
  <c r="T144" i="9"/>
  <c r="T234" i="9" s="1"/>
  <c r="S144" i="9"/>
  <c r="S234" i="9" s="1"/>
  <c r="R144" i="9"/>
  <c r="R234" i="9" s="1"/>
  <c r="Q144" i="9"/>
  <c r="Q234" i="9" s="1"/>
  <c r="P144" i="9"/>
  <c r="P234" i="9" s="1"/>
  <c r="O144" i="9"/>
  <c r="O234" i="9" s="1"/>
  <c r="N144" i="9"/>
  <c r="N234" i="9" s="1"/>
  <c r="M144" i="9"/>
  <c r="M234" i="9" s="1"/>
  <c r="L144" i="9"/>
  <c r="L234" i="9" s="1"/>
  <c r="K144" i="9"/>
  <c r="K234" i="9" s="1"/>
  <c r="J144" i="9"/>
  <c r="J234" i="9" s="1"/>
  <c r="I144" i="9"/>
  <c r="I234" i="9" s="1"/>
  <c r="H144" i="9"/>
  <c r="H234" i="9" s="1"/>
  <c r="G144" i="9"/>
  <c r="G234" i="9" s="1"/>
  <c r="F144" i="9"/>
  <c r="F234" i="9" s="1"/>
  <c r="E144" i="9"/>
  <c r="E234" i="9" s="1"/>
  <c r="D144" i="9"/>
  <c r="B144" i="9"/>
  <c r="AU143" i="9"/>
  <c r="AU233" i="9" s="1"/>
  <c r="AT143" i="9"/>
  <c r="AT233" i="9" s="1"/>
  <c r="AS143" i="9"/>
  <c r="AS233" i="9" s="1"/>
  <c r="AR143" i="9"/>
  <c r="AR233" i="9" s="1"/>
  <c r="AQ143" i="9"/>
  <c r="AQ233" i="9" s="1"/>
  <c r="AP143" i="9"/>
  <c r="AP233" i="9" s="1"/>
  <c r="AO143" i="9"/>
  <c r="AO233" i="9" s="1"/>
  <c r="AN143" i="9"/>
  <c r="AN233" i="9" s="1"/>
  <c r="AM143" i="9"/>
  <c r="AM233" i="9" s="1"/>
  <c r="AL143" i="9"/>
  <c r="AL233" i="9" s="1"/>
  <c r="AK143" i="9"/>
  <c r="AK233" i="9" s="1"/>
  <c r="AJ143" i="9"/>
  <c r="AJ233" i="9" s="1"/>
  <c r="AI143" i="9"/>
  <c r="AI233" i="9" s="1"/>
  <c r="AH143" i="9"/>
  <c r="AH233" i="9" s="1"/>
  <c r="AG143" i="9"/>
  <c r="AG233" i="9" s="1"/>
  <c r="AF143" i="9"/>
  <c r="AF233" i="9" s="1"/>
  <c r="AE143" i="9"/>
  <c r="AE233" i="9" s="1"/>
  <c r="AD143" i="9"/>
  <c r="AD233" i="9" s="1"/>
  <c r="AC143" i="9"/>
  <c r="AC233" i="9" s="1"/>
  <c r="AB143" i="9"/>
  <c r="AB233" i="9" s="1"/>
  <c r="AA143" i="9"/>
  <c r="AA233" i="9" s="1"/>
  <c r="Z143" i="9"/>
  <c r="Z233" i="9" s="1"/>
  <c r="Y143" i="9"/>
  <c r="Y233" i="9" s="1"/>
  <c r="X143" i="9"/>
  <c r="X233" i="9" s="1"/>
  <c r="W143" i="9"/>
  <c r="W233" i="9" s="1"/>
  <c r="V143" i="9"/>
  <c r="V233" i="9" s="1"/>
  <c r="U143" i="9"/>
  <c r="U233" i="9" s="1"/>
  <c r="T143" i="9"/>
  <c r="T233" i="9" s="1"/>
  <c r="S143" i="9"/>
  <c r="S233" i="9" s="1"/>
  <c r="R143" i="9"/>
  <c r="R233" i="9" s="1"/>
  <c r="Q143" i="9"/>
  <c r="Q233" i="9" s="1"/>
  <c r="P143" i="9"/>
  <c r="P233" i="9" s="1"/>
  <c r="O143" i="9"/>
  <c r="O233" i="9" s="1"/>
  <c r="N143" i="9"/>
  <c r="N233" i="9" s="1"/>
  <c r="M143" i="9"/>
  <c r="M233" i="9" s="1"/>
  <c r="L143" i="9"/>
  <c r="L233" i="9" s="1"/>
  <c r="K143" i="9"/>
  <c r="K233" i="9" s="1"/>
  <c r="J143" i="9"/>
  <c r="J233" i="9" s="1"/>
  <c r="I143" i="9"/>
  <c r="I233" i="9" s="1"/>
  <c r="H143" i="9"/>
  <c r="H233" i="9" s="1"/>
  <c r="G143" i="9"/>
  <c r="G233" i="9" s="1"/>
  <c r="F143" i="9"/>
  <c r="F233" i="9" s="1"/>
  <c r="E143" i="9"/>
  <c r="E233" i="9" s="1"/>
  <c r="D143" i="9"/>
  <c r="C143"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J59" i="9"/>
  <c r="I59" i="9"/>
  <c r="H59" i="9"/>
  <c r="G59" i="9"/>
  <c r="F59" i="9"/>
  <c r="E59" i="9"/>
  <c r="AU58" i="9"/>
  <c r="AT58" i="9"/>
  <c r="AS58" i="9"/>
  <c r="AR58" i="9"/>
  <c r="AQ58" i="9"/>
  <c r="AP58" i="9"/>
  <c r="AO58" i="9"/>
  <c r="AN58" i="9"/>
  <c r="AM58" i="9"/>
  <c r="AL58" i="9"/>
  <c r="AK58" i="9"/>
  <c r="AJ58" i="9"/>
  <c r="AI58" i="9"/>
  <c r="AH58" i="9"/>
  <c r="AG58" i="9"/>
  <c r="AF58" i="9"/>
  <c r="AE58" i="9"/>
  <c r="AD58" i="9"/>
  <c r="AC58" i="9"/>
  <c r="AB58" i="9"/>
  <c r="AA58" i="9"/>
  <c r="Z58" i="9"/>
  <c r="Y58" i="9"/>
  <c r="X58" i="9"/>
  <c r="W58" i="9"/>
  <c r="V58" i="9"/>
  <c r="U58" i="9"/>
  <c r="T58" i="9"/>
  <c r="S58" i="9"/>
  <c r="R58" i="9"/>
  <c r="Q58" i="9"/>
  <c r="P58" i="9"/>
  <c r="O58" i="9"/>
  <c r="N58" i="9"/>
  <c r="M58" i="9"/>
  <c r="L58" i="9"/>
  <c r="K58" i="9"/>
  <c r="J58" i="9"/>
  <c r="I58" i="9"/>
  <c r="H58" i="9"/>
  <c r="G58" i="9"/>
  <c r="F58" i="9"/>
  <c r="E58"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J57" i="9"/>
  <c r="I57" i="9"/>
  <c r="H57" i="9"/>
  <c r="G57" i="9"/>
  <c r="F57" i="9"/>
  <c r="E57" i="9"/>
  <c r="AS56" i="9"/>
  <c r="AS60" i="9" s="1"/>
  <c r="AS62" i="9" s="1"/>
  <c r="AS40" i="9" s="1"/>
  <c r="AS41" i="9" s="1"/>
  <c r="AS42" i="9" s="1"/>
  <c r="AO56" i="9"/>
  <c r="AO60" i="9" s="1"/>
  <c r="AO62" i="9" s="1"/>
  <c r="AO40" i="9" s="1"/>
  <c r="AO41" i="9" s="1"/>
  <c r="AO42" i="9" s="1"/>
  <c r="AK56" i="9"/>
  <c r="AK60" i="9" s="1"/>
  <c r="AK62" i="9" s="1"/>
  <c r="AK40" i="9" s="1"/>
  <c r="AK41" i="9" s="1"/>
  <c r="AK42" i="9" s="1"/>
  <c r="AG56" i="9"/>
  <c r="AG60" i="9" s="1"/>
  <c r="AG62" i="9" s="1"/>
  <c r="AG40" i="9" s="1"/>
  <c r="AG41" i="9" s="1"/>
  <c r="AG42" i="9" s="1"/>
  <c r="AC56" i="9"/>
  <c r="AC60" i="9" s="1"/>
  <c r="AC62" i="9" s="1"/>
  <c r="AC40" i="9" s="1"/>
  <c r="AC41" i="9" s="1"/>
  <c r="AC42" i="9" s="1"/>
  <c r="Y56" i="9"/>
  <c r="Y60" i="9" s="1"/>
  <c r="Y62" i="9" s="1"/>
  <c r="Y40" i="9" s="1"/>
  <c r="Y41" i="9" s="1"/>
  <c r="Y42" i="9" s="1"/>
  <c r="U56" i="9"/>
  <c r="U60" i="9" s="1"/>
  <c r="U62" i="9" s="1"/>
  <c r="U40" i="9" s="1"/>
  <c r="U41" i="9" s="1"/>
  <c r="U42" i="9" s="1"/>
  <c r="Q56" i="9"/>
  <c r="Q60" i="9" s="1"/>
  <c r="Q62" i="9" s="1"/>
  <c r="Q40" i="9" s="1"/>
  <c r="Q41" i="9" s="1"/>
  <c r="Q42" i="9" s="1"/>
  <c r="M56" i="9"/>
  <c r="M60" i="9" s="1"/>
  <c r="M62" i="9" s="1"/>
  <c r="M40" i="9" s="1"/>
  <c r="M41" i="9" s="1"/>
  <c r="M42" i="9" s="1"/>
  <c r="I56" i="9"/>
  <c r="I60" i="9" s="1"/>
  <c r="I62" i="9" s="1"/>
  <c r="I40" i="9" s="1"/>
  <c r="I41" i="9" s="1"/>
  <c r="I42" i="9" s="1"/>
  <c r="E56" i="9"/>
  <c r="E60" i="9" s="1"/>
  <c r="E62" i="9" s="1"/>
  <c r="E40" i="9" s="1"/>
  <c r="E41" i="9" s="1"/>
  <c r="E42" i="9" s="1"/>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J53" i="9"/>
  <c r="I53" i="9"/>
  <c r="H53" i="9"/>
  <c r="G53" i="9"/>
  <c r="F53" i="9"/>
  <c r="E53" i="9"/>
  <c r="BL41" i="9"/>
  <c r="BL47" i="9" s="1"/>
  <c r="BK41" i="9"/>
  <c r="BK47" i="9" s="1"/>
  <c r="BJ41" i="9"/>
  <c r="BJ47" i="9" s="1"/>
  <c r="BI41" i="9"/>
  <c r="BI47" i="9" s="1"/>
  <c r="BH41" i="9"/>
  <c r="BH47" i="9" s="1"/>
  <c r="BG41" i="9"/>
  <c r="BG47" i="9" s="1"/>
  <c r="BF41" i="9"/>
  <c r="BF47" i="9" s="1"/>
  <c r="BE41" i="9"/>
  <c r="BE47" i="9" s="1"/>
  <c r="BD41" i="9"/>
  <c r="BD47" i="9" s="1"/>
  <c r="BC41" i="9"/>
  <c r="BC47" i="9" s="1"/>
  <c r="BB41" i="9"/>
  <c r="BB47" i="9" s="1"/>
  <c r="BA41" i="9"/>
  <c r="BA47" i="9" s="1"/>
  <c r="AZ41" i="9"/>
  <c r="AZ47" i="9" s="1"/>
  <c r="AY41" i="9"/>
  <c r="AY47" i="9" s="1"/>
  <c r="AX41" i="9"/>
  <c r="AX47" i="9" s="1"/>
  <c r="AW41" i="9"/>
  <c r="AW47" i="9" s="1"/>
  <c r="D31" i="9"/>
  <c r="BV25" i="9"/>
  <c r="BU25" i="9"/>
  <c r="BT25" i="9"/>
  <c r="BS25" i="9"/>
  <c r="BR25" i="9"/>
  <c r="BQ25" i="9"/>
  <c r="BP25" i="9"/>
  <c r="BO25" i="9"/>
  <c r="BN25" i="9"/>
  <c r="BM25" i="9"/>
  <c r="BL25" i="9"/>
  <c r="BK25" i="9"/>
  <c r="BJ25" i="9"/>
  <c r="BI25" i="9"/>
  <c r="BH25" i="9"/>
  <c r="BG25" i="9"/>
  <c r="BF25" i="9"/>
  <c r="BE25" i="9"/>
  <c r="BD25" i="9"/>
  <c r="BC25" i="9"/>
  <c r="BB25" i="9"/>
  <c r="BA25" i="9"/>
  <c r="AZ25" i="9"/>
  <c r="AY25" i="9"/>
  <c r="AX25" i="9"/>
  <c r="AW25" i="9"/>
  <c r="AV25" i="9"/>
  <c r="AU25" i="9"/>
  <c r="AU27" i="9" s="1"/>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BV21" i="9"/>
  <c r="BU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19" i="9"/>
  <c r="AV19" i="9" s="1"/>
  <c r="AU15" i="9"/>
  <c r="AU20" i="9" s="1"/>
  <c r="AT15" i="9"/>
  <c r="AT20" i="9" s="1"/>
  <c r="AS15" i="9"/>
  <c r="AS20" i="9" s="1"/>
  <c r="AR15" i="9"/>
  <c r="AR20" i="9" s="1"/>
  <c r="AQ15" i="9"/>
  <c r="AQ20" i="9" s="1"/>
  <c r="AP15" i="9"/>
  <c r="AP20" i="9" s="1"/>
  <c r="AO15" i="9"/>
  <c r="AO20" i="9" s="1"/>
  <c r="AN15" i="9"/>
  <c r="AN20" i="9" s="1"/>
  <c r="AM15" i="9"/>
  <c r="AM20" i="9" s="1"/>
  <c r="AL15" i="9"/>
  <c r="AL20" i="9" s="1"/>
  <c r="AK15" i="9"/>
  <c r="AK20" i="9" s="1"/>
  <c r="AJ15" i="9"/>
  <c r="AJ20" i="9" s="1"/>
  <c r="AI15" i="9"/>
  <c r="AI20" i="9" s="1"/>
  <c r="AH15" i="9"/>
  <c r="AH20" i="9" s="1"/>
  <c r="AG15" i="9"/>
  <c r="AG20" i="9" s="1"/>
  <c r="AF15" i="9"/>
  <c r="AF20" i="9" s="1"/>
  <c r="AE15" i="9"/>
  <c r="AE20" i="9" s="1"/>
  <c r="AD15" i="9"/>
  <c r="AD20" i="9" s="1"/>
  <c r="AC15" i="9"/>
  <c r="AC20" i="9" s="1"/>
  <c r="AB15" i="9"/>
  <c r="AB20" i="9" s="1"/>
  <c r="AA15" i="9"/>
  <c r="AA20" i="9" s="1"/>
  <c r="Z15" i="9"/>
  <c r="Z20" i="9" s="1"/>
  <c r="Y15" i="9"/>
  <c r="Y20" i="9" s="1"/>
  <c r="X15" i="9"/>
  <c r="X20" i="9" s="1"/>
  <c r="CB14" i="9" s="1"/>
  <c r="W15" i="9"/>
  <c r="W20" i="9" s="1"/>
  <c r="V15" i="9"/>
  <c r="V20" i="9" s="1"/>
  <c r="U15" i="9"/>
  <c r="U20" i="9" s="1"/>
  <c r="T15" i="9"/>
  <c r="T20" i="9" s="1"/>
  <c r="S15" i="9"/>
  <c r="S20" i="9" s="1"/>
  <c r="R15" i="9"/>
  <c r="R20" i="9" s="1"/>
  <c r="Q15" i="9"/>
  <c r="Q20" i="9" s="1"/>
  <c r="P15" i="9"/>
  <c r="P20" i="9" s="1"/>
  <c r="O15" i="9"/>
  <c r="O20" i="9" s="1"/>
  <c r="N15" i="9"/>
  <c r="N20" i="9" s="1"/>
  <c r="M15" i="9"/>
  <c r="M20" i="9" s="1"/>
  <c r="L15" i="9"/>
  <c r="L20" i="9" s="1"/>
  <c r="K15" i="9"/>
  <c r="K20" i="9" s="1"/>
  <c r="J15" i="9"/>
  <c r="J20" i="9" s="1"/>
  <c r="I15" i="9"/>
  <c r="I20" i="9" s="1"/>
  <c r="H15" i="9"/>
  <c r="H20" i="9" s="1"/>
  <c r="G15" i="9"/>
  <c r="G20" i="9" s="1"/>
  <c r="F15" i="9"/>
  <c r="F20" i="9" s="1"/>
  <c r="E15" i="9"/>
  <c r="E20" i="9" s="1"/>
  <c r="CF14" i="9"/>
  <c r="CH13" i="9"/>
  <c r="CD13" i="9"/>
  <c r="CC13" i="9"/>
  <c r="CB13" i="9"/>
  <c r="CA13" i="9"/>
  <c r="CH12" i="9"/>
  <c r="CD12" i="9"/>
  <c r="CC12" i="9"/>
  <c r="CB12" i="9"/>
  <c r="CA12" i="9"/>
  <c r="AW9" i="9"/>
  <c r="AX9" i="9" s="1"/>
  <c r="AY9" i="9" s="1"/>
  <c r="AZ9" i="9" s="1"/>
  <c r="BA9" i="9" s="1"/>
  <c r="BB9" i="9" s="1"/>
  <c r="BC9" i="9" s="1"/>
  <c r="BD9" i="9" s="1"/>
  <c r="BE9" i="9" s="1"/>
  <c r="BF9" i="9" s="1"/>
  <c r="BG9" i="9" s="1"/>
  <c r="BH9" i="9" s="1"/>
  <c r="BI9" i="9" s="1"/>
  <c r="BJ9" i="9" s="1"/>
  <c r="BK9" i="9" s="1"/>
  <c r="BL9" i="9" s="1"/>
  <c r="AV9" i="9"/>
  <c r="K9" i="9"/>
  <c r="O8" i="9"/>
  <c r="R108" i="17" s="1"/>
  <c r="N8" i="9"/>
  <c r="Q108" i="17" s="1"/>
  <c r="E4" i="9"/>
  <c r="P189" i="8" l="1"/>
  <c r="AF189" i="8"/>
  <c r="AV189" i="8"/>
  <c r="T201" i="8"/>
  <c r="X201" i="8"/>
  <c r="AJ201" i="8"/>
  <c r="AZ201" i="8"/>
  <c r="BD201" i="8"/>
  <c r="Z201" i="8"/>
  <c r="BF201" i="8"/>
  <c r="X164" i="8"/>
  <c r="AN164" i="8"/>
  <c r="BD164" i="8"/>
  <c r="AV22" i="9"/>
  <c r="AV39" i="9" s="1"/>
  <c r="AV45" i="9" s="1"/>
  <c r="AV27" i="9"/>
  <c r="AW148" i="9"/>
  <c r="CA14" i="9"/>
  <c r="CC14" i="9"/>
  <c r="AW159" i="9"/>
  <c r="CI14" i="9"/>
  <c r="CH14" i="9"/>
  <c r="AV35" i="9"/>
  <c r="AW35" i="9" s="1"/>
  <c r="AX35" i="9" s="1"/>
  <c r="AY35" i="9" s="1"/>
  <c r="AZ35" i="9" s="1"/>
  <c r="BA35" i="9" s="1"/>
  <c r="BB35" i="9" s="1"/>
  <c r="BC35" i="9" s="1"/>
  <c r="BD35" i="9" s="1"/>
  <c r="BE35" i="9" s="1"/>
  <c r="BF35" i="9" s="1"/>
  <c r="BG35" i="9" s="1"/>
  <c r="BH35" i="9" s="1"/>
  <c r="BI35" i="9" s="1"/>
  <c r="BJ35" i="9" s="1"/>
  <c r="BK35" i="9" s="1"/>
  <c r="BL35" i="9" s="1"/>
  <c r="CE14" i="9"/>
  <c r="CD14" i="9"/>
  <c r="AW19" i="9"/>
  <c r="AW27" i="9" s="1"/>
  <c r="AV36" i="9"/>
  <c r="AV42" i="9" s="1"/>
  <c r="AV48" i="9" s="1"/>
  <c r="AV17" i="9"/>
  <c r="AV179" i="9"/>
  <c r="AW166" i="9"/>
  <c r="AV53" i="9"/>
  <c r="B239" i="9"/>
  <c r="AV239" i="9" s="1"/>
  <c r="AW239" i="9" s="1"/>
  <c r="AX239" i="9" s="1"/>
  <c r="AY239" i="9" s="1"/>
  <c r="AZ239" i="9" s="1"/>
  <c r="BA239" i="9" s="1"/>
  <c r="BB239" i="9" s="1"/>
  <c r="BC239" i="9" s="1"/>
  <c r="BD239" i="9" s="1"/>
  <c r="BE239" i="9" s="1"/>
  <c r="BF239" i="9" s="1"/>
  <c r="BG239" i="9" s="1"/>
  <c r="BH239" i="9" s="1"/>
  <c r="BI239" i="9" s="1"/>
  <c r="BJ239" i="9" s="1"/>
  <c r="BK239" i="9" s="1"/>
  <c r="BL239" i="9" s="1"/>
  <c r="BM239" i="9" s="1"/>
  <c r="BN239" i="9" s="1"/>
  <c r="BO239" i="9" s="1"/>
  <c r="BP239" i="9" s="1"/>
  <c r="BQ239" i="9" s="1"/>
  <c r="BR239" i="9" s="1"/>
  <c r="BS239" i="9" s="1"/>
  <c r="BT239" i="9" s="1"/>
  <c r="BU239" i="9" s="1"/>
  <c r="BV239" i="9" s="1"/>
  <c r="B240" i="9"/>
  <c r="AV240" i="9"/>
  <c r="AW240" i="9" s="1"/>
  <c r="AX240" i="9" s="1"/>
  <c r="AY240" i="9" s="1"/>
  <c r="AZ240" i="9" s="1"/>
  <c r="BA240" i="9" s="1"/>
  <c r="BB240" i="9" s="1"/>
  <c r="BC240" i="9" s="1"/>
  <c r="BD240" i="9" s="1"/>
  <c r="BE240" i="9" s="1"/>
  <c r="BF240" i="9" s="1"/>
  <c r="BG240" i="9" s="1"/>
  <c r="BH240" i="9" s="1"/>
  <c r="BI240" i="9" s="1"/>
  <c r="BJ240" i="9" s="1"/>
  <c r="BK240" i="9" s="1"/>
  <c r="BL240" i="9" s="1"/>
  <c r="BM240" i="9" s="1"/>
  <c r="BN240" i="9" s="1"/>
  <c r="BO240" i="9" s="1"/>
  <c r="BP240" i="9" s="1"/>
  <c r="BQ240" i="9" s="1"/>
  <c r="BR240" i="9" s="1"/>
  <c r="BS240" i="9" s="1"/>
  <c r="BT240" i="9" s="1"/>
  <c r="BU240" i="9" s="1"/>
  <c r="BV240" i="9" s="1"/>
  <c r="AV241" i="9"/>
  <c r="AW241" i="9" s="1"/>
  <c r="AX241" i="9" s="1"/>
  <c r="AY241" i="9" s="1"/>
  <c r="AZ241" i="9" s="1"/>
  <c r="BA241" i="9" s="1"/>
  <c r="BB241" i="9" s="1"/>
  <c r="BC241" i="9" s="1"/>
  <c r="BD241" i="9" s="1"/>
  <c r="BE241" i="9" s="1"/>
  <c r="BF241" i="9" s="1"/>
  <c r="BG241" i="9" s="1"/>
  <c r="BH241" i="9" s="1"/>
  <c r="BI241" i="9" s="1"/>
  <c r="BJ241" i="9" s="1"/>
  <c r="BK241" i="9" s="1"/>
  <c r="BL241" i="9" s="1"/>
  <c r="BM241" i="9" s="1"/>
  <c r="BN241" i="9" s="1"/>
  <c r="BO241" i="9" s="1"/>
  <c r="BP241" i="9" s="1"/>
  <c r="BQ241" i="9" s="1"/>
  <c r="BR241" i="9" s="1"/>
  <c r="BS241" i="9" s="1"/>
  <c r="BT241" i="9" s="1"/>
  <c r="BU241" i="9" s="1"/>
  <c r="BV241" i="9" s="1"/>
  <c r="B241" i="9"/>
  <c r="B242" i="9"/>
  <c r="AV242" i="9" s="1"/>
  <c r="AW242" i="9" s="1"/>
  <c r="AX242" i="9" s="1"/>
  <c r="AY242" i="9" s="1"/>
  <c r="AZ242" i="9" s="1"/>
  <c r="BA242" i="9" s="1"/>
  <c r="BB242" i="9" s="1"/>
  <c r="BC242" i="9" s="1"/>
  <c r="BD242" i="9" s="1"/>
  <c r="BE242" i="9" s="1"/>
  <c r="BF242" i="9" s="1"/>
  <c r="BG242" i="9" s="1"/>
  <c r="BH242" i="9" s="1"/>
  <c r="BI242" i="9" s="1"/>
  <c r="BJ242" i="9" s="1"/>
  <c r="BK242" i="9" s="1"/>
  <c r="BL242" i="9" s="1"/>
  <c r="BM242" i="9" s="1"/>
  <c r="BN242" i="9" s="1"/>
  <c r="BO242" i="9" s="1"/>
  <c r="BP242" i="9" s="1"/>
  <c r="BQ242" i="9" s="1"/>
  <c r="BR242" i="9" s="1"/>
  <c r="BS242" i="9" s="1"/>
  <c r="BT242" i="9" s="1"/>
  <c r="BU242" i="9" s="1"/>
  <c r="BV242" i="9" s="1"/>
  <c r="AN157" i="9"/>
  <c r="AR157" i="9"/>
  <c r="H256" i="9"/>
  <c r="H179" i="9"/>
  <c r="H263" i="9" s="1"/>
  <c r="L256" i="9"/>
  <c r="L179" i="9"/>
  <c r="L263" i="9" s="1"/>
  <c r="P256" i="9"/>
  <c r="P179" i="9"/>
  <c r="P263" i="9" s="1"/>
  <c r="T256" i="9"/>
  <c r="T179" i="9"/>
  <c r="T263" i="9" s="1"/>
  <c r="X256" i="9"/>
  <c r="X179" i="9"/>
  <c r="X263" i="9" s="1"/>
  <c r="AB256" i="9"/>
  <c r="AB179" i="9"/>
  <c r="AB263" i="9" s="1"/>
  <c r="AF256" i="9"/>
  <c r="AF179" i="9"/>
  <c r="AF263" i="9" s="1"/>
  <c r="AJ256" i="9"/>
  <c r="AJ179" i="9"/>
  <c r="AJ263" i="9" s="1"/>
  <c r="AN256" i="9"/>
  <c r="AN179" i="9"/>
  <c r="AN263" i="9" s="1"/>
  <c r="AR256" i="9"/>
  <c r="AR179" i="9"/>
  <c r="AR263" i="9" s="1"/>
  <c r="F167" i="9"/>
  <c r="F16" i="9" s="1"/>
  <c r="J167" i="9"/>
  <c r="J16" i="9" s="1"/>
  <c r="N167" i="9"/>
  <c r="N16" i="9" s="1"/>
  <c r="R167" i="9"/>
  <c r="R16" i="9" s="1"/>
  <c r="V167" i="9"/>
  <c r="V16" i="9" s="1"/>
  <c r="Z167" i="9"/>
  <c r="Z16" i="9" s="1"/>
  <c r="AD167" i="9"/>
  <c r="AD16" i="9" s="1"/>
  <c r="AH167" i="9"/>
  <c r="AH16" i="9" s="1"/>
  <c r="G170" i="9"/>
  <c r="K170" i="9"/>
  <c r="O170" i="9"/>
  <c r="S170" i="9"/>
  <c r="W170" i="9"/>
  <c r="AA170" i="9"/>
  <c r="AE170" i="9"/>
  <c r="AI170" i="9"/>
  <c r="AM170" i="9"/>
  <c r="AQ170" i="9"/>
  <c r="AU170" i="9"/>
  <c r="E173" i="9"/>
  <c r="I173" i="9"/>
  <c r="M173" i="9"/>
  <c r="Q173" i="9"/>
  <c r="U173" i="9"/>
  <c r="AG173" i="9"/>
  <c r="G176" i="9"/>
  <c r="K176" i="9"/>
  <c r="O176" i="9"/>
  <c r="S176" i="9"/>
  <c r="W176" i="9"/>
  <c r="AA176" i="9"/>
  <c r="AE176" i="9"/>
  <c r="AI176" i="9"/>
  <c r="AM176" i="9"/>
  <c r="AQ176" i="9"/>
  <c r="AU176" i="9"/>
  <c r="F179" i="9"/>
  <c r="F263" i="9" s="1"/>
  <c r="V179" i="9"/>
  <c r="V263" i="9" s="1"/>
  <c r="AL179" i="9"/>
  <c r="AL263" i="9" s="1"/>
  <c r="J48" i="12"/>
  <c r="J47" i="12"/>
  <c r="J50" i="12"/>
  <c r="R48" i="12"/>
  <c r="R47" i="12"/>
  <c r="R50" i="12"/>
  <c r="F9" i="17"/>
  <c r="F11" i="17" s="1"/>
  <c r="Z48" i="12"/>
  <c r="Z47" i="12"/>
  <c r="Z50" i="12"/>
  <c r="B143" i="9"/>
  <c r="AV150" i="9"/>
  <c r="AV152" i="9"/>
  <c r="B247" i="9"/>
  <c r="AV247" i="9" s="1"/>
  <c r="Y157" i="9"/>
  <c r="Y173" i="9" s="1"/>
  <c r="AC157" i="9"/>
  <c r="AC173" i="9" s="1"/>
  <c r="AG157" i="9"/>
  <c r="AK157" i="9"/>
  <c r="AK173" i="9" s="1"/>
  <c r="AO157" i="9"/>
  <c r="AO173" i="9" s="1"/>
  <c r="AS157" i="9"/>
  <c r="AS173" i="9" s="1"/>
  <c r="E179" i="9"/>
  <c r="E263" i="9" s="1"/>
  <c r="E256" i="9"/>
  <c r="I256" i="9"/>
  <c r="I179" i="9"/>
  <c r="I263" i="9" s="1"/>
  <c r="M179" i="9"/>
  <c r="M263" i="9" s="1"/>
  <c r="M256" i="9"/>
  <c r="Q256" i="9"/>
  <c r="Q179" i="9"/>
  <c r="Q263" i="9" s="1"/>
  <c r="U179" i="9"/>
  <c r="U263" i="9" s="1"/>
  <c r="U256" i="9"/>
  <c r="Y256" i="9"/>
  <c r="Y179" i="9"/>
  <c r="Y263" i="9" s="1"/>
  <c r="AC179" i="9"/>
  <c r="AC263" i="9" s="1"/>
  <c r="AC256" i="9"/>
  <c r="AG256" i="9"/>
  <c r="AG179" i="9"/>
  <c r="AG263" i="9" s="1"/>
  <c r="AK179" i="9"/>
  <c r="AK263" i="9" s="1"/>
  <c r="AK256" i="9"/>
  <c r="AO256" i="9"/>
  <c r="AO179" i="9"/>
  <c r="AO263" i="9" s="1"/>
  <c r="AS179" i="9"/>
  <c r="AS263" i="9" s="1"/>
  <c r="AS256" i="9"/>
  <c r="G167" i="9"/>
  <c r="G16" i="9" s="1"/>
  <c r="K167" i="9"/>
  <c r="K16" i="9" s="1"/>
  <c r="O167" i="9"/>
  <c r="O16" i="9" s="1"/>
  <c r="S167" i="9"/>
  <c r="S16" i="9" s="1"/>
  <c r="H170" i="9"/>
  <c r="L170" i="9"/>
  <c r="P170" i="9"/>
  <c r="T170" i="9"/>
  <c r="X170" i="9"/>
  <c r="AB170" i="9"/>
  <c r="AF170" i="9"/>
  <c r="AJ170" i="9"/>
  <c r="AN170" i="9"/>
  <c r="AR170" i="9"/>
  <c r="F173" i="9"/>
  <c r="J173" i="9"/>
  <c r="N173" i="9"/>
  <c r="R173" i="9"/>
  <c r="V173" i="9"/>
  <c r="Z173" i="9"/>
  <c r="AD173" i="9"/>
  <c r="AH173" i="9"/>
  <c r="H176" i="9"/>
  <c r="L176" i="9"/>
  <c r="P176" i="9"/>
  <c r="T176" i="9"/>
  <c r="X176" i="9"/>
  <c r="AB176" i="9"/>
  <c r="AF176" i="9"/>
  <c r="AJ176" i="9"/>
  <c r="AN176" i="9"/>
  <c r="AR176" i="9"/>
  <c r="J179" i="9"/>
  <c r="J263" i="9" s="1"/>
  <c r="Z179" i="9"/>
  <c r="Z263" i="9" s="1"/>
  <c r="AP179" i="9"/>
  <c r="AP263" i="9" s="1"/>
  <c r="AU249" i="12"/>
  <c r="A166" i="12"/>
  <c r="B233" i="9"/>
  <c r="AV233" i="9" s="1"/>
  <c r="AW233" i="9" s="1"/>
  <c r="AX233" i="9" s="1"/>
  <c r="AY233" i="9" s="1"/>
  <c r="AZ233" i="9" s="1"/>
  <c r="BA233" i="9" s="1"/>
  <c r="BB233" i="9" s="1"/>
  <c r="BC233" i="9" s="1"/>
  <c r="BD233" i="9" s="1"/>
  <c r="BE233" i="9" s="1"/>
  <c r="BF233" i="9" s="1"/>
  <c r="BG233" i="9" s="1"/>
  <c r="BH233" i="9" s="1"/>
  <c r="BI233" i="9" s="1"/>
  <c r="BJ233" i="9" s="1"/>
  <c r="BK233" i="9" s="1"/>
  <c r="BL233" i="9" s="1"/>
  <c r="BM233" i="9" s="1"/>
  <c r="BN233" i="9" s="1"/>
  <c r="BO233" i="9" s="1"/>
  <c r="BP233" i="9" s="1"/>
  <c r="BQ233" i="9" s="1"/>
  <c r="BR233" i="9" s="1"/>
  <c r="BS233" i="9" s="1"/>
  <c r="BT233" i="9" s="1"/>
  <c r="BU233" i="9" s="1"/>
  <c r="BV233" i="9" s="1"/>
  <c r="B234" i="9"/>
  <c r="AV234" i="9" s="1"/>
  <c r="AW234" i="9" s="1"/>
  <c r="AX234" i="9" s="1"/>
  <c r="AY234" i="9" s="1"/>
  <c r="AZ234" i="9" s="1"/>
  <c r="BA234" i="9" s="1"/>
  <c r="BB234" i="9" s="1"/>
  <c r="BC234" i="9" s="1"/>
  <c r="BD234" i="9" s="1"/>
  <c r="BE234" i="9" s="1"/>
  <c r="BF234" i="9" s="1"/>
  <c r="BG234" i="9" s="1"/>
  <c r="BH234" i="9" s="1"/>
  <c r="BI234" i="9" s="1"/>
  <c r="BJ234" i="9" s="1"/>
  <c r="BK234" i="9" s="1"/>
  <c r="BL234" i="9" s="1"/>
  <c r="BM234" i="9" s="1"/>
  <c r="BN234" i="9" s="1"/>
  <c r="BO234" i="9" s="1"/>
  <c r="BP234" i="9" s="1"/>
  <c r="BQ234" i="9" s="1"/>
  <c r="BR234" i="9" s="1"/>
  <c r="BS234" i="9" s="1"/>
  <c r="BT234" i="9" s="1"/>
  <c r="BU234" i="9" s="1"/>
  <c r="BV234" i="9" s="1"/>
  <c r="AV235" i="9"/>
  <c r="AW235" i="9" s="1"/>
  <c r="AX235" i="9" s="1"/>
  <c r="AY235" i="9" s="1"/>
  <c r="AZ235" i="9" s="1"/>
  <c r="BA235" i="9" s="1"/>
  <c r="BB235" i="9" s="1"/>
  <c r="BC235" i="9" s="1"/>
  <c r="BD235" i="9" s="1"/>
  <c r="BE235" i="9" s="1"/>
  <c r="BF235" i="9" s="1"/>
  <c r="BG235" i="9" s="1"/>
  <c r="BH235" i="9" s="1"/>
  <c r="BI235" i="9" s="1"/>
  <c r="BJ235" i="9" s="1"/>
  <c r="BK235" i="9" s="1"/>
  <c r="BL235" i="9" s="1"/>
  <c r="BM235" i="9" s="1"/>
  <c r="BN235" i="9" s="1"/>
  <c r="BO235" i="9" s="1"/>
  <c r="BP235" i="9" s="1"/>
  <c r="BQ235" i="9" s="1"/>
  <c r="BR235" i="9" s="1"/>
  <c r="BS235" i="9" s="1"/>
  <c r="BT235" i="9" s="1"/>
  <c r="BU235" i="9" s="1"/>
  <c r="BV235" i="9" s="1"/>
  <c r="B235" i="9"/>
  <c r="B236" i="9"/>
  <c r="AV236" i="9"/>
  <c r="AW236" i="9" s="1"/>
  <c r="AX236" i="9" s="1"/>
  <c r="AY236" i="9" s="1"/>
  <c r="AZ236" i="9" s="1"/>
  <c r="BA236" i="9" s="1"/>
  <c r="BB236" i="9" s="1"/>
  <c r="BC236" i="9" s="1"/>
  <c r="BD236" i="9" s="1"/>
  <c r="BE236" i="9" s="1"/>
  <c r="BF236" i="9" s="1"/>
  <c r="BG236" i="9" s="1"/>
  <c r="BH236" i="9" s="1"/>
  <c r="BI236" i="9" s="1"/>
  <c r="BJ236" i="9" s="1"/>
  <c r="BK236" i="9" s="1"/>
  <c r="BL236" i="9" s="1"/>
  <c r="BM236" i="9" s="1"/>
  <c r="BN236" i="9" s="1"/>
  <c r="BO236" i="9" s="1"/>
  <c r="BP236" i="9" s="1"/>
  <c r="BQ236" i="9" s="1"/>
  <c r="BR236" i="9" s="1"/>
  <c r="BS236" i="9" s="1"/>
  <c r="BT236" i="9" s="1"/>
  <c r="BU236" i="9" s="1"/>
  <c r="BV236" i="9" s="1"/>
  <c r="B237" i="9"/>
  <c r="AV237" i="9" s="1"/>
  <c r="AW237" i="9" s="1"/>
  <c r="AX237" i="9" s="1"/>
  <c r="AY237" i="9" s="1"/>
  <c r="AZ237" i="9" s="1"/>
  <c r="BA237" i="9" s="1"/>
  <c r="BB237" i="9" s="1"/>
  <c r="BC237" i="9" s="1"/>
  <c r="BD237" i="9" s="1"/>
  <c r="BE237" i="9" s="1"/>
  <c r="BF237" i="9" s="1"/>
  <c r="BG237" i="9" s="1"/>
  <c r="BH237" i="9" s="1"/>
  <c r="BI237" i="9" s="1"/>
  <c r="BJ237" i="9" s="1"/>
  <c r="BK237" i="9" s="1"/>
  <c r="BL237" i="9" s="1"/>
  <c r="BM237" i="9" s="1"/>
  <c r="BN237" i="9" s="1"/>
  <c r="BO237" i="9" s="1"/>
  <c r="BP237" i="9" s="1"/>
  <c r="BQ237" i="9" s="1"/>
  <c r="BR237" i="9" s="1"/>
  <c r="BS237" i="9" s="1"/>
  <c r="BT237" i="9" s="1"/>
  <c r="BU237" i="9" s="1"/>
  <c r="BV237" i="9" s="1"/>
  <c r="AL157" i="9"/>
  <c r="AL173" i="9" s="1"/>
  <c r="AP157" i="9"/>
  <c r="AP173" i="9" s="1"/>
  <c r="AT157" i="9"/>
  <c r="AT173" i="9" s="1"/>
  <c r="B251" i="9"/>
  <c r="AV251" i="9" s="1"/>
  <c r="AW251" i="9" s="1"/>
  <c r="AX251" i="9" s="1"/>
  <c r="AY251" i="9" s="1"/>
  <c r="AZ251" i="9" s="1"/>
  <c r="BA251" i="9" s="1"/>
  <c r="BB251" i="9" s="1"/>
  <c r="BC251" i="9" s="1"/>
  <c r="BD251" i="9" s="1"/>
  <c r="BE251" i="9" s="1"/>
  <c r="BF251" i="9" s="1"/>
  <c r="BG251" i="9" s="1"/>
  <c r="BH251" i="9" s="1"/>
  <c r="BI251" i="9" s="1"/>
  <c r="BJ251" i="9" s="1"/>
  <c r="BK251" i="9" s="1"/>
  <c r="BL251" i="9" s="1"/>
  <c r="BM251" i="9" s="1"/>
  <c r="BN251" i="9" s="1"/>
  <c r="BO251" i="9" s="1"/>
  <c r="BP251" i="9" s="1"/>
  <c r="BQ251" i="9" s="1"/>
  <c r="BR251" i="9" s="1"/>
  <c r="BS251" i="9" s="1"/>
  <c r="BT251" i="9" s="1"/>
  <c r="BU251" i="9" s="1"/>
  <c r="BV251" i="9" s="1"/>
  <c r="B252" i="9"/>
  <c r="AV252" i="9" s="1"/>
  <c r="AW252" i="9" s="1"/>
  <c r="AX252" i="9" s="1"/>
  <c r="AY252" i="9" s="1"/>
  <c r="AZ252" i="9" s="1"/>
  <c r="BA252" i="9" s="1"/>
  <c r="BB252" i="9" s="1"/>
  <c r="BC252" i="9" s="1"/>
  <c r="BD252" i="9" s="1"/>
  <c r="BE252" i="9" s="1"/>
  <c r="BF252" i="9" s="1"/>
  <c r="BG252" i="9" s="1"/>
  <c r="BH252" i="9" s="1"/>
  <c r="BI252" i="9" s="1"/>
  <c r="BJ252" i="9" s="1"/>
  <c r="BK252" i="9" s="1"/>
  <c r="BL252" i="9" s="1"/>
  <c r="BM252" i="9" s="1"/>
  <c r="BN252" i="9" s="1"/>
  <c r="BO252" i="9" s="1"/>
  <c r="BP252" i="9" s="1"/>
  <c r="BQ252" i="9" s="1"/>
  <c r="BR252" i="9" s="1"/>
  <c r="BS252" i="9" s="1"/>
  <c r="BT252" i="9" s="1"/>
  <c r="BU252" i="9" s="1"/>
  <c r="BV252" i="9" s="1"/>
  <c r="B253" i="9"/>
  <c r="AV253" i="9"/>
  <c r="AW253" i="9" s="1"/>
  <c r="AX253" i="9" s="1"/>
  <c r="AY253" i="9" s="1"/>
  <c r="AZ253" i="9" s="1"/>
  <c r="BA253" i="9" s="1"/>
  <c r="BB253" i="9" s="1"/>
  <c r="BC253" i="9" s="1"/>
  <c r="BD253" i="9" s="1"/>
  <c r="BE253" i="9" s="1"/>
  <c r="BF253" i="9" s="1"/>
  <c r="BG253" i="9" s="1"/>
  <c r="BH253" i="9" s="1"/>
  <c r="BI253" i="9" s="1"/>
  <c r="BJ253" i="9" s="1"/>
  <c r="BK253" i="9" s="1"/>
  <c r="BL253" i="9" s="1"/>
  <c r="BM253" i="9" s="1"/>
  <c r="BN253" i="9" s="1"/>
  <c r="BO253" i="9" s="1"/>
  <c r="BP253" i="9" s="1"/>
  <c r="BQ253" i="9" s="1"/>
  <c r="BR253" i="9" s="1"/>
  <c r="BS253" i="9" s="1"/>
  <c r="BT253" i="9" s="1"/>
  <c r="BU253" i="9" s="1"/>
  <c r="BV253" i="9" s="1"/>
  <c r="AV254" i="9"/>
  <c r="AW254" i="9" s="1"/>
  <c r="AX254" i="9" s="1"/>
  <c r="AY254" i="9" s="1"/>
  <c r="AZ254" i="9" s="1"/>
  <c r="BA254" i="9" s="1"/>
  <c r="BB254" i="9" s="1"/>
  <c r="BC254" i="9" s="1"/>
  <c r="BD254" i="9" s="1"/>
  <c r="BE254" i="9" s="1"/>
  <c r="BF254" i="9" s="1"/>
  <c r="BG254" i="9" s="1"/>
  <c r="BH254" i="9" s="1"/>
  <c r="BI254" i="9" s="1"/>
  <c r="BJ254" i="9" s="1"/>
  <c r="BK254" i="9" s="1"/>
  <c r="BL254" i="9" s="1"/>
  <c r="BM254" i="9" s="1"/>
  <c r="BN254" i="9" s="1"/>
  <c r="BO254" i="9" s="1"/>
  <c r="BP254" i="9" s="1"/>
  <c r="BQ254" i="9" s="1"/>
  <c r="BR254" i="9" s="1"/>
  <c r="BS254" i="9" s="1"/>
  <c r="BT254" i="9" s="1"/>
  <c r="BU254" i="9" s="1"/>
  <c r="BV254" i="9" s="1"/>
  <c r="B254" i="9"/>
  <c r="B255" i="9"/>
  <c r="AV255" i="9" s="1"/>
  <c r="AW255" i="9" s="1"/>
  <c r="AX255" i="9" s="1"/>
  <c r="AY255" i="9" s="1"/>
  <c r="AZ255" i="9" s="1"/>
  <c r="BA255" i="9" s="1"/>
  <c r="BB255" i="9" s="1"/>
  <c r="BC255" i="9" s="1"/>
  <c r="BD255" i="9" s="1"/>
  <c r="BE255" i="9" s="1"/>
  <c r="BF255" i="9" s="1"/>
  <c r="BG255" i="9" s="1"/>
  <c r="BH255" i="9" s="1"/>
  <c r="BI255" i="9" s="1"/>
  <c r="BJ255" i="9" s="1"/>
  <c r="BK255" i="9" s="1"/>
  <c r="BL255" i="9" s="1"/>
  <c r="BM255" i="9" s="1"/>
  <c r="BN255" i="9" s="1"/>
  <c r="BO255" i="9" s="1"/>
  <c r="BP255" i="9" s="1"/>
  <c r="BQ255" i="9" s="1"/>
  <c r="BR255" i="9" s="1"/>
  <c r="BS255" i="9" s="1"/>
  <c r="BT255" i="9" s="1"/>
  <c r="BU255" i="9" s="1"/>
  <c r="BV255" i="9" s="1"/>
  <c r="H167" i="9"/>
  <c r="H16" i="9" s="1"/>
  <c r="L167" i="9"/>
  <c r="L16" i="9" s="1"/>
  <c r="P167" i="9"/>
  <c r="P16" i="9" s="1"/>
  <c r="T167" i="9"/>
  <c r="T16" i="9" s="1"/>
  <c r="X167" i="9"/>
  <c r="X16" i="9" s="1"/>
  <c r="AB167" i="9"/>
  <c r="AB16" i="9" s="1"/>
  <c r="AF167" i="9"/>
  <c r="AF16" i="9" s="1"/>
  <c r="AJ167" i="9"/>
  <c r="AJ16" i="9" s="1"/>
  <c r="AN167" i="9"/>
  <c r="AN16" i="9" s="1"/>
  <c r="AR167" i="9"/>
  <c r="AR16" i="9" s="1"/>
  <c r="E170" i="9"/>
  <c r="I170" i="9"/>
  <c r="M170" i="9"/>
  <c r="Q170" i="9"/>
  <c r="U170" i="9"/>
  <c r="Y170" i="9"/>
  <c r="AC170" i="9"/>
  <c r="AG170" i="9"/>
  <c r="AK170" i="9"/>
  <c r="AO170" i="9"/>
  <c r="AS170" i="9"/>
  <c r="G173" i="9"/>
  <c r="K173" i="9"/>
  <c r="O173" i="9"/>
  <c r="S173" i="9"/>
  <c r="E176" i="9"/>
  <c r="I176" i="9"/>
  <c r="M176" i="9"/>
  <c r="Q176" i="9"/>
  <c r="U176" i="9"/>
  <c r="Y176" i="9"/>
  <c r="AC176" i="9"/>
  <c r="AG176" i="9"/>
  <c r="AK176" i="9"/>
  <c r="AO176" i="9"/>
  <c r="AS176" i="9"/>
  <c r="N179" i="9"/>
  <c r="N263" i="9" s="1"/>
  <c r="AD179" i="9"/>
  <c r="AD263" i="9" s="1"/>
  <c r="AT179" i="9"/>
  <c r="AT263" i="9" s="1"/>
  <c r="E248" i="12"/>
  <c r="AV143" i="9"/>
  <c r="AV144" i="9"/>
  <c r="AV145" i="9"/>
  <c r="AV147" i="9"/>
  <c r="B238" i="9"/>
  <c r="AV238" i="9" s="1"/>
  <c r="B149" i="9"/>
  <c r="AV149" i="9" s="1"/>
  <c r="B243" i="9"/>
  <c r="AV243" i="9" s="1"/>
  <c r="B154" i="9"/>
  <c r="AV154" i="9" s="1"/>
  <c r="B244" i="9"/>
  <c r="AV244" i="9" s="1"/>
  <c r="AW244" i="9" s="1"/>
  <c r="AX244" i="9" s="1"/>
  <c r="AY244" i="9" s="1"/>
  <c r="AZ244" i="9" s="1"/>
  <c r="BA244" i="9" s="1"/>
  <c r="BB244" i="9" s="1"/>
  <c r="BC244" i="9" s="1"/>
  <c r="BD244" i="9" s="1"/>
  <c r="BE244" i="9" s="1"/>
  <c r="BF244" i="9" s="1"/>
  <c r="BG244" i="9" s="1"/>
  <c r="BH244" i="9" s="1"/>
  <c r="BI244" i="9" s="1"/>
  <c r="BJ244" i="9" s="1"/>
  <c r="BK244" i="9" s="1"/>
  <c r="BL244" i="9" s="1"/>
  <c r="BM244" i="9" s="1"/>
  <c r="BN244" i="9" s="1"/>
  <c r="BO244" i="9" s="1"/>
  <c r="BP244" i="9" s="1"/>
  <c r="BQ244" i="9" s="1"/>
  <c r="BR244" i="9" s="1"/>
  <c r="BS244" i="9" s="1"/>
  <c r="BT244" i="9" s="1"/>
  <c r="BU244" i="9" s="1"/>
  <c r="BV244" i="9" s="1"/>
  <c r="B155" i="9"/>
  <c r="AV155" i="9" s="1"/>
  <c r="B245" i="9"/>
  <c r="AV245" i="9" s="1"/>
  <c r="AW245" i="9" s="1"/>
  <c r="AX245" i="9" s="1"/>
  <c r="AY245" i="9" s="1"/>
  <c r="AZ245" i="9" s="1"/>
  <c r="BA245" i="9" s="1"/>
  <c r="BB245" i="9" s="1"/>
  <c r="BC245" i="9" s="1"/>
  <c r="BD245" i="9" s="1"/>
  <c r="BE245" i="9" s="1"/>
  <c r="BF245" i="9" s="1"/>
  <c r="BG245" i="9" s="1"/>
  <c r="BH245" i="9" s="1"/>
  <c r="BI245" i="9" s="1"/>
  <c r="BJ245" i="9" s="1"/>
  <c r="BK245" i="9" s="1"/>
  <c r="BL245" i="9" s="1"/>
  <c r="BM245" i="9" s="1"/>
  <c r="BN245" i="9" s="1"/>
  <c r="BO245" i="9" s="1"/>
  <c r="BP245" i="9" s="1"/>
  <c r="BQ245" i="9" s="1"/>
  <c r="BR245" i="9" s="1"/>
  <c r="BS245" i="9" s="1"/>
  <c r="BT245" i="9" s="1"/>
  <c r="BU245" i="9" s="1"/>
  <c r="BV245" i="9" s="1"/>
  <c r="B156" i="9"/>
  <c r="AV156" i="9" s="1"/>
  <c r="B246" i="9"/>
  <c r="AV246" i="9" s="1"/>
  <c r="AW246" i="9" s="1"/>
  <c r="AX246" i="9" s="1"/>
  <c r="AY246" i="9" s="1"/>
  <c r="AZ246" i="9" s="1"/>
  <c r="BA246" i="9" s="1"/>
  <c r="BB246" i="9" s="1"/>
  <c r="BC246" i="9" s="1"/>
  <c r="BD246" i="9" s="1"/>
  <c r="BE246" i="9" s="1"/>
  <c r="BF246" i="9" s="1"/>
  <c r="BG246" i="9" s="1"/>
  <c r="BH246" i="9" s="1"/>
  <c r="BI246" i="9" s="1"/>
  <c r="BJ246" i="9" s="1"/>
  <c r="BK246" i="9" s="1"/>
  <c r="BL246" i="9" s="1"/>
  <c r="BM246" i="9" s="1"/>
  <c r="BN246" i="9" s="1"/>
  <c r="BO246" i="9" s="1"/>
  <c r="BP246" i="9" s="1"/>
  <c r="BQ246" i="9" s="1"/>
  <c r="BR246" i="9" s="1"/>
  <c r="BS246" i="9" s="1"/>
  <c r="BT246" i="9" s="1"/>
  <c r="BU246" i="9" s="1"/>
  <c r="BV246" i="9" s="1"/>
  <c r="W157" i="9"/>
  <c r="W167" i="9" s="1"/>
  <c r="W16" i="9" s="1"/>
  <c r="AA157" i="9"/>
  <c r="AA167" i="9" s="1"/>
  <c r="AA16" i="9" s="1"/>
  <c r="AE157" i="9"/>
  <c r="AE167" i="9" s="1"/>
  <c r="AE16" i="9" s="1"/>
  <c r="AI157" i="9"/>
  <c r="AI167" i="9" s="1"/>
  <c r="AI16" i="9" s="1"/>
  <c r="AM157" i="9"/>
  <c r="AM167" i="9" s="1"/>
  <c r="AM16" i="9" s="1"/>
  <c r="AQ157" i="9"/>
  <c r="AQ167" i="9" s="1"/>
  <c r="AQ16" i="9" s="1"/>
  <c r="AU157" i="9"/>
  <c r="B157" i="9" s="1"/>
  <c r="B248" i="9"/>
  <c r="AV248" i="9" s="1"/>
  <c r="AW248" i="9" s="1"/>
  <c r="AX248" i="9" s="1"/>
  <c r="AY248" i="9" s="1"/>
  <c r="AZ248" i="9" s="1"/>
  <c r="BA248" i="9" s="1"/>
  <c r="BB248" i="9" s="1"/>
  <c r="BC248" i="9" s="1"/>
  <c r="BD248" i="9" s="1"/>
  <c r="BE248" i="9" s="1"/>
  <c r="BF248" i="9" s="1"/>
  <c r="BG248" i="9" s="1"/>
  <c r="BH248" i="9" s="1"/>
  <c r="BI248" i="9" s="1"/>
  <c r="BJ248" i="9" s="1"/>
  <c r="BK248" i="9" s="1"/>
  <c r="BL248" i="9" s="1"/>
  <c r="BM248" i="9" s="1"/>
  <c r="BN248" i="9" s="1"/>
  <c r="BO248" i="9" s="1"/>
  <c r="BP248" i="9" s="1"/>
  <c r="BQ248" i="9" s="1"/>
  <c r="BR248" i="9" s="1"/>
  <c r="BS248" i="9" s="1"/>
  <c r="BT248" i="9" s="1"/>
  <c r="BU248" i="9" s="1"/>
  <c r="BV248" i="9" s="1"/>
  <c r="B249" i="9"/>
  <c r="AV249" i="9"/>
  <c r="AW249" i="9" s="1"/>
  <c r="AX249" i="9" s="1"/>
  <c r="AY249" i="9" s="1"/>
  <c r="AZ249" i="9" s="1"/>
  <c r="BA249" i="9" s="1"/>
  <c r="BB249" i="9" s="1"/>
  <c r="BC249" i="9" s="1"/>
  <c r="BD249" i="9" s="1"/>
  <c r="BE249" i="9" s="1"/>
  <c r="BF249" i="9" s="1"/>
  <c r="BG249" i="9" s="1"/>
  <c r="BH249" i="9" s="1"/>
  <c r="BI249" i="9" s="1"/>
  <c r="BJ249" i="9" s="1"/>
  <c r="BK249" i="9" s="1"/>
  <c r="BL249" i="9" s="1"/>
  <c r="BM249" i="9" s="1"/>
  <c r="BN249" i="9" s="1"/>
  <c r="BO249" i="9" s="1"/>
  <c r="BP249" i="9" s="1"/>
  <c r="BQ249" i="9" s="1"/>
  <c r="BR249" i="9" s="1"/>
  <c r="BS249" i="9" s="1"/>
  <c r="BT249" i="9" s="1"/>
  <c r="BU249" i="9" s="1"/>
  <c r="BV249" i="9" s="1"/>
  <c r="AV161" i="9"/>
  <c r="AV162" i="9"/>
  <c r="AV163" i="9"/>
  <c r="AV165" i="9"/>
  <c r="G256" i="9"/>
  <c r="G179" i="9"/>
  <c r="G263" i="9" s="1"/>
  <c r="K256" i="9"/>
  <c r="K179" i="9"/>
  <c r="K263" i="9" s="1"/>
  <c r="O256" i="9"/>
  <c r="O179" i="9"/>
  <c r="O263" i="9" s="1"/>
  <c r="S256" i="9"/>
  <c r="S179" i="9"/>
  <c r="S263" i="9" s="1"/>
  <c r="W256" i="9"/>
  <c r="W179" i="9"/>
  <c r="W263" i="9" s="1"/>
  <c r="AA256" i="9"/>
  <c r="AA179" i="9"/>
  <c r="AA263" i="9" s="1"/>
  <c r="AE256" i="9"/>
  <c r="AE179" i="9"/>
  <c r="AE263" i="9" s="1"/>
  <c r="AI256" i="9"/>
  <c r="AI179" i="9"/>
  <c r="AI263" i="9" s="1"/>
  <c r="AM256" i="9"/>
  <c r="AM179" i="9"/>
  <c r="AM263" i="9" s="1"/>
  <c r="AQ256" i="9"/>
  <c r="AQ179" i="9"/>
  <c r="AQ263" i="9" s="1"/>
  <c r="AU256" i="9"/>
  <c r="AU179" i="9"/>
  <c r="AU263" i="9" s="1"/>
  <c r="E167" i="9"/>
  <c r="E16" i="9" s="1"/>
  <c r="I167" i="9"/>
  <c r="I16" i="9" s="1"/>
  <c r="M167" i="9"/>
  <c r="M16" i="9" s="1"/>
  <c r="Q167" i="9"/>
  <c r="Q16" i="9" s="1"/>
  <c r="U167" i="9"/>
  <c r="U16" i="9" s="1"/>
  <c r="Y167" i="9"/>
  <c r="Y16" i="9" s="1"/>
  <c r="AC167" i="9"/>
  <c r="AC16" i="9" s="1"/>
  <c r="AG167" i="9"/>
  <c r="AG16" i="9" s="1"/>
  <c r="AK167" i="9"/>
  <c r="AK16" i="9" s="1"/>
  <c r="AO167" i="9"/>
  <c r="AO16" i="9" s="1"/>
  <c r="AS167" i="9"/>
  <c r="AS16" i="9" s="1"/>
  <c r="F170" i="9"/>
  <c r="J170" i="9"/>
  <c r="N170" i="9"/>
  <c r="R170" i="9"/>
  <c r="V170" i="9"/>
  <c r="Z170" i="9"/>
  <c r="AD170" i="9"/>
  <c r="AH170" i="9"/>
  <c r="AL170" i="9"/>
  <c r="AP170" i="9"/>
  <c r="AT170" i="9"/>
  <c r="H173" i="9"/>
  <c r="L173" i="9"/>
  <c r="P173" i="9"/>
  <c r="T173" i="9"/>
  <c r="X173" i="9"/>
  <c r="AB173" i="9"/>
  <c r="AF173" i="9"/>
  <c r="AJ173" i="9"/>
  <c r="AN173" i="9"/>
  <c r="AR173" i="9"/>
  <c r="F176" i="9"/>
  <c r="J176" i="9"/>
  <c r="N176" i="9"/>
  <c r="R176" i="9"/>
  <c r="V176" i="9"/>
  <c r="Z176" i="9"/>
  <c r="AD176" i="9"/>
  <c r="AH176" i="9"/>
  <c r="AL176" i="9"/>
  <c r="AP176" i="9"/>
  <c r="AT176" i="9"/>
  <c r="R179" i="9"/>
  <c r="R263" i="9" s="1"/>
  <c r="AH179" i="9"/>
  <c r="AH263" i="9" s="1"/>
  <c r="G221" i="9"/>
  <c r="K221" i="9"/>
  <c r="O221" i="9"/>
  <c r="S221" i="9"/>
  <c r="W221" i="9"/>
  <c r="AA221" i="9"/>
  <c r="AE221" i="9"/>
  <c r="AI221" i="9"/>
  <c r="AM221" i="9"/>
  <c r="AQ221" i="9"/>
  <c r="AU221" i="9"/>
  <c r="AV33" i="9" s="1"/>
  <c r="AW33" i="9" s="1"/>
  <c r="AX33" i="9" s="1"/>
  <c r="AY33" i="9" s="1"/>
  <c r="AZ33" i="9" s="1"/>
  <c r="BA33" i="9" s="1"/>
  <c r="BB33" i="9" s="1"/>
  <c r="BC33" i="9" s="1"/>
  <c r="BD33" i="9" s="1"/>
  <c r="BE33" i="9" s="1"/>
  <c r="BF33" i="9" s="1"/>
  <c r="BG33" i="9" s="1"/>
  <c r="BH33" i="9" s="1"/>
  <c r="BI33" i="9" s="1"/>
  <c r="BJ33" i="9" s="1"/>
  <c r="BK33" i="9" s="1"/>
  <c r="BL33" i="9" s="1"/>
  <c r="J8" i="9" s="1"/>
  <c r="C256" i="9"/>
  <c r="D263" i="9" s="1"/>
  <c r="D227" i="9"/>
  <c r="I221" i="9"/>
  <c r="Q221" i="9"/>
  <c r="Y221" i="9"/>
  <c r="AG221" i="9"/>
  <c r="AO221" i="9"/>
  <c r="J224" i="9"/>
  <c r="R224" i="9"/>
  <c r="Z224" i="9"/>
  <c r="AH224" i="9"/>
  <c r="AP224" i="9"/>
  <c r="C233" i="9"/>
  <c r="D260" i="9" s="1"/>
  <c r="C238" i="9"/>
  <c r="D261" i="9" s="1"/>
  <c r="I50" i="12"/>
  <c r="I48" i="12"/>
  <c r="Q50" i="12"/>
  <c r="Q48" i="12"/>
  <c r="E9" i="17"/>
  <c r="E11" i="17" s="1"/>
  <c r="Y50" i="12"/>
  <c r="Y48" i="12"/>
  <c r="M9" i="17"/>
  <c r="M11" i="17" s="1"/>
  <c r="AG50" i="12"/>
  <c r="AG48" i="12"/>
  <c r="U9" i="17"/>
  <c r="U11" i="17" s="1"/>
  <c r="AO50" i="12"/>
  <c r="AO48" i="12"/>
  <c r="AV19" i="12"/>
  <c r="J20" i="12"/>
  <c r="R20" i="12"/>
  <c r="Z20" i="12"/>
  <c r="AQ21" i="12"/>
  <c r="AH46" i="12"/>
  <c r="F47" i="12"/>
  <c r="V47" i="12"/>
  <c r="E247" i="12"/>
  <c r="B229" i="12"/>
  <c r="AV229" i="12" s="1"/>
  <c r="AW229" i="12" s="1"/>
  <c r="AX229" i="12" s="1"/>
  <c r="AY229" i="12" s="1"/>
  <c r="AZ229" i="12" s="1"/>
  <c r="BA229" i="12" s="1"/>
  <c r="BB229" i="12" s="1"/>
  <c r="BC229" i="12" s="1"/>
  <c r="BD229" i="12" s="1"/>
  <c r="BE229" i="12" s="1"/>
  <c r="BF229" i="12" s="1"/>
  <c r="BG229" i="12" s="1"/>
  <c r="BH229" i="12" s="1"/>
  <c r="BI229" i="12" s="1"/>
  <c r="BJ229" i="12" s="1"/>
  <c r="BK229" i="12" s="1"/>
  <c r="BL229" i="12" s="1"/>
  <c r="BM229" i="12" s="1"/>
  <c r="B230" i="12"/>
  <c r="AV230" i="12"/>
  <c r="AW230" i="12" s="1"/>
  <c r="AX230" i="12" s="1"/>
  <c r="AY230" i="12" s="1"/>
  <c r="AZ230" i="12" s="1"/>
  <c r="BA230" i="12" s="1"/>
  <c r="BB230" i="12" s="1"/>
  <c r="BC230" i="12" s="1"/>
  <c r="BD230" i="12" s="1"/>
  <c r="BE230" i="12" s="1"/>
  <c r="BF230" i="12" s="1"/>
  <c r="BG230" i="12" s="1"/>
  <c r="BH230" i="12" s="1"/>
  <c r="BI230" i="12" s="1"/>
  <c r="BJ230" i="12" s="1"/>
  <c r="BK230" i="12" s="1"/>
  <c r="BL230" i="12" s="1"/>
  <c r="BM230" i="12" s="1"/>
  <c r="F249" i="12"/>
  <c r="J249" i="12"/>
  <c r="N249" i="12"/>
  <c r="R249" i="12"/>
  <c r="V249" i="12"/>
  <c r="Z249" i="12"/>
  <c r="AD249" i="12"/>
  <c r="AH249" i="12"/>
  <c r="AL249" i="12"/>
  <c r="AP249" i="12"/>
  <c r="AT249" i="12"/>
  <c r="L236" i="12"/>
  <c r="L166" i="12"/>
  <c r="T236" i="12"/>
  <c r="T166" i="12"/>
  <c r="AB236" i="12"/>
  <c r="AB166" i="12"/>
  <c r="AJ236" i="12"/>
  <c r="AJ166" i="12"/>
  <c r="AR236" i="12"/>
  <c r="AR166" i="12"/>
  <c r="AY151" i="12"/>
  <c r="L247" i="12"/>
  <c r="AB247" i="12"/>
  <c r="AR247" i="12"/>
  <c r="G166" i="12"/>
  <c r="AM166" i="12"/>
  <c r="AV238" i="12"/>
  <c r="H221" i="9"/>
  <c r="H224" i="9"/>
  <c r="L221" i="9"/>
  <c r="L224" i="9"/>
  <c r="P221" i="9"/>
  <c r="P224" i="9"/>
  <c r="T221" i="9"/>
  <c r="T224" i="9"/>
  <c r="X221" i="9"/>
  <c r="X224" i="9"/>
  <c r="AB221" i="9"/>
  <c r="AB224" i="9"/>
  <c r="AF221" i="9"/>
  <c r="AF224" i="9"/>
  <c r="AJ221" i="9"/>
  <c r="AJ224" i="9"/>
  <c r="AN221" i="9"/>
  <c r="AN224" i="9"/>
  <c r="AR221" i="9"/>
  <c r="AR224" i="9"/>
  <c r="K224" i="9"/>
  <c r="S224" i="9"/>
  <c r="AA224" i="9"/>
  <c r="AI224" i="9"/>
  <c r="AQ224" i="9"/>
  <c r="E55" i="12"/>
  <c r="E56" i="12" s="1"/>
  <c r="E57" i="12" s="1"/>
  <c r="M55" i="12"/>
  <c r="M56" i="12" s="1"/>
  <c r="M57" i="12" s="1"/>
  <c r="U55" i="12"/>
  <c r="U56" i="12" s="1"/>
  <c r="U57" i="12" s="1"/>
  <c r="AC55" i="12"/>
  <c r="AC56" i="12" s="1"/>
  <c r="AC57" i="12" s="1"/>
  <c r="AK55" i="12"/>
  <c r="AK56" i="12" s="1"/>
  <c r="AK57" i="12" s="1"/>
  <c r="AS55" i="12"/>
  <c r="AS56" i="12" s="1"/>
  <c r="AS57" i="12" s="1"/>
  <c r="AD46" i="12"/>
  <c r="AD21" i="12"/>
  <c r="R9" i="17"/>
  <c r="R11" i="17" s="1"/>
  <c r="AL50" i="12"/>
  <c r="AT46" i="12"/>
  <c r="AT21" i="12"/>
  <c r="AV23" i="12"/>
  <c r="AV46" i="12" s="1"/>
  <c r="E50" i="12"/>
  <c r="E48" i="12"/>
  <c r="E47" i="12"/>
  <c r="U50" i="12"/>
  <c r="U48" i="12"/>
  <c r="U47" i="12"/>
  <c r="Q9" i="17"/>
  <c r="Q11" i="17" s="1"/>
  <c r="AK50" i="12"/>
  <c r="AK48" i="12"/>
  <c r="AK47" i="12"/>
  <c r="I47" i="12"/>
  <c r="Y47" i="12"/>
  <c r="AO47" i="12"/>
  <c r="N48" i="12"/>
  <c r="F223" i="12"/>
  <c r="F157" i="12"/>
  <c r="N223" i="12"/>
  <c r="N157" i="12"/>
  <c r="V223" i="12"/>
  <c r="V157" i="12"/>
  <c r="AD223" i="12"/>
  <c r="AD157" i="12"/>
  <c r="AL223" i="12"/>
  <c r="AL157" i="12"/>
  <c r="AT223" i="12"/>
  <c r="AT157" i="12"/>
  <c r="AY136" i="12"/>
  <c r="E228" i="12"/>
  <c r="B228" i="12" s="1"/>
  <c r="AV228" i="12" s="1"/>
  <c r="AW228" i="12" s="1"/>
  <c r="AX228" i="12" s="1"/>
  <c r="AY228" i="12" s="1"/>
  <c r="AZ228" i="12" s="1"/>
  <c r="BA228" i="12" s="1"/>
  <c r="BB228" i="12" s="1"/>
  <c r="BC228" i="12" s="1"/>
  <c r="BD228" i="12" s="1"/>
  <c r="BE228" i="12" s="1"/>
  <c r="BF228" i="12" s="1"/>
  <c r="BG228" i="12" s="1"/>
  <c r="BH228" i="12" s="1"/>
  <c r="BI228" i="12" s="1"/>
  <c r="BJ228" i="12" s="1"/>
  <c r="BK228" i="12" s="1"/>
  <c r="BL228" i="12" s="1"/>
  <c r="BM228" i="12" s="1"/>
  <c r="B141" i="12"/>
  <c r="K166" i="12"/>
  <c r="S166" i="12"/>
  <c r="AA166" i="12"/>
  <c r="AI166" i="12"/>
  <c r="AQ166" i="12"/>
  <c r="AW146" i="12"/>
  <c r="U163" i="12"/>
  <c r="AK163" i="12"/>
  <c r="O166" i="12"/>
  <c r="E228" i="9"/>
  <c r="I228" i="9"/>
  <c r="M228" i="9"/>
  <c r="Q228" i="9"/>
  <c r="U228" i="9"/>
  <c r="Y228" i="9"/>
  <c r="AC228" i="9"/>
  <c r="AG228" i="9"/>
  <c r="AK228" i="9"/>
  <c r="AO228" i="9"/>
  <c r="AS228" i="9"/>
  <c r="E221" i="9"/>
  <c r="M221" i="9"/>
  <c r="U221" i="9"/>
  <c r="AC221" i="9"/>
  <c r="AK221" i="9"/>
  <c r="AS221" i="9"/>
  <c r="F224" i="9"/>
  <c r="N224" i="9"/>
  <c r="V224" i="9"/>
  <c r="AD224" i="9"/>
  <c r="AL224" i="9"/>
  <c r="AT224" i="9"/>
  <c r="K4" i="12"/>
  <c r="E14" i="12"/>
  <c r="E16" i="17" s="1"/>
  <c r="M14" i="12"/>
  <c r="M16" i="17" s="1"/>
  <c r="U14" i="12"/>
  <c r="U16" i="17" s="1"/>
  <c r="AC14" i="12"/>
  <c r="AC16" i="17" s="1"/>
  <c r="AK14" i="12"/>
  <c r="AK16" i="17" s="1"/>
  <c r="AS14" i="12"/>
  <c r="AS16" i="17" s="1"/>
  <c r="G46" i="12"/>
  <c r="G20" i="12"/>
  <c r="K46" i="12"/>
  <c r="K20" i="12"/>
  <c r="O46" i="12"/>
  <c r="O20" i="12"/>
  <c r="S46" i="12"/>
  <c r="S20" i="12"/>
  <c r="W46" i="12"/>
  <c r="W20" i="12"/>
  <c r="AA46" i="12"/>
  <c r="AA20" i="12"/>
  <c r="AE46" i="12"/>
  <c r="AE21" i="12"/>
  <c r="AI46" i="12"/>
  <c r="AI21" i="12"/>
  <c r="AM46" i="12"/>
  <c r="AM21" i="12"/>
  <c r="W9" i="17"/>
  <c r="W11" i="17" s="1"/>
  <c r="AQ47" i="12"/>
  <c r="AQ50" i="12"/>
  <c r="AU46" i="12"/>
  <c r="AU21" i="12"/>
  <c r="AV42" i="12" s="1"/>
  <c r="O8" i="12"/>
  <c r="R195" i="17" s="1"/>
  <c r="F20" i="12"/>
  <c r="N20" i="12"/>
  <c r="V20" i="12"/>
  <c r="AL21" i="12"/>
  <c r="AP46" i="12"/>
  <c r="N47" i="12"/>
  <c r="E227" i="12"/>
  <c r="B140" i="12"/>
  <c r="I227" i="12"/>
  <c r="I163" i="12"/>
  <c r="Q227" i="12"/>
  <c r="Q163" i="12"/>
  <c r="Y227" i="12"/>
  <c r="Y163" i="12"/>
  <c r="AG227" i="12"/>
  <c r="AG163" i="12"/>
  <c r="AO227" i="12"/>
  <c r="AO163" i="12"/>
  <c r="AV235" i="12"/>
  <c r="AW235" i="12" s="1"/>
  <c r="AX235" i="12" s="1"/>
  <c r="AY235" i="12" s="1"/>
  <c r="AZ235" i="12" s="1"/>
  <c r="BA235" i="12" s="1"/>
  <c r="BB235" i="12" s="1"/>
  <c r="BC235" i="12" s="1"/>
  <c r="BD235" i="12" s="1"/>
  <c r="BE235" i="12" s="1"/>
  <c r="BF235" i="12" s="1"/>
  <c r="BG235" i="12" s="1"/>
  <c r="BH235" i="12" s="1"/>
  <c r="BI235" i="12" s="1"/>
  <c r="BJ235" i="12" s="1"/>
  <c r="BK235" i="12" s="1"/>
  <c r="BL235" i="12" s="1"/>
  <c r="BM235" i="12" s="1"/>
  <c r="B235" i="12"/>
  <c r="AV239" i="12"/>
  <c r="AW239" i="12" s="1"/>
  <c r="AX239" i="12" s="1"/>
  <c r="AY239" i="12" s="1"/>
  <c r="AZ239" i="12" s="1"/>
  <c r="BA239" i="12" s="1"/>
  <c r="BB239" i="12" s="1"/>
  <c r="BC239" i="12" s="1"/>
  <c r="BD239" i="12" s="1"/>
  <c r="BE239" i="12" s="1"/>
  <c r="BF239" i="12" s="1"/>
  <c r="BG239" i="12" s="1"/>
  <c r="BH239" i="12" s="1"/>
  <c r="BI239" i="12" s="1"/>
  <c r="BJ239" i="12" s="1"/>
  <c r="BK239" i="12" s="1"/>
  <c r="BL239" i="12" s="1"/>
  <c r="BM239" i="12" s="1"/>
  <c r="Q157" i="12"/>
  <c r="T247" i="12"/>
  <c r="AJ247" i="12"/>
  <c r="W166" i="12"/>
  <c r="E218" i="12"/>
  <c r="E33" i="12"/>
  <c r="M218" i="12"/>
  <c r="M33" i="12"/>
  <c r="U218" i="12"/>
  <c r="U33" i="12"/>
  <c r="AC218" i="12"/>
  <c r="AC33" i="12"/>
  <c r="AK218" i="12"/>
  <c r="AK34" i="12"/>
  <c r="AS218" i="12"/>
  <c r="AS34" i="12"/>
  <c r="B224" i="12"/>
  <c r="B227" i="12"/>
  <c r="BM202" i="12"/>
  <c r="BN236" i="12"/>
  <c r="G224" i="9"/>
  <c r="O224" i="9"/>
  <c r="W224" i="9"/>
  <c r="AE224" i="9"/>
  <c r="AM224" i="9"/>
  <c r="AU224" i="9"/>
  <c r="M50" i="12"/>
  <c r="M48" i="12"/>
  <c r="M47" i="12"/>
  <c r="I9" i="17"/>
  <c r="I11" i="17" s="1"/>
  <c r="AC50" i="12"/>
  <c r="AC48" i="12"/>
  <c r="AC47" i="12"/>
  <c r="AS50" i="12"/>
  <c r="AS48" i="12"/>
  <c r="AS47" i="12"/>
  <c r="Q47" i="12"/>
  <c r="AG47" i="12"/>
  <c r="F48" i="12"/>
  <c r="V48" i="12"/>
  <c r="AL48" i="12"/>
  <c r="AU237" i="12"/>
  <c r="AV150" i="12"/>
  <c r="B150" i="12"/>
  <c r="AW152" i="12"/>
  <c r="AV205" i="12"/>
  <c r="AV241" i="12"/>
  <c r="AW241" i="12" s="1"/>
  <c r="AX241" i="12" s="1"/>
  <c r="AY241" i="12" s="1"/>
  <c r="AZ241" i="12" s="1"/>
  <c r="BA241" i="12" s="1"/>
  <c r="BB241" i="12" s="1"/>
  <c r="BC241" i="12" s="1"/>
  <c r="BD241" i="12" s="1"/>
  <c r="BE241" i="12" s="1"/>
  <c r="BF241" i="12" s="1"/>
  <c r="BG241" i="12" s="1"/>
  <c r="BH241" i="12" s="1"/>
  <c r="BI241" i="12" s="1"/>
  <c r="BJ241" i="12" s="1"/>
  <c r="BK241" i="12" s="1"/>
  <c r="BL241" i="12" s="1"/>
  <c r="BM241" i="12" s="1"/>
  <c r="B241" i="12"/>
  <c r="Y157" i="12"/>
  <c r="M163" i="12"/>
  <c r="AC163" i="12"/>
  <c r="AS163" i="12"/>
  <c r="AE166" i="12"/>
  <c r="F210" i="12"/>
  <c r="F213" i="12"/>
  <c r="F217" i="12" s="1"/>
  <c r="J213" i="12"/>
  <c r="J217" i="12" s="1"/>
  <c r="J210" i="12"/>
  <c r="N210" i="12"/>
  <c r="N213" i="12"/>
  <c r="N217" i="12" s="1"/>
  <c r="R213" i="12"/>
  <c r="R217" i="12" s="1"/>
  <c r="R210" i="12"/>
  <c r="V210" i="12"/>
  <c r="V213" i="12"/>
  <c r="V217" i="12" s="1"/>
  <c r="Z213" i="12"/>
  <c r="Z217" i="12" s="1"/>
  <c r="Z210" i="12"/>
  <c r="AD210" i="12"/>
  <c r="AD213" i="12"/>
  <c r="AD217" i="12" s="1"/>
  <c r="AH213" i="12"/>
  <c r="AH217" i="12" s="1"/>
  <c r="AH210" i="12"/>
  <c r="AL210" i="12"/>
  <c r="AL213" i="12"/>
  <c r="AL217" i="12" s="1"/>
  <c r="AP213" i="12"/>
  <c r="AP217" i="12" s="1"/>
  <c r="AP210" i="12"/>
  <c r="AT210" i="12"/>
  <c r="AT213" i="12"/>
  <c r="AT217" i="12" s="1"/>
  <c r="BN240" i="12"/>
  <c r="BM206" i="12"/>
  <c r="E243" i="12"/>
  <c r="M243" i="12"/>
  <c r="U243" i="12"/>
  <c r="AC243" i="12"/>
  <c r="AK243" i="12"/>
  <c r="AS243" i="12"/>
  <c r="H47" i="12"/>
  <c r="H50" i="12"/>
  <c r="H48" i="12"/>
  <c r="L47" i="12"/>
  <c r="L50" i="12"/>
  <c r="L48" i="12"/>
  <c r="P47" i="12"/>
  <c r="P50" i="12"/>
  <c r="P48" i="12"/>
  <c r="T47" i="12"/>
  <c r="T50" i="12"/>
  <c r="T48" i="12"/>
  <c r="D9" i="17"/>
  <c r="D11" i="17" s="1"/>
  <c r="D12" i="17" s="1"/>
  <c r="N7" i="12"/>
  <c r="X47" i="12"/>
  <c r="X50" i="12"/>
  <c r="X48" i="12"/>
  <c r="H9" i="17"/>
  <c r="H11" i="17" s="1"/>
  <c r="AB47" i="12"/>
  <c r="AB50" i="12"/>
  <c r="AB48" i="12"/>
  <c r="L9" i="17"/>
  <c r="L11" i="17" s="1"/>
  <c r="AF47" i="12"/>
  <c r="AF50" i="12"/>
  <c r="AF48" i="12"/>
  <c r="AJ46" i="12"/>
  <c r="AJ21" i="12"/>
  <c r="AN46" i="12"/>
  <c r="AN21" i="12"/>
  <c r="AR46" i="12"/>
  <c r="AR21" i="12"/>
  <c r="AV27" i="12"/>
  <c r="AV32" i="12" s="1"/>
  <c r="F222" i="12"/>
  <c r="F160" i="12"/>
  <c r="J222" i="12"/>
  <c r="J160" i="12"/>
  <c r="N222" i="12"/>
  <c r="N160" i="12"/>
  <c r="R222" i="12"/>
  <c r="R160" i="12"/>
  <c r="V222" i="12"/>
  <c r="V160" i="12"/>
  <c r="Z222" i="12"/>
  <c r="Z160" i="12"/>
  <c r="AD222" i="12"/>
  <c r="AD160" i="12"/>
  <c r="AH222" i="12"/>
  <c r="AH160" i="12"/>
  <c r="AL222" i="12"/>
  <c r="AL160" i="12"/>
  <c r="AP222" i="12"/>
  <c r="AP160" i="12"/>
  <c r="AT222" i="12"/>
  <c r="AT160" i="12"/>
  <c r="F227" i="12"/>
  <c r="J227" i="12"/>
  <c r="N227" i="12"/>
  <c r="R227" i="12"/>
  <c r="V227" i="12"/>
  <c r="Z227" i="12"/>
  <c r="AD227" i="12"/>
  <c r="AH227" i="12"/>
  <c r="AL227" i="12"/>
  <c r="AP227" i="12"/>
  <c r="AT227" i="12"/>
  <c r="B144" i="12"/>
  <c r="E231" i="12"/>
  <c r="B231" i="12" s="1"/>
  <c r="AV231" i="12" s="1"/>
  <c r="AW231" i="12" s="1"/>
  <c r="AX231" i="12" s="1"/>
  <c r="AY231" i="12" s="1"/>
  <c r="AZ231" i="12" s="1"/>
  <c r="BA231" i="12" s="1"/>
  <c r="BB231" i="12" s="1"/>
  <c r="BC231" i="12" s="1"/>
  <c r="BD231" i="12" s="1"/>
  <c r="BE231" i="12" s="1"/>
  <c r="BF231" i="12" s="1"/>
  <c r="BG231" i="12" s="1"/>
  <c r="BH231" i="12" s="1"/>
  <c r="BI231" i="12" s="1"/>
  <c r="BJ231" i="12" s="1"/>
  <c r="BK231" i="12" s="1"/>
  <c r="BL231" i="12" s="1"/>
  <c r="BM231" i="12" s="1"/>
  <c r="I231" i="12"/>
  <c r="M231" i="12"/>
  <c r="Q231" i="12"/>
  <c r="U231" i="12"/>
  <c r="Y231" i="12"/>
  <c r="AC231" i="12"/>
  <c r="AG231" i="12"/>
  <c r="AK231" i="12"/>
  <c r="AO231" i="12"/>
  <c r="AS231" i="12"/>
  <c r="E236" i="12"/>
  <c r="B236" i="12" s="1"/>
  <c r="I236" i="12"/>
  <c r="M236" i="12"/>
  <c r="Q236" i="12"/>
  <c r="U236" i="12"/>
  <c r="Y236" i="12"/>
  <c r="AC236" i="12"/>
  <c r="AG236" i="12"/>
  <c r="AK236" i="12"/>
  <c r="AO236" i="12"/>
  <c r="AS236" i="12"/>
  <c r="E239" i="12"/>
  <c r="B239" i="12" s="1"/>
  <c r="I239" i="12"/>
  <c r="M239" i="12"/>
  <c r="Q239" i="12"/>
  <c r="U239" i="12"/>
  <c r="Y239" i="12"/>
  <c r="AC239" i="12"/>
  <c r="AG239" i="12"/>
  <c r="AK239" i="12"/>
  <c r="AO239" i="12"/>
  <c r="AS239" i="12"/>
  <c r="F169" i="12"/>
  <c r="F250" i="12" s="1"/>
  <c r="J169" i="12"/>
  <c r="J250" i="12" s="1"/>
  <c r="N169" i="12"/>
  <c r="N250" i="12" s="1"/>
  <c r="R169" i="12"/>
  <c r="R250" i="12" s="1"/>
  <c r="V169" i="12"/>
  <c r="V250" i="12" s="1"/>
  <c r="Z169" i="12"/>
  <c r="Z250" i="12" s="1"/>
  <c r="AD169" i="12"/>
  <c r="AD250" i="12" s="1"/>
  <c r="AH169" i="12"/>
  <c r="AH250" i="12" s="1"/>
  <c r="AL169" i="12"/>
  <c r="AL250" i="12" s="1"/>
  <c r="AP169" i="12"/>
  <c r="AP250" i="12" s="1"/>
  <c r="AT169" i="12"/>
  <c r="AT250" i="12" s="1"/>
  <c r="B243" i="12"/>
  <c r="AV243" i="12" s="1"/>
  <c r="AW243" i="12" s="1"/>
  <c r="AX243" i="12" s="1"/>
  <c r="AY243" i="12" s="1"/>
  <c r="AZ243" i="12" s="1"/>
  <c r="BA243" i="12" s="1"/>
  <c r="BB243" i="12" s="1"/>
  <c r="BC243" i="12" s="1"/>
  <c r="BD243" i="12" s="1"/>
  <c r="BE243" i="12" s="1"/>
  <c r="BF243" i="12" s="1"/>
  <c r="BG243" i="12" s="1"/>
  <c r="BH243" i="12" s="1"/>
  <c r="BI243" i="12" s="1"/>
  <c r="BJ243" i="12" s="1"/>
  <c r="BK243" i="12" s="1"/>
  <c r="BL243" i="12" s="1"/>
  <c r="BM243" i="12" s="1"/>
  <c r="J157" i="12"/>
  <c r="R157" i="12"/>
  <c r="Z157" i="12"/>
  <c r="AH157" i="12"/>
  <c r="AP157" i="12"/>
  <c r="M160" i="12"/>
  <c r="U160" i="12"/>
  <c r="AC160" i="12"/>
  <c r="AK160" i="12"/>
  <c r="AS160" i="12"/>
  <c r="F163" i="12"/>
  <c r="N163" i="12"/>
  <c r="V163" i="12"/>
  <c r="AD163" i="12"/>
  <c r="AL163" i="12"/>
  <c r="AT163" i="12"/>
  <c r="H166" i="12"/>
  <c r="P166" i="12"/>
  <c r="X166" i="12"/>
  <c r="AF166" i="12"/>
  <c r="AN166" i="12"/>
  <c r="I169" i="12"/>
  <c r="I250" i="12" s="1"/>
  <c r="Q169" i="12"/>
  <c r="Q250" i="12" s="1"/>
  <c r="Y169" i="12"/>
  <c r="Y250" i="12" s="1"/>
  <c r="AG169" i="12"/>
  <c r="AG250" i="12" s="1"/>
  <c r="AO169" i="12"/>
  <c r="AO250" i="12" s="1"/>
  <c r="K217" i="12"/>
  <c r="O217" i="12"/>
  <c r="AA217" i="12"/>
  <c r="AE217" i="12"/>
  <c r="AQ217" i="12"/>
  <c r="AU217" i="12"/>
  <c r="G214" i="12"/>
  <c r="G217" i="12" s="1"/>
  <c r="K214" i="12"/>
  <c r="O214" i="12"/>
  <c r="S214" i="12"/>
  <c r="S217" i="12" s="1"/>
  <c r="W214" i="12"/>
  <c r="W217" i="12" s="1"/>
  <c r="AA214" i="12"/>
  <c r="AE214" i="12"/>
  <c r="AI214" i="12"/>
  <c r="AI217" i="12" s="1"/>
  <c r="AM214" i="12"/>
  <c r="AM217" i="12" s="1"/>
  <c r="AQ214" i="12"/>
  <c r="AU214" i="12"/>
  <c r="E210" i="12"/>
  <c r="M210" i="12"/>
  <c r="U210" i="12"/>
  <c r="AC210" i="12"/>
  <c r="AK210" i="12"/>
  <c r="AS210" i="12"/>
  <c r="I213" i="12"/>
  <c r="I217" i="12" s="1"/>
  <c r="Q213" i="12"/>
  <c r="Q217" i="12" s="1"/>
  <c r="Y213" i="12"/>
  <c r="Y217" i="12" s="1"/>
  <c r="AG213" i="12"/>
  <c r="AG217" i="12" s="1"/>
  <c r="AO213" i="12"/>
  <c r="AO217" i="12" s="1"/>
  <c r="AV226" i="12"/>
  <c r="AV227" i="12"/>
  <c r="AW227" i="12" s="1"/>
  <c r="AX227" i="12" s="1"/>
  <c r="AY227" i="12" s="1"/>
  <c r="AZ227" i="12" s="1"/>
  <c r="BA227" i="12" s="1"/>
  <c r="BB227" i="12" s="1"/>
  <c r="BC227" i="12" s="1"/>
  <c r="BD227" i="12" s="1"/>
  <c r="BE227" i="12" s="1"/>
  <c r="BF227" i="12" s="1"/>
  <c r="BG227" i="12" s="1"/>
  <c r="BH227" i="12" s="1"/>
  <c r="BI227" i="12" s="1"/>
  <c r="BJ227" i="12" s="1"/>
  <c r="BK227" i="12" s="1"/>
  <c r="BL227" i="12" s="1"/>
  <c r="BM227" i="12" s="1"/>
  <c r="AU233" i="12"/>
  <c r="AU234" i="12"/>
  <c r="F242" i="12"/>
  <c r="N242" i="12"/>
  <c r="V242" i="12"/>
  <c r="AD242" i="12"/>
  <c r="AL242" i="12"/>
  <c r="AT242" i="12"/>
  <c r="J248" i="12"/>
  <c r="R248" i="12"/>
  <c r="Z248" i="12"/>
  <c r="AH248" i="12"/>
  <c r="AP248" i="12"/>
  <c r="R158" i="8"/>
  <c r="V158" i="8"/>
  <c r="Z158" i="8"/>
  <c r="AD158" i="8"/>
  <c r="AH158" i="8"/>
  <c r="AL158" i="8"/>
  <c r="AP158" i="8"/>
  <c r="AT158" i="8"/>
  <c r="AX158" i="8"/>
  <c r="BB158" i="8"/>
  <c r="BF158" i="8"/>
  <c r="V164" i="8"/>
  <c r="AL164" i="8"/>
  <c r="BB164" i="8"/>
  <c r="P176" i="8"/>
  <c r="T176" i="8"/>
  <c r="X176" i="8"/>
  <c r="AB176" i="8"/>
  <c r="AF176" i="8"/>
  <c r="AJ176" i="8"/>
  <c r="AN176" i="8"/>
  <c r="AR176" i="8"/>
  <c r="AV176" i="8"/>
  <c r="AZ176" i="8"/>
  <c r="BD176" i="8"/>
  <c r="S189" i="8"/>
  <c r="AI189" i="8"/>
  <c r="AY189" i="8"/>
  <c r="S195" i="8"/>
  <c r="W195" i="8"/>
  <c r="AA195" i="8"/>
  <c r="AE195" i="8"/>
  <c r="AI195" i="8"/>
  <c r="AM195" i="8"/>
  <c r="AQ195" i="8"/>
  <c r="AU195" i="8"/>
  <c r="AY195" i="8"/>
  <c r="BC195" i="8"/>
  <c r="J10" i="13"/>
  <c r="I10" i="13"/>
  <c r="N10" i="13"/>
  <c r="M10" i="13"/>
  <c r="Z10" i="13"/>
  <c r="Y10" i="13"/>
  <c r="H20" i="12"/>
  <c r="L20" i="12"/>
  <c r="P20" i="12"/>
  <c r="T20" i="12"/>
  <c r="X20" i="12"/>
  <c r="AB20" i="12"/>
  <c r="AO21" i="12"/>
  <c r="G222" i="12"/>
  <c r="G160" i="12"/>
  <c r="G157" i="12"/>
  <c r="K222" i="12"/>
  <c r="K160" i="12"/>
  <c r="K157" i="12"/>
  <c r="O222" i="12"/>
  <c r="O160" i="12"/>
  <c r="O157" i="12"/>
  <c r="S222" i="12"/>
  <c r="S160" i="12"/>
  <c r="S157" i="12"/>
  <c r="W222" i="12"/>
  <c r="W160" i="12"/>
  <c r="W157" i="12"/>
  <c r="AA222" i="12"/>
  <c r="AA160" i="12"/>
  <c r="AA157" i="12"/>
  <c r="AE222" i="12"/>
  <c r="AE160" i="12"/>
  <c r="AE157" i="12"/>
  <c r="AI222" i="12"/>
  <c r="AI160" i="12"/>
  <c r="AI157" i="12"/>
  <c r="AM222" i="12"/>
  <c r="AM160" i="12"/>
  <c r="AM157" i="12"/>
  <c r="AQ222" i="12"/>
  <c r="AQ160" i="12"/>
  <c r="AQ157" i="12"/>
  <c r="AU222" i="12"/>
  <c r="AU160" i="12"/>
  <c r="AU157" i="12"/>
  <c r="AV135" i="12"/>
  <c r="E223" i="12"/>
  <c r="B223" i="12" s="1"/>
  <c r="AV223" i="12" s="1"/>
  <c r="B136" i="12"/>
  <c r="AX138" i="12"/>
  <c r="G163" i="12"/>
  <c r="K163" i="12"/>
  <c r="O163" i="12"/>
  <c r="S163" i="12"/>
  <c r="W163" i="12"/>
  <c r="AA163" i="12"/>
  <c r="AE163" i="12"/>
  <c r="AI163" i="12"/>
  <c r="AM163" i="12"/>
  <c r="AQ163" i="12"/>
  <c r="E232" i="12"/>
  <c r="B232" i="12" s="1"/>
  <c r="AV232" i="12" s="1"/>
  <c r="AW232" i="12" s="1"/>
  <c r="AX232" i="12" s="1"/>
  <c r="AY232" i="12" s="1"/>
  <c r="AZ232" i="12" s="1"/>
  <c r="BA232" i="12" s="1"/>
  <c r="BB232" i="12" s="1"/>
  <c r="BC232" i="12" s="1"/>
  <c r="BD232" i="12" s="1"/>
  <c r="BE232" i="12" s="1"/>
  <c r="BF232" i="12" s="1"/>
  <c r="BG232" i="12" s="1"/>
  <c r="BH232" i="12" s="1"/>
  <c r="BI232" i="12" s="1"/>
  <c r="BJ232" i="12" s="1"/>
  <c r="BK232" i="12" s="1"/>
  <c r="BL232" i="12" s="1"/>
  <c r="BM232" i="12" s="1"/>
  <c r="I232" i="12"/>
  <c r="M232" i="12"/>
  <c r="Q232" i="12"/>
  <c r="U232" i="12"/>
  <c r="Y232" i="12"/>
  <c r="AC232" i="12"/>
  <c r="AG232" i="12"/>
  <c r="AK232" i="12"/>
  <c r="AO232" i="12"/>
  <c r="AS232" i="12"/>
  <c r="H234" i="12"/>
  <c r="L234" i="12"/>
  <c r="P234" i="12"/>
  <c r="T234" i="12"/>
  <c r="X234" i="12"/>
  <c r="AB234" i="12"/>
  <c r="AF234" i="12"/>
  <c r="AJ234" i="12"/>
  <c r="AN234" i="12"/>
  <c r="AR234" i="12"/>
  <c r="AV148" i="12"/>
  <c r="AV201" i="12" s="1"/>
  <c r="B148" i="12"/>
  <c r="E240" i="12"/>
  <c r="B240" i="12" s="1"/>
  <c r="B153" i="12"/>
  <c r="G169" i="12"/>
  <c r="G250" i="12" s="1"/>
  <c r="G242" i="12"/>
  <c r="K169" i="12"/>
  <c r="K250" i="12" s="1"/>
  <c r="K242" i="12"/>
  <c r="O169" i="12"/>
  <c r="O250" i="12" s="1"/>
  <c r="O242" i="12"/>
  <c r="S169" i="12"/>
  <c r="S250" i="12" s="1"/>
  <c r="S242" i="12"/>
  <c r="W169" i="12"/>
  <c r="W250" i="12" s="1"/>
  <c r="W242" i="12"/>
  <c r="AA169" i="12"/>
  <c r="AA250" i="12" s="1"/>
  <c r="AA242" i="12"/>
  <c r="AE169" i="12"/>
  <c r="AE250" i="12" s="1"/>
  <c r="AE242" i="12"/>
  <c r="AI169" i="12"/>
  <c r="AI250" i="12" s="1"/>
  <c r="AI242" i="12"/>
  <c r="AM169" i="12"/>
  <c r="AM250" i="12" s="1"/>
  <c r="AM242" i="12"/>
  <c r="AQ169" i="12"/>
  <c r="AQ250" i="12" s="1"/>
  <c r="AQ242" i="12"/>
  <c r="AU169" i="12"/>
  <c r="AU242" i="12"/>
  <c r="B155" i="12"/>
  <c r="H243" i="12"/>
  <c r="L243" i="12"/>
  <c r="P243" i="12"/>
  <c r="T243" i="12"/>
  <c r="X243" i="12"/>
  <c r="AB243" i="12"/>
  <c r="AF243" i="12"/>
  <c r="AJ243" i="12"/>
  <c r="AN243" i="12"/>
  <c r="AR243" i="12"/>
  <c r="E157" i="12"/>
  <c r="M157" i="12"/>
  <c r="U157" i="12"/>
  <c r="AC157" i="12"/>
  <c r="AK157" i="12"/>
  <c r="AS157" i="12"/>
  <c r="H160" i="12"/>
  <c r="P160" i="12"/>
  <c r="X160" i="12"/>
  <c r="AF160" i="12"/>
  <c r="AN160" i="12"/>
  <c r="L250" i="12"/>
  <c r="T250" i="12"/>
  <c r="AB250" i="12"/>
  <c r="AJ250" i="12"/>
  <c r="AR250" i="12"/>
  <c r="H217" i="12"/>
  <c r="L217" i="12"/>
  <c r="P217" i="12"/>
  <c r="T217" i="12"/>
  <c r="X217" i="12"/>
  <c r="AB217" i="12"/>
  <c r="AF217" i="12"/>
  <c r="AJ217" i="12"/>
  <c r="AN217" i="12"/>
  <c r="AR217" i="12"/>
  <c r="AX206" i="12"/>
  <c r="I222" i="12"/>
  <c r="Q222" i="12"/>
  <c r="Y222" i="12"/>
  <c r="AG222" i="12"/>
  <c r="AO222" i="12"/>
  <c r="E225" i="12"/>
  <c r="K227" i="12"/>
  <c r="S227" i="12"/>
  <c r="AA227" i="12"/>
  <c r="AI227" i="12"/>
  <c r="AQ227" i="12"/>
  <c r="J233" i="12"/>
  <c r="R233" i="12"/>
  <c r="Z233" i="12"/>
  <c r="AH233" i="12"/>
  <c r="AP233" i="12"/>
  <c r="R164" i="8"/>
  <c r="AH164" i="8"/>
  <c r="AX164" i="8"/>
  <c r="S170" i="8"/>
  <c r="W170" i="8"/>
  <c r="AA170" i="8"/>
  <c r="AE170" i="8"/>
  <c r="AI170" i="8"/>
  <c r="AM170" i="8"/>
  <c r="AQ170" i="8"/>
  <c r="AU170" i="8"/>
  <c r="AY170" i="8"/>
  <c r="BC170" i="8"/>
  <c r="Q176" i="8"/>
  <c r="U176" i="8"/>
  <c r="Y176" i="8"/>
  <c r="AC176" i="8"/>
  <c r="AG176" i="8"/>
  <c r="AK176" i="8"/>
  <c r="AO176" i="8"/>
  <c r="AS176" i="8"/>
  <c r="AW176" i="8"/>
  <c r="BA176" i="8"/>
  <c r="BE176" i="8"/>
  <c r="AE189" i="8"/>
  <c r="AU189" i="8"/>
  <c r="P195" i="8"/>
  <c r="T195" i="8"/>
  <c r="X195" i="8"/>
  <c r="AB195" i="8"/>
  <c r="AF195" i="8"/>
  <c r="AJ195" i="8"/>
  <c r="AN195" i="8"/>
  <c r="AR195" i="8"/>
  <c r="AV195" i="8"/>
  <c r="AZ195" i="8"/>
  <c r="BD195" i="8"/>
  <c r="R201" i="8"/>
  <c r="V201" i="8"/>
  <c r="AH201" i="8"/>
  <c r="AL201" i="8"/>
  <c r="AX201" i="8"/>
  <c r="BB201" i="8"/>
  <c r="R189" i="8"/>
  <c r="AD189" i="8"/>
  <c r="AH189" i="8"/>
  <c r="AT189" i="8"/>
  <c r="AX189" i="8"/>
  <c r="B225" i="12"/>
  <c r="AV225" i="12" s="1"/>
  <c r="H163" i="12"/>
  <c r="L163" i="12"/>
  <c r="P163" i="12"/>
  <c r="T163" i="12"/>
  <c r="T170" i="12" s="1"/>
  <c r="X163" i="12"/>
  <c r="AB163" i="12"/>
  <c r="AF163" i="12"/>
  <c r="AJ163" i="12"/>
  <c r="AN163" i="12"/>
  <c r="AR163" i="12"/>
  <c r="B143" i="12"/>
  <c r="E238" i="12"/>
  <c r="B238" i="12" s="1"/>
  <c r="B151" i="12"/>
  <c r="AZ153" i="12"/>
  <c r="AY206" i="12"/>
  <c r="AV207" i="12"/>
  <c r="AW154" i="12"/>
  <c r="I247" i="12"/>
  <c r="Q247" i="12"/>
  <c r="AG247" i="12"/>
  <c r="AO247" i="12"/>
  <c r="E169" i="12"/>
  <c r="E250" i="12" s="1"/>
  <c r="Y170" i="12"/>
  <c r="Y251" i="12" s="1"/>
  <c r="AV224" i="12"/>
  <c r="AW224" i="12" s="1"/>
  <c r="AX224" i="12" s="1"/>
  <c r="AY224" i="12" s="1"/>
  <c r="AZ224" i="12" s="1"/>
  <c r="BA224" i="12" s="1"/>
  <c r="BB224" i="12" s="1"/>
  <c r="BC224" i="12" s="1"/>
  <c r="BD224" i="12" s="1"/>
  <c r="BE224" i="12" s="1"/>
  <c r="BF224" i="12" s="1"/>
  <c r="BG224" i="12" s="1"/>
  <c r="BH224" i="12" s="1"/>
  <c r="BI224" i="12" s="1"/>
  <c r="BJ224" i="12" s="1"/>
  <c r="BK224" i="12" s="1"/>
  <c r="BL224" i="12" s="1"/>
  <c r="BM224" i="12" s="1"/>
  <c r="K233" i="12"/>
  <c r="S233" i="12"/>
  <c r="AA233" i="12"/>
  <c r="AI233" i="12"/>
  <c r="AQ233" i="12"/>
  <c r="P170" i="8"/>
  <c r="T170" i="8"/>
  <c r="X170" i="8"/>
  <c r="AB170" i="8"/>
  <c r="AF170" i="8"/>
  <c r="AJ170" i="8"/>
  <c r="AN170" i="8"/>
  <c r="AR170" i="8"/>
  <c r="AV170" i="8"/>
  <c r="AZ170" i="8"/>
  <c r="BD170" i="8"/>
  <c r="AA189" i="8"/>
  <c r="AQ189" i="8"/>
  <c r="S164" i="8"/>
  <c r="AE164" i="8"/>
  <c r="AI164" i="8"/>
  <c r="AU164" i="8"/>
  <c r="AY164" i="8"/>
  <c r="AU163" i="12"/>
  <c r="E166" i="12"/>
  <c r="I166" i="12"/>
  <c r="M166" i="12"/>
  <c r="Q166" i="12"/>
  <c r="U166" i="12"/>
  <c r="Y166" i="12"/>
  <c r="AC166" i="12"/>
  <c r="AG166" i="12"/>
  <c r="AG170" i="12" s="1"/>
  <c r="AK166" i="12"/>
  <c r="AO166" i="12"/>
  <c r="AS166" i="12"/>
  <c r="G210" i="12"/>
  <c r="K210" i="12"/>
  <c r="O210" i="12"/>
  <c r="S210" i="12"/>
  <c r="W210" i="12"/>
  <c r="AA210" i="12"/>
  <c r="AE210" i="12"/>
  <c r="AI210" i="12"/>
  <c r="AM210" i="12"/>
  <c r="AQ210" i="12"/>
  <c r="AU210" i="12"/>
  <c r="AU40" i="12" s="1"/>
  <c r="V185" i="8"/>
  <c r="V189" i="8" s="1"/>
  <c r="Z185" i="8"/>
  <c r="Z189" i="8" s="1"/>
  <c r="AL185" i="8"/>
  <c r="AL189" i="8" s="1"/>
  <c r="AP185" i="8"/>
  <c r="AP189" i="8" s="1"/>
  <c r="BB185" i="8"/>
  <c r="BB189" i="8" s="1"/>
  <c r="BF185" i="8"/>
  <c r="BF189" i="8" s="1"/>
  <c r="T10" i="13"/>
  <c r="H210" i="12"/>
  <c r="L210" i="12"/>
  <c r="P210" i="12"/>
  <c r="T210" i="12"/>
  <c r="X210" i="12"/>
  <c r="AB210" i="12"/>
  <c r="AF210" i="12"/>
  <c r="AJ210" i="12"/>
  <c r="AN210" i="12"/>
  <c r="AR210" i="12"/>
  <c r="D213" i="12"/>
  <c r="W160" i="8"/>
  <c r="W164" i="8" s="1"/>
  <c r="AM160" i="8"/>
  <c r="AM164" i="8" s="1"/>
  <c r="BC160" i="8"/>
  <c r="BC164" i="8" s="1"/>
  <c r="Q201" i="8"/>
  <c r="U201" i="8"/>
  <c r="Y201" i="8"/>
  <c r="AC201" i="8"/>
  <c r="AG201" i="8"/>
  <c r="AK201" i="8"/>
  <c r="AO201" i="8"/>
  <c r="AS201" i="8"/>
  <c r="AW201" i="8"/>
  <c r="BA201" i="8"/>
  <c r="BE201" i="8"/>
  <c r="C11" i="13"/>
  <c r="C12" i="13" s="1"/>
  <c r="M10" i="15"/>
  <c r="U10" i="15"/>
  <c r="R10" i="15"/>
  <c r="Z10" i="15"/>
  <c r="K10" i="15"/>
  <c r="O10" i="15"/>
  <c r="S10" i="15"/>
  <c r="W10" i="15"/>
  <c r="F11" i="15"/>
  <c r="F12" i="15" s="1"/>
  <c r="H10" i="15"/>
  <c r="L10" i="15"/>
  <c r="P10" i="15"/>
  <c r="T10" i="15"/>
  <c r="X10" i="15"/>
  <c r="I10" i="15"/>
  <c r="Q10" i="15"/>
  <c r="Y10" i="15"/>
  <c r="AW148" i="12"/>
  <c r="AQ23" i="9" l="1"/>
  <c r="AQ12" i="9"/>
  <c r="AA23" i="9"/>
  <c r="AA12" i="9"/>
  <c r="AW243" i="9"/>
  <c r="AV207" i="9"/>
  <c r="AL261" i="9"/>
  <c r="AL51" i="9"/>
  <c r="AO261" i="9"/>
  <c r="AO51" i="9"/>
  <c r="Y261" i="9"/>
  <c r="Y51" i="9"/>
  <c r="BN232" i="12"/>
  <c r="BM198" i="12"/>
  <c r="AM218" i="12"/>
  <c r="AM13" i="12"/>
  <c r="AM34" i="12"/>
  <c r="W218" i="12"/>
  <c r="W13" i="12"/>
  <c r="W33" i="12"/>
  <c r="G218" i="12"/>
  <c r="G13" i="12"/>
  <c r="G33" i="12"/>
  <c r="BN229" i="12"/>
  <c r="BM195" i="12"/>
  <c r="AM23" i="9"/>
  <c r="AM12" i="9"/>
  <c r="W23" i="9"/>
  <c r="W12" i="9"/>
  <c r="AV203" i="9"/>
  <c r="AW149" i="9"/>
  <c r="AK261" i="9"/>
  <c r="AK51" i="9"/>
  <c r="AW247" i="9"/>
  <c r="AV157" i="9"/>
  <c r="T251" i="12"/>
  <c r="T175" i="12"/>
  <c r="AW225" i="12"/>
  <c r="AV191" i="12"/>
  <c r="AW223" i="12"/>
  <c r="AV189" i="12"/>
  <c r="AI13" i="12"/>
  <c r="AI218" i="12"/>
  <c r="AI34" i="12"/>
  <c r="S13" i="12"/>
  <c r="S218" i="12"/>
  <c r="S33" i="12"/>
  <c r="BN243" i="12"/>
  <c r="BM209" i="12"/>
  <c r="BN231" i="12"/>
  <c r="BM197" i="12"/>
  <c r="AI23" i="9"/>
  <c r="AI12" i="9"/>
  <c r="AW238" i="9"/>
  <c r="AX238" i="9" s="1"/>
  <c r="AY238" i="9" s="1"/>
  <c r="AZ238" i="9" s="1"/>
  <c r="BA238" i="9" s="1"/>
  <c r="BB238" i="9" s="1"/>
  <c r="BC238" i="9" s="1"/>
  <c r="BD238" i="9" s="1"/>
  <c r="BE238" i="9" s="1"/>
  <c r="BF238" i="9" s="1"/>
  <c r="BG238" i="9" s="1"/>
  <c r="BH238" i="9" s="1"/>
  <c r="BI238" i="9" s="1"/>
  <c r="BJ238" i="9" s="1"/>
  <c r="BK238" i="9" s="1"/>
  <c r="BL238" i="9" s="1"/>
  <c r="BM238" i="9" s="1"/>
  <c r="BN238" i="9" s="1"/>
  <c r="BO238" i="9" s="1"/>
  <c r="BP238" i="9" s="1"/>
  <c r="BQ238" i="9" s="1"/>
  <c r="BR238" i="9" s="1"/>
  <c r="BS238" i="9" s="1"/>
  <c r="BT238" i="9" s="1"/>
  <c r="BU238" i="9" s="1"/>
  <c r="BV238" i="9" s="1"/>
  <c r="AV202" i="9"/>
  <c r="AT261" i="9"/>
  <c r="AT51" i="9"/>
  <c r="AG251" i="12"/>
  <c r="AG175" i="12"/>
  <c r="BN228" i="12"/>
  <c r="BM194" i="12"/>
  <c r="AE23" i="9"/>
  <c r="AE12" i="9"/>
  <c r="AP261" i="9"/>
  <c r="AP51" i="9"/>
  <c r="AS261" i="9"/>
  <c r="AS51" i="9"/>
  <c r="AC261" i="9"/>
  <c r="AC51" i="9"/>
  <c r="AW183" i="9"/>
  <c r="AW12" i="9"/>
  <c r="AK249" i="12"/>
  <c r="U249" i="12"/>
  <c r="E249" i="12"/>
  <c r="AR248" i="12"/>
  <c r="AB248" i="12"/>
  <c r="AB176" i="12"/>
  <c r="AB170" i="12"/>
  <c r="L248" i="12"/>
  <c r="L176" i="12"/>
  <c r="AF218" i="12"/>
  <c r="AF34" i="12"/>
  <c r="AF13" i="12"/>
  <c r="P218" i="12"/>
  <c r="P33" i="12"/>
  <c r="P13" i="12"/>
  <c r="AN247" i="12"/>
  <c r="AN170" i="12"/>
  <c r="AN251" i="12" s="1"/>
  <c r="H247" i="12"/>
  <c r="H170" i="12"/>
  <c r="H251" i="12" s="1"/>
  <c r="AE248" i="12"/>
  <c r="O248" i="12"/>
  <c r="AQ170" i="12"/>
  <c r="AQ251" i="12" s="1"/>
  <c r="AQ247" i="12"/>
  <c r="AA175" i="12"/>
  <c r="AA170" i="12"/>
  <c r="AA251" i="12" s="1"/>
  <c r="AA247" i="12"/>
  <c r="K175" i="12"/>
  <c r="K170" i="12"/>
  <c r="K251" i="12" s="1"/>
  <c r="K247" i="12"/>
  <c r="AV234" i="12"/>
  <c r="AW234" i="12" s="1"/>
  <c r="B234" i="12"/>
  <c r="AG218" i="12"/>
  <c r="AG34" i="12"/>
  <c r="AG13" i="12"/>
  <c r="P249" i="12"/>
  <c r="AD248" i="12"/>
  <c r="AS247" i="12"/>
  <c r="AS175" i="12"/>
  <c r="AS170" i="12"/>
  <c r="AS251" i="12" s="1"/>
  <c r="M247" i="12"/>
  <c r="M175" i="12"/>
  <c r="M170" i="12"/>
  <c r="M251" i="12" s="1"/>
  <c r="AT34" i="12"/>
  <c r="AT218" i="12"/>
  <c r="AT13" i="12"/>
  <c r="AL34" i="12"/>
  <c r="AL218" i="12"/>
  <c r="AL13" i="12"/>
  <c r="AD34" i="12"/>
  <c r="AD218" i="12"/>
  <c r="AD13" i="12"/>
  <c r="V33" i="12"/>
  <c r="V218" i="12"/>
  <c r="V13" i="12"/>
  <c r="N33" i="12"/>
  <c r="N218" i="12"/>
  <c r="N13" i="12"/>
  <c r="F33" i="12"/>
  <c r="F218" i="12"/>
  <c r="F13" i="12"/>
  <c r="AS176" i="12"/>
  <c r="AS248" i="12"/>
  <c r="Y175" i="12"/>
  <c r="BM207" i="12"/>
  <c r="BN241" i="12"/>
  <c r="AW150" i="12"/>
  <c r="AE228" i="9"/>
  <c r="AE56" i="9"/>
  <c r="AE60" i="9" s="1"/>
  <c r="AE62" i="9" s="1"/>
  <c r="AE40" i="9" s="1"/>
  <c r="AE41" i="9" s="1"/>
  <c r="AE42" i="9" s="1"/>
  <c r="BO236" i="12"/>
  <c r="BN202" i="12"/>
  <c r="BN239" i="12"/>
  <c r="BM205" i="12"/>
  <c r="V9" i="17"/>
  <c r="V11" i="17" s="1"/>
  <c r="AP48" i="12"/>
  <c r="AP47" i="12"/>
  <c r="AP50" i="12"/>
  <c r="S9" i="17"/>
  <c r="S11" i="17" s="1"/>
  <c r="AM47" i="12"/>
  <c r="AM48" i="12"/>
  <c r="AM50" i="12"/>
  <c r="K9" i="17"/>
  <c r="K11" i="17" s="1"/>
  <c r="AE47" i="12"/>
  <c r="AE48" i="12"/>
  <c r="AE50" i="12"/>
  <c r="W47" i="12"/>
  <c r="W48" i="12"/>
  <c r="W50" i="12"/>
  <c r="O47" i="12"/>
  <c r="O48" i="12"/>
  <c r="O50" i="12"/>
  <c r="G47" i="12"/>
  <c r="G48" i="12"/>
  <c r="G50" i="12"/>
  <c r="AL228" i="9"/>
  <c r="AL56" i="9"/>
  <c r="AL60" i="9" s="1"/>
  <c r="AL62" i="9" s="1"/>
  <c r="AL40" i="9" s="1"/>
  <c r="AL41" i="9" s="1"/>
  <c r="AL42" i="9" s="1"/>
  <c r="F228" i="9"/>
  <c r="F56" i="9"/>
  <c r="F60" i="9" s="1"/>
  <c r="F62" i="9" s="1"/>
  <c r="F40" i="9" s="1"/>
  <c r="F41" i="9" s="1"/>
  <c r="F42" i="9" s="1"/>
  <c r="AO229" i="9"/>
  <c r="AO13" i="9"/>
  <c r="Y229" i="9"/>
  <c r="Y13" i="9"/>
  <c r="I229" i="9"/>
  <c r="I13" i="9"/>
  <c r="O249" i="12"/>
  <c r="AI249" i="12"/>
  <c r="AT50" i="12"/>
  <c r="AT47" i="12"/>
  <c r="AT48" i="12"/>
  <c r="J9" i="17"/>
  <c r="J11" i="17" s="1"/>
  <c r="AD50" i="12"/>
  <c r="AD47" i="12"/>
  <c r="AD48" i="12"/>
  <c r="S228" i="9"/>
  <c r="S56" i="9"/>
  <c r="S60" i="9" s="1"/>
  <c r="S62" i="9" s="1"/>
  <c r="S40" i="9" s="1"/>
  <c r="S41" i="9" s="1"/>
  <c r="S42" i="9" s="1"/>
  <c r="AN228" i="9"/>
  <c r="AN56" i="9"/>
  <c r="AN60" i="9" s="1"/>
  <c r="AN62" i="9" s="1"/>
  <c r="AN40" i="9" s="1"/>
  <c r="AN41" i="9" s="1"/>
  <c r="AN42" i="9" s="1"/>
  <c r="AF228" i="9"/>
  <c r="AF56" i="9"/>
  <c r="AF60" i="9" s="1"/>
  <c r="AF62" i="9" s="1"/>
  <c r="AF40" i="9" s="1"/>
  <c r="AF41" i="9" s="1"/>
  <c r="AF42" i="9" s="1"/>
  <c r="X228" i="9"/>
  <c r="X56" i="9"/>
  <c r="X60" i="9" s="1"/>
  <c r="X62" i="9" s="1"/>
  <c r="X40" i="9" s="1"/>
  <c r="X41" i="9" s="1"/>
  <c r="X42" i="9" s="1"/>
  <c r="P228" i="9"/>
  <c r="P56" i="9"/>
  <c r="P60" i="9" s="1"/>
  <c r="P62" i="9" s="1"/>
  <c r="P40" i="9" s="1"/>
  <c r="P41" i="9" s="1"/>
  <c r="P42" i="9" s="1"/>
  <c r="H228" i="9"/>
  <c r="H56" i="9"/>
  <c r="H60" i="9" s="1"/>
  <c r="H62" i="9" s="1"/>
  <c r="H40" i="9" s="1"/>
  <c r="H41" i="9" s="1"/>
  <c r="H42" i="9" s="1"/>
  <c r="AW238" i="12"/>
  <c r="AV204" i="12"/>
  <c r="L170" i="12"/>
  <c r="AW19" i="12"/>
  <c r="AV17" i="12"/>
  <c r="AP228" i="9"/>
  <c r="AP56" i="9"/>
  <c r="AP60" i="9" s="1"/>
  <c r="AP62" i="9" s="1"/>
  <c r="AP40" i="9" s="1"/>
  <c r="AP41" i="9" s="1"/>
  <c r="AP42" i="9" s="1"/>
  <c r="J228" i="9"/>
  <c r="J56" i="9"/>
  <c r="J60" i="9" s="1"/>
  <c r="J62" i="9" s="1"/>
  <c r="J40" i="9" s="1"/>
  <c r="J41" i="9" s="1"/>
  <c r="J42" i="9" s="1"/>
  <c r="AH262" i="9"/>
  <c r="AH52" i="9"/>
  <c r="R262" i="9"/>
  <c r="R52" i="9"/>
  <c r="AR261" i="9"/>
  <c r="AR51" i="9"/>
  <c r="AB261" i="9"/>
  <c r="AB51" i="9"/>
  <c r="L261" i="9"/>
  <c r="L51" i="9"/>
  <c r="AL260" i="9"/>
  <c r="AL185" i="9"/>
  <c r="AL180" i="9"/>
  <c r="AL50" i="9"/>
  <c r="V260" i="9"/>
  <c r="V185" i="9"/>
  <c r="V180" i="9"/>
  <c r="V50" i="9"/>
  <c r="F260" i="9"/>
  <c r="F185" i="9"/>
  <c r="F180" i="9"/>
  <c r="F264" i="9" s="1"/>
  <c r="F50" i="9"/>
  <c r="AG23" i="9"/>
  <c r="AG12" i="9"/>
  <c r="Q23" i="9"/>
  <c r="Q12" i="9"/>
  <c r="AV216" i="9"/>
  <c r="AW162" i="9"/>
  <c r="AV199" i="9"/>
  <c r="AW145" i="9"/>
  <c r="AO262" i="9"/>
  <c r="AO52" i="9"/>
  <c r="Y262" i="9"/>
  <c r="Y52" i="9"/>
  <c r="I262" i="9"/>
  <c r="I52" i="9"/>
  <c r="AM173" i="9"/>
  <c r="W173" i="9"/>
  <c r="G261" i="9"/>
  <c r="G51" i="9"/>
  <c r="AG185" i="9"/>
  <c r="AG180" i="9"/>
  <c r="AG264" i="9" s="1"/>
  <c r="AG260" i="9"/>
  <c r="AG50" i="9"/>
  <c r="Q185" i="9"/>
  <c r="Q180" i="9"/>
  <c r="Q264" i="9" s="1"/>
  <c r="Q260" i="9"/>
  <c r="Q50" i="9"/>
  <c r="AR23" i="9"/>
  <c r="AR12" i="9"/>
  <c r="AB23" i="9"/>
  <c r="AB12" i="9"/>
  <c r="L23" i="9"/>
  <c r="L12" i="9"/>
  <c r="AN262" i="9"/>
  <c r="AN52" i="9"/>
  <c r="X262" i="9"/>
  <c r="X52" i="9"/>
  <c r="H262" i="9"/>
  <c r="H52" i="9"/>
  <c r="AH261" i="9"/>
  <c r="AH51" i="9"/>
  <c r="R261" i="9"/>
  <c r="R51" i="9"/>
  <c r="AR260" i="9"/>
  <c r="AR180" i="9"/>
  <c r="AR50" i="9"/>
  <c r="AB260" i="9"/>
  <c r="AB180" i="9"/>
  <c r="AB186" i="9" s="1"/>
  <c r="AB50" i="9"/>
  <c r="L260" i="9"/>
  <c r="L180" i="9"/>
  <c r="L186" i="9" s="1"/>
  <c r="L50" i="9"/>
  <c r="G23" i="9"/>
  <c r="G12" i="9"/>
  <c r="AV204" i="9"/>
  <c r="AW150" i="9"/>
  <c r="AQ262" i="9"/>
  <c r="AQ52" i="9"/>
  <c r="AA262" i="9"/>
  <c r="AA52" i="9"/>
  <c r="K262" i="9"/>
  <c r="K52" i="9"/>
  <c r="U261" i="9"/>
  <c r="U51" i="9"/>
  <c r="E261" i="9"/>
  <c r="E51" i="9"/>
  <c r="AI260" i="9"/>
  <c r="AI50" i="9"/>
  <c r="S260" i="9"/>
  <c r="S185" i="9"/>
  <c r="S180" i="9"/>
  <c r="S50" i="9"/>
  <c r="AT167" i="9"/>
  <c r="AT16" i="9" s="1"/>
  <c r="AD23" i="9"/>
  <c r="AD12" i="9"/>
  <c r="N23" i="9"/>
  <c r="N12" i="9"/>
  <c r="AW213" i="9"/>
  <c r="AX159" i="9"/>
  <c r="AW22" i="9"/>
  <c r="AW39" i="9" s="1"/>
  <c r="AW45" i="9" s="1"/>
  <c r="AV183" i="9"/>
  <c r="AV12" i="9"/>
  <c r="AG177" i="12"/>
  <c r="AG249" i="12"/>
  <c r="Q249" i="12"/>
  <c r="B163" i="12"/>
  <c r="AU248" i="12"/>
  <c r="A163" i="12"/>
  <c r="AZ206" i="12"/>
  <c r="BA153" i="12"/>
  <c r="AN248" i="12"/>
  <c r="AN176" i="12"/>
  <c r="X248" i="12"/>
  <c r="H248" i="12"/>
  <c r="H176" i="12"/>
  <c r="AR218" i="12"/>
  <c r="AR34" i="12"/>
  <c r="AR13" i="12"/>
  <c r="AB218" i="12"/>
  <c r="AB33" i="12"/>
  <c r="AB13" i="12"/>
  <c r="L218" i="12"/>
  <c r="L33" i="12"/>
  <c r="L13" i="12"/>
  <c r="AF247" i="12"/>
  <c r="AF170" i="12"/>
  <c r="AF251" i="12" s="1"/>
  <c r="AQ248" i="12"/>
  <c r="AQ176" i="12"/>
  <c r="AA248" i="12"/>
  <c r="AA176" i="12"/>
  <c r="K248" i="12"/>
  <c r="K176" i="12"/>
  <c r="AU170" i="12"/>
  <c r="A160" i="12"/>
  <c r="AU247" i="12"/>
  <c r="B160" i="12"/>
  <c r="AE175" i="12"/>
  <c r="AE170" i="12"/>
  <c r="AE251" i="12" s="1"/>
  <c r="AE247" i="12"/>
  <c r="O175" i="12"/>
  <c r="O170" i="12"/>
  <c r="O251" i="12" s="1"/>
  <c r="O247" i="12"/>
  <c r="AV233" i="12"/>
  <c r="B233" i="12"/>
  <c r="BN227" i="12"/>
  <c r="BM193" i="12"/>
  <c r="Y218" i="12"/>
  <c r="Y33" i="12"/>
  <c r="Y13" i="12"/>
  <c r="AU218" i="12"/>
  <c r="AU13" i="12"/>
  <c r="AU34" i="12"/>
  <c r="E6" i="12"/>
  <c r="AE218" i="12"/>
  <c r="AE13" i="12"/>
  <c r="AE34" i="12"/>
  <c r="O218" i="12"/>
  <c r="O13" i="12"/>
  <c r="O33" i="12"/>
  <c r="AN249" i="12"/>
  <c r="AN177" i="12"/>
  <c r="H249" i="12"/>
  <c r="H177" i="12"/>
  <c r="V248" i="12"/>
  <c r="V176" i="12"/>
  <c r="AK247" i="12"/>
  <c r="AK170" i="12"/>
  <c r="AK251" i="12" s="1"/>
  <c r="AT175" i="12"/>
  <c r="AT170" i="12"/>
  <c r="AT247" i="12"/>
  <c r="AL175" i="12"/>
  <c r="AL170" i="12"/>
  <c r="AL247" i="12"/>
  <c r="AD170" i="12"/>
  <c r="AD247" i="12"/>
  <c r="V175" i="12"/>
  <c r="V170" i="12"/>
  <c r="V247" i="12"/>
  <c r="N175" i="12"/>
  <c r="N170" i="12"/>
  <c r="N247" i="12"/>
  <c r="F175" i="12"/>
  <c r="F170" i="12"/>
  <c r="F247" i="12"/>
  <c r="X9" i="17"/>
  <c r="X11" i="17" s="1"/>
  <c r="O7" i="12"/>
  <c r="AR47" i="12"/>
  <c r="AR50" i="12"/>
  <c r="AR48" i="12"/>
  <c r="P9" i="17"/>
  <c r="P11" i="17" s="1"/>
  <c r="AJ47" i="12"/>
  <c r="AJ50" i="12"/>
  <c r="AJ48" i="12"/>
  <c r="Q194" i="17"/>
  <c r="N6" i="12"/>
  <c r="Q193" i="17" s="1"/>
  <c r="AC248" i="12"/>
  <c r="AV237" i="12"/>
  <c r="AW237" i="12" s="1"/>
  <c r="AX237" i="12" s="1"/>
  <c r="AY237" i="12" s="1"/>
  <c r="AZ237" i="12" s="1"/>
  <c r="BA237" i="12" s="1"/>
  <c r="BB237" i="12" s="1"/>
  <c r="BC237" i="12" s="1"/>
  <c r="BD237" i="12" s="1"/>
  <c r="BE237" i="12" s="1"/>
  <c r="BF237" i="12" s="1"/>
  <c r="BG237" i="12" s="1"/>
  <c r="BH237" i="12" s="1"/>
  <c r="BI237" i="12" s="1"/>
  <c r="BJ237" i="12" s="1"/>
  <c r="BK237" i="12" s="1"/>
  <c r="BL237" i="12" s="1"/>
  <c r="BM237" i="12" s="1"/>
  <c r="B237" i="12"/>
  <c r="W228" i="9"/>
  <c r="W56" i="9"/>
  <c r="W60" i="9" s="1"/>
  <c r="W62" i="9" s="1"/>
  <c r="W40" i="9" s="1"/>
  <c r="W41" i="9" s="1"/>
  <c r="W42" i="9" s="1"/>
  <c r="AG176" i="12"/>
  <c r="AG248" i="12"/>
  <c r="Q248" i="12"/>
  <c r="AD228" i="9"/>
  <c r="AD56" i="9"/>
  <c r="AD60" i="9" s="1"/>
  <c r="AD62" i="9" s="1"/>
  <c r="AD40" i="9" s="1"/>
  <c r="AD41" i="9" s="1"/>
  <c r="AD42" i="9" s="1"/>
  <c r="AK229" i="9"/>
  <c r="AK13" i="9"/>
  <c r="U229" i="9"/>
  <c r="U13" i="9"/>
  <c r="E229" i="9"/>
  <c r="E13" i="9"/>
  <c r="AK176" i="12"/>
  <c r="AK248" i="12"/>
  <c r="AX146" i="12"/>
  <c r="AA249" i="12"/>
  <c r="AA177" i="12"/>
  <c r="AQ228" i="9"/>
  <c r="AQ56" i="9"/>
  <c r="AQ60" i="9" s="1"/>
  <c r="AQ62" i="9" s="1"/>
  <c r="AQ40" i="9" s="1"/>
  <c r="AQ41" i="9" s="1"/>
  <c r="AQ42" i="9" s="1"/>
  <c r="K228" i="9"/>
  <c r="K56" i="9"/>
  <c r="K60" i="9" s="1"/>
  <c r="K62" i="9" s="1"/>
  <c r="K40" i="9" s="1"/>
  <c r="K41" i="9" s="1"/>
  <c r="K42" i="9" s="1"/>
  <c r="AM249" i="12"/>
  <c r="AR249" i="12"/>
  <c r="AB249" i="12"/>
  <c r="AB177" i="12"/>
  <c r="L249" i="12"/>
  <c r="L177" i="12"/>
  <c r="BN230" i="12"/>
  <c r="BM196" i="12"/>
  <c r="AH228" i="9"/>
  <c r="AH56" i="9"/>
  <c r="AH60" i="9" s="1"/>
  <c r="AH62" i="9" s="1"/>
  <c r="AH40" i="9" s="1"/>
  <c r="AH41" i="9" s="1"/>
  <c r="AH42" i="9" s="1"/>
  <c r="AT262" i="9"/>
  <c r="AT52" i="9"/>
  <c r="AD262" i="9"/>
  <c r="AD52" i="9"/>
  <c r="N262" i="9"/>
  <c r="N52" i="9"/>
  <c r="AN261" i="9"/>
  <c r="AN186" i="9"/>
  <c r="AN51" i="9"/>
  <c r="X261" i="9"/>
  <c r="X51" i="9"/>
  <c r="H261" i="9"/>
  <c r="H51" i="9"/>
  <c r="AH260" i="9"/>
  <c r="AH185" i="9"/>
  <c r="AH180" i="9"/>
  <c r="AH50" i="9"/>
  <c r="AH54" i="9" s="1"/>
  <c r="R260" i="9"/>
  <c r="R185" i="9"/>
  <c r="R180" i="9"/>
  <c r="R50" i="9"/>
  <c r="R54" i="9" s="1"/>
  <c r="AS23" i="9"/>
  <c r="AS12" i="9"/>
  <c r="AC23" i="9"/>
  <c r="AC12" i="9"/>
  <c r="M23" i="9"/>
  <c r="M12" i="9"/>
  <c r="B256" i="9"/>
  <c r="AV256" i="9"/>
  <c r="AV215" i="9"/>
  <c r="AW161" i="9"/>
  <c r="AV208" i="9"/>
  <c r="AW154" i="9"/>
  <c r="AV198" i="9"/>
  <c r="AW144" i="9"/>
  <c r="AK262" i="9"/>
  <c r="AK52" i="9"/>
  <c r="U262" i="9"/>
  <c r="U52" i="9"/>
  <c r="E262" i="9"/>
  <c r="E52" i="9"/>
  <c r="AI173" i="9"/>
  <c r="S261" i="9"/>
  <c r="S186" i="9"/>
  <c r="S51" i="9"/>
  <c r="AS260" i="9"/>
  <c r="AS185" i="9"/>
  <c r="AS180" i="9"/>
  <c r="AS264" i="9" s="1"/>
  <c r="AS50" i="9"/>
  <c r="AC260" i="9"/>
  <c r="AC185" i="9"/>
  <c r="AC180" i="9"/>
  <c r="AC264" i="9" s="1"/>
  <c r="AC50" i="9"/>
  <c r="M260" i="9"/>
  <c r="M185" i="9"/>
  <c r="M180" i="9"/>
  <c r="M264" i="9" s="1"/>
  <c r="M50" i="9"/>
  <c r="AN23" i="9"/>
  <c r="AN12" i="9"/>
  <c r="X23" i="9"/>
  <c r="X12" i="9"/>
  <c r="H23" i="9"/>
  <c r="H12" i="9"/>
  <c r="AJ262" i="9"/>
  <c r="AJ52" i="9"/>
  <c r="T262" i="9"/>
  <c r="T52" i="9"/>
  <c r="AD261" i="9"/>
  <c r="AD51" i="9"/>
  <c r="N261" i="9"/>
  <c r="N51" i="9"/>
  <c r="AN260" i="9"/>
  <c r="AN180" i="9"/>
  <c r="AN264" i="9" s="1"/>
  <c r="AN50" i="9"/>
  <c r="AN54" i="9" s="1"/>
  <c r="X260" i="9"/>
  <c r="X180" i="9"/>
  <c r="X264" i="9" s="1"/>
  <c r="X50" i="9"/>
  <c r="X54" i="9" s="1"/>
  <c r="H260" i="9"/>
  <c r="H180" i="9"/>
  <c r="H264" i="9" s="1"/>
  <c r="H50" i="9"/>
  <c r="H54" i="9" s="1"/>
  <c r="S23" i="9"/>
  <c r="S12" i="9"/>
  <c r="AM262" i="9"/>
  <c r="AM52" i="9"/>
  <c r="W262" i="9"/>
  <c r="W52" i="9"/>
  <c r="G262" i="9"/>
  <c r="G52" i="9"/>
  <c r="AG261" i="9"/>
  <c r="AG186" i="9"/>
  <c r="AG51" i="9"/>
  <c r="Q261" i="9"/>
  <c r="Q186" i="9"/>
  <c r="Q51" i="9"/>
  <c r="AU260" i="9"/>
  <c r="AU50" i="9"/>
  <c r="B170" i="9"/>
  <c r="AE260" i="9"/>
  <c r="AE50" i="9"/>
  <c r="O260" i="9"/>
  <c r="O185" i="9"/>
  <c r="O180" i="9"/>
  <c r="O50" i="9"/>
  <c r="AP167" i="9"/>
  <c r="AP16" i="9" s="1"/>
  <c r="Z23" i="9"/>
  <c r="Z12" i="9"/>
  <c r="J23" i="9"/>
  <c r="J12" i="9"/>
  <c r="AW179" i="9"/>
  <c r="AX166" i="9"/>
  <c r="AW53" i="9"/>
  <c r="AS177" i="12"/>
  <c r="AS249" i="12"/>
  <c r="AC249" i="12"/>
  <c r="M177" i="12"/>
  <c r="M249" i="12"/>
  <c r="BM190" i="12"/>
  <c r="BN224" i="12"/>
  <c r="BO224" i="12" s="1"/>
  <c r="BP224" i="12" s="1"/>
  <c r="Q170" i="12"/>
  <c r="AW207" i="12"/>
  <c r="AX154" i="12"/>
  <c r="AJ248" i="12"/>
  <c r="T248" i="12"/>
  <c r="T176" i="12"/>
  <c r="AN218" i="12"/>
  <c r="AN34" i="12"/>
  <c r="AN13" i="12"/>
  <c r="X218" i="12"/>
  <c r="X33" i="12"/>
  <c r="X13" i="12"/>
  <c r="H218" i="12"/>
  <c r="H33" i="12"/>
  <c r="H13" i="12"/>
  <c r="X247" i="12"/>
  <c r="X170" i="12"/>
  <c r="X251" i="12" s="1"/>
  <c r="B242" i="12"/>
  <c r="AV242" i="12" s="1"/>
  <c r="AW242" i="12" s="1"/>
  <c r="AX242" i="12" s="1"/>
  <c r="AY242" i="12" s="1"/>
  <c r="AZ242" i="12" s="1"/>
  <c r="BA242" i="12" s="1"/>
  <c r="BB242" i="12" s="1"/>
  <c r="BC242" i="12" s="1"/>
  <c r="BD242" i="12" s="1"/>
  <c r="BE242" i="12" s="1"/>
  <c r="BF242" i="12" s="1"/>
  <c r="BG242" i="12" s="1"/>
  <c r="BH242" i="12" s="1"/>
  <c r="BI242" i="12" s="1"/>
  <c r="BJ242" i="12" s="1"/>
  <c r="BK242" i="12" s="1"/>
  <c r="BL242" i="12" s="1"/>
  <c r="BM242" i="12" s="1"/>
  <c r="AM248" i="12"/>
  <c r="W248" i="12"/>
  <c r="G248" i="12"/>
  <c r="B222" i="12"/>
  <c r="AV222" i="12"/>
  <c r="AW222" i="12" s="1"/>
  <c r="AX222" i="12" s="1"/>
  <c r="AY222" i="12" s="1"/>
  <c r="AZ222" i="12" s="1"/>
  <c r="BA222" i="12" s="1"/>
  <c r="BB222" i="12" s="1"/>
  <c r="BC222" i="12" s="1"/>
  <c r="BD222" i="12" s="1"/>
  <c r="BE222" i="12" s="1"/>
  <c r="BF222" i="12" s="1"/>
  <c r="BG222" i="12" s="1"/>
  <c r="BH222" i="12" s="1"/>
  <c r="AI175" i="12"/>
  <c r="AI170" i="12"/>
  <c r="AI251" i="12" s="1"/>
  <c r="AI247" i="12"/>
  <c r="S175" i="12"/>
  <c r="S170" i="12"/>
  <c r="S251" i="12" s="1"/>
  <c r="S247" i="12"/>
  <c r="AV192" i="12"/>
  <c r="AW226" i="12"/>
  <c r="Q218" i="12"/>
  <c r="Q33" i="12"/>
  <c r="Q13" i="12"/>
  <c r="AQ13" i="12"/>
  <c r="AQ218" i="12"/>
  <c r="AQ34" i="12"/>
  <c r="AA13" i="12"/>
  <c r="AA218" i="12"/>
  <c r="AA33" i="12"/>
  <c r="K13" i="12"/>
  <c r="K218" i="12"/>
  <c r="K33" i="12"/>
  <c r="AF249" i="12"/>
  <c r="AF177" i="12"/>
  <c r="AT248" i="12"/>
  <c r="AT176" i="12"/>
  <c r="N248" i="12"/>
  <c r="N176" i="12"/>
  <c r="AC247" i="12"/>
  <c r="AC170" i="12"/>
  <c r="AC251" i="12" s="1"/>
  <c r="BO240" i="12"/>
  <c r="BN206" i="12"/>
  <c r="AJ170" i="12"/>
  <c r="M176" i="12"/>
  <c r="M248" i="12"/>
  <c r="AX152" i="12"/>
  <c r="AW205" i="12"/>
  <c r="AU228" i="9"/>
  <c r="AU56" i="9"/>
  <c r="AU60" i="9" s="1"/>
  <c r="AU62" i="9" s="1"/>
  <c r="AU40" i="9" s="1"/>
  <c r="AU41" i="9" s="1"/>
  <c r="AU42" i="9" s="1"/>
  <c r="O228" i="9"/>
  <c r="O56" i="9"/>
  <c r="O60" i="9" s="1"/>
  <c r="O62" i="9" s="1"/>
  <c r="O40" i="9" s="1"/>
  <c r="O41" i="9" s="1"/>
  <c r="O42" i="9" s="1"/>
  <c r="W249" i="12"/>
  <c r="BM201" i="12"/>
  <c r="BN235" i="12"/>
  <c r="AV43" i="12"/>
  <c r="AW42" i="12"/>
  <c r="O9" i="17"/>
  <c r="O11" i="17" s="1"/>
  <c r="AI47" i="12"/>
  <c r="AI50" i="12"/>
  <c r="AI48" i="12"/>
  <c r="G9" i="17"/>
  <c r="G11" i="17" s="1"/>
  <c r="AA47" i="12"/>
  <c r="AA50" i="12"/>
  <c r="AA48" i="12"/>
  <c r="S47" i="12"/>
  <c r="S50" i="12"/>
  <c r="S48" i="12"/>
  <c r="K47" i="12"/>
  <c r="K50" i="12"/>
  <c r="K48" i="12"/>
  <c r="V228" i="9"/>
  <c r="V56" i="9"/>
  <c r="V60" i="9" s="1"/>
  <c r="V62" i="9" s="1"/>
  <c r="V40" i="9" s="1"/>
  <c r="V41" i="9" s="1"/>
  <c r="V42" i="9" s="1"/>
  <c r="AG229" i="9"/>
  <c r="AG13" i="9"/>
  <c r="Q229" i="9"/>
  <c r="Q13" i="9"/>
  <c r="U248" i="12"/>
  <c r="S249" i="12"/>
  <c r="AV55" i="12"/>
  <c r="AV51" i="12"/>
  <c r="AI228" i="9"/>
  <c r="AI56" i="9"/>
  <c r="AI60" i="9" s="1"/>
  <c r="AI62" i="9" s="1"/>
  <c r="AI40" i="9" s="1"/>
  <c r="AI41" i="9" s="1"/>
  <c r="AI42" i="9" s="1"/>
  <c r="AR228" i="9"/>
  <c r="AR56" i="9"/>
  <c r="AR60" i="9" s="1"/>
  <c r="AR62" i="9" s="1"/>
  <c r="AR40" i="9" s="1"/>
  <c r="AR41" i="9" s="1"/>
  <c r="AR42" i="9" s="1"/>
  <c r="AJ228" i="9"/>
  <c r="AJ56" i="9"/>
  <c r="AJ60" i="9" s="1"/>
  <c r="AJ62" i="9" s="1"/>
  <c r="AJ40" i="9" s="1"/>
  <c r="AJ41" i="9" s="1"/>
  <c r="AJ42" i="9" s="1"/>
  <c r="AB228" i="9"/>
  <c r="AB56" i="9"/>
  <c r="AB60" i="9" s="1"/>
  <c r="AB62" i="9" s="1"/>
  <c r="AB40" i="9" s="1"/>
  <c r="AB41" i="9" s="1"/>
  <c r="AB42" i="9" s="1"/>
  <c r="T228" i="9"/>
  <c r="T56" i="9"/>
  <c r="T60" i="9" s="1"/>
  <c r="T62" i="9" s="1"/>
  <c r="T40" i="9" s="1"/>
  <c r="T41" i="9" s="1"/>
  <c r="T42" i="9" s="1"/>
  <c r="L228" i="9"/>
  <c r="L56" i="9"/>
  <c r="L60" i="9" s="1"/>
  <c r="L62" i="9" s="1"/>
  <c r="L40" i="9" s="1"/>
  <c r="L41" i="9" s="1"/>
  <c r="L42" i="9" s="1"/>
  <c r="G249" i="12"/>
  <c r="E170" i="12"/>
  <c r="E177" i="12" s="1"/>
  <c r="Z228" i="9"/>
  <c r="Z56" i="9"/>
  <c r="Z60" i="9" s="1"/>
  <c r="Z62" i="9" s="1"/>
  <c r="Z40" i="9" s="1"/>
  <c r="Z41" i="9" s="1"/>
  <c r="Z42" i="9" s="1"/>
  <c r="AP262" i="9"/>
  <c r="AP52" i="9"/>
  <c r="Z262" i="9"/>
  <c r="Z52" i="9"/>
  <c r="J262" i="9"/>
  <c r="J52" i="9"/>
  <c r="AJ261" i="9"/>
  <c r="AJ51" i="9"/>
  <c r="T261" i="9"/>
  <c r="T51" i="9"/>
  <c r="AT260" i="9"/>
  <c r="AT185" i="9"/>
  <c r="AT180" i="9"/>
  <c r="AT50" i="9"/>
  <c r="AT54" i="9" s="1"/>
  <c r="AD260" i="9"/>
  <c r="AD185" i="9"/>
  <c r="AD180" i="9"/>
  <c r="AD264" i="9" s="1"/>
  <c r="AD50" i="9"/>
  <c r="AD54" i="9" s="1"/>
  <c r="N260" i="9"/>
  <c r="N185" i="9"/>
  <c r="N180" i="9"/>
  <c r="N187" i="9" s="1"/>
  <c r="N50" i="9"/>
  <c r="N54" i="9" s="1"/>
  <c r="AO23" i="9"/>
  <c r="AO12" i="9"/>
  <c r="AO14" i="9" s="1"/>
  <c r="AO15" i="17" s="1"/>
  <c r="Y23" i="9"/>
  <c r="Y12" i="9"/>
  <c r="Y14" i="9" s="1"/>
  <c r="Y15" i="17" s="1"/>
  <c r="I23" i="9"/>
  <c r="I12" i="9"/>
  <c r="I14" i="9" s="1"/>
  <c r="I15" i="17" s="1"/>
  <c r="AV219" i="9"/>
  <c r="AW165" i="9"/>
  <c r="AV209" i="9"/>
  <c r="AW155" i="9"/>
  <c r="AV197" i="9"/>
  <c r="AW143" i="9"/>
  <c r="AG262" i="9"/>
  <c r="AG187" i="9"/>
  <c r="AG52" i="9"/>
  <c r="Q262" i="9"/>
  <c r="Q187" i="9"/>
  <c r="Q52" i="9"/>
  <c r="AU173" i="9"/>
  <c r="AE173" i="9"/>
  <c r="O261" i="9"/>
  <c r="O186" i="9"/>
  <c r="O51" i="9"/>
  <c r="AO185" i="9"/>
  <c r="AO180" i="9"/>
  <c r="AO264" i="9" s="1"/>
  <c r="AO260" i="9"/>
  <c r="AO50" i="9"/>
  <c r="AO54" i="9" s="1"/>
  <c r="Y185" i="9"/>
  <c r="Y180" i="9"/>
  <c r="Y264" i="9" s="1"/>
  <c r="Y260" i="9"/>
  <c r="Y50" i="9"/>
  <c r="Y54" i="9" s="1"/>
  <c r="I185" i="9"/>
  <c r="I180" i="9"/>
  <c r="I264" i="9" s="1"/>
  <c r="I260" i="9"/>
  <c r="I50" i="9"/>
  <c r="AJ23" i="9"/>
  <c r="AJ12" i="9"/>
  <c r="T23" i="9"/>
  <c r="T12" i="9"/>
  <c r="AF262" i="9"/>
  <c r="AF52" i="9"/>
  <c r="P262" i="9"/>
  <c r="P52" i="9"/>
  <c r="Z261" i="9"/>
  <c r="Z51" i="9"/>
  <c r="J261" i="9"/>
  <c r="J51" i="9"/>
  <c r="AJ260" i="9"/>
  <c r="AJ180" i="9"/>
  <c r="AJ264" i="9" s="1"/>
  <c r="AJ50" i="9"/>
  <c r="AJ54" i="9" s="1"/>
  <c r="T260" i="9"/>
  <c r="T180" i="9"/>
  <c r="T264" i="9" s="1"/>
  <c r="T50" i="9"/>
  <c r="AU167" i="9"/>
  <c r="AU16" i="9" s="1"/>
  <c r="O23" i="9"/>
  <c r="O12" i="9"/>
  <c r="AI262" i="9"/>
  <c r="AI52" i="9"/>
  <c r="S187" i="9"/>
  <c r="S262" i="9"/>
  <c r="S52" i="9"/>
  <c r="M261" i="9"/>
  <c r="M186" i="9"/>
  <c r="M51" i="9"/>
  <c r="AQ260" i="9"/>
  <c r="AQ50" i="9"/>
  <c r="AA260" i="9"/>
  <c r="AA50" i="9"/>
  <c r="K260" i="9"/>
  <c r="K180" i="9"/>
  <c r="K264" i="9" s="1"/>
  <c r="K50" i="9"/>
  <c r="AL167" i="9"/>
  <c r="AL16" i="9" s="1"/>
  <c r="V23" i="9"/>
  <c r="V12" i="9"/>
  <c r="F23" i="9"/>
  <c r="F12" i="9"/>
  <c r="AX19" i="9"/>
  <c r="AW36" i="9"/>
  <c r="AW42" i="9" s="1"/>
  <c r="AW48" i="9" s="1"/>
  <c r="AW17" i="9"/>
  <c r="AV213" i="9"/>
  <c r="AO249" i="12"/>
  <c r="Y177" i="12"/>
  <c r="Y249" i="12"/>
  <c r="I249" i="12"/>
  <c r="AO170" i="12"/>
  <c r="I170" i="12"/>
  <c r="Y247" i="12"/>
  <c r="AF248" i="12"/>
  <c r="AF176" i="12"/>
  <c r="P248" i="12"/>
  <c r="AJ218" i="12"/>
  <c r="AJ34" i="12"/>
  <c r="AJ13" i="12"/>
  <c r="T218" i="12"/>
  <c r="T33" i="12"/>
  <c r="T13" i="12"/>
  <c r="P247" i="12"/>
  <c r="P170" i="12"/>
  <c r="P251" i="12" s="1"/>
  <c r="P175" i="12"/>
  <c r="B169" i="12"/>
  <c r="A169" i="12"/>
  <c r="AU250" i="12"/>
  <c r="AI248" i="12"/>
  <c r="AI176" i="12"/>
  <c r="S248" i="12"/>
  <c r="S176" i="12"/>
  <c r="AY138" i="12"/>
  <c r="AV188" i="12"/>
  <c r="AW135" i="12"/>
  <c r="AM175" i="12"/>
  <c r="AM170" i="12"/>
  <c r="AM251" i="12" s="1"/>
  <c r="AM247" i="12"/>
  <c r="W170" i="12"/>
  <c r="W251" i="12" s="1"/>
  <c r="W247" i="12"/>
  <c r="G170" i="12"/>
  <c r="G251" i="12" s="1"/>
  <c r="G247" i="12"/>
  <c r="AO218" i="12"/>
  <c r="AO34" i="12"/>
  <c r="AO13" i="12"/>
  <c r="I218" i="12"/>
  <c r="I33" i="12"/>
  <c r="I13" i="12"/>
  <c r="X249" i="12"/>
  <c r="X177" i="12"/>
  <c r="AL248" i="12"/>
  <c r="AL176" i="12"/>
  <c r="F248" i="12"/>
  <c r="F176" i="12"/>
  <c r="U247" i="12"/>
  <c r="U170" i="12"/>
  <c r="U251" i="12" s="1"/>
  <c r="AP175" i="12"/>
  <c r="AP170" i="12"/>
  <c r="AP247" i="12"/>
  <c r="AH175" i="12"/>
  <c r="AH170" i="12"/>
  <c r="AH247" i="12"/>
  <c r="Z170" i="12"/>
  <c r="Z247" i="12"/>
  <c r="R170" i="12"/>
  <c r="R247" i="12"/>
  <c r="J175" i="12"/>
  <c r="J170" i="12"/>
  <c r="J247" i="12"/>
  <c r="AV173" i="12"/>
  <c r="AV12" i="12"/>
  <c r="T9" i="17"/>
  <c r="T11" i="17" s="1"/>
  <c r="AN47" i="12"/>
  <c r="AN50" i="12"/>
  <c r="AN48" i="12"/>
  <c r="AP34" i="12"/>
  <c r="AP218" i="12"/>
  <c r="AP13" i="12"/>
  <c r="AH34" i="12"/>
  <c r="AH218" i="12"/>
  <c r="AH13" i="12"/>
  <c r="Z33" i="12"/>
  <c r="Z218" i="12"/>
  <c r="Z13" i="12"/>
  <c r="R33" i="12"/>
  <c r="R218" i="12"/>
  <c r="R13" i="12"/>
  <c r="J33" i="12"/>
  <c r="J218" i="12"/>
  <c r="J13" i="12"/>
  <c r="AE249" i="12"/>
  <c r="AE177" i="12"/>
  <c r="AM228" i="9"/>
  <c r="AM56" i="9"/>
  <c r="AM60" i="9" s="1"/>
  <c r="AM62" i="9" s="1"/>
  <c r="AM40" i="9" s="1"/>
  <c r="AM41" i="9" s="1"/>
  <c r="AM42" i="9" s="1"/>
  <c r="G228" i="9"/>
  <c r="G56" i="9"/>
  <c r="G60" i="9" s="1"/>
  <c r="G62" i="9" s="1"/>
  <c r="G40" i="9" s="1"/>
  <c r="G41" i="9" s="1"/>
  <c r="G42" i="9" s="1"/>
  <c r="AO176" i="12"/>
  <c r="AO248" i="12"/>
  <c r="Y176" i="12"/>
  <c r="Y248" i="12"/>
  <c r="I176" i="12"/>
  <c r="I248" i="12"/>
  <c r="AU55" i="12"/>
  <c r="AU47" i="12"/>
  <c r="AU56" i="12" s="1"/>
  <c r="AU48" i="12"/>
  <c r="AU57" i="12" s="1"/>
  <c r="AU50" i="12"/>
  <c r="AU51" i="12" s="1"/>
  <c r="AU52" i="12" s="1"/>
  <c r="AU53" i="12" s="1"/>
  <c r="AT228" i="9"/>
  <c r="AT56" i="9"/>
  <c r="AT60" i="9" s="1"/>
  <c r="AT62" i="9" s="1"/>
  <c r="AT40" i="9" s="1"/>
  <c r="AT41" i="9" s="1"/>
  <c r="AT42" i="9" s="1"/>
  <c r="N228" i="9"/>
  <c r="N56" i="9"/>
  <c r="N60" i="9" s="1"/>
  <c r="N62" i="9" s="1"/>
  <c r="N40" i="9" s="1"/>
  <c r="N41" i="9" s="1"/>
  <c r="N42" i="9" s="1"/>
  <c r="AS229" i="9"/>
  <c r="AS13" i="9"/>
  <c r="AC229" i="9"/>
  <c r="AC13" i="9"/>
  <c r="M229" i="9"/>
  <c r="M13" i="9"/>
  <c r="AQ249" i="12"/>
  <c r="AQ177" i="12"/>
  <c r="K249" i="12"/>
  <c r="K177" i="12"/>
  <c r="AZ136" i="12"/>
  <c r="AA228" i="9"/>
  <c r="AA56" i="9"/>
  <c r="AA60" i="9" s="1"/>
  <c r="AA62" i="9" s="1"/>
  <c r="AA40" i="9" s="1"/>
  <c r="AA41" i="9" s="1"/>
  <c r="AA42" i="9" s="1"/>
  <c r="AR170" i="12"/>
  <c r="AZ151" i="12"/>
  <c r="AJ249" i="12"/>
  <c r="AJ177" i="12"/>
  <c r="T249" i="12"/>
  <c r="T177" i="12"/>
  <c r="N9" i="17"/>
  <c r="N11" i="17" s="1"/>
  <c r="N12" i="17" s="1"/>
  <c r="AH48" i="12"/>
  <c r="AH47" i="12"/>
  <c r="AH50" i="12"/>
  <c r="R228" i="9"/>
  <c r="R56" i="9"/>
  <c r="R60" i="9" s="1"/>
  <c r="R62" i="9" s="1"/>
  <c r="R40" i="9" s="1"/>
  <c r="R41" i="9" s="1"/>
  <c r="R42" i="9" s="1"/>
  <c r="AL262" i="9"/>
  <c r="AL187" i="9"/>
  <c r="AL52" i="9"/>
  <c r="V262" i="9"/>
  <c r="V187" i="9"/>
  <c r="V52" i="9"/>
  <c r="F262" i="9"/>
  <c r="F187" i="9"/>
  <c r="F52" i="9"/>
  <c r="AF261" i="9"/>
  <c r="AF51" i="9"/>
  <c r="P261" i="9"/>
  <c r="P51" i="9"/>
  <c r="AP260" i="9"/>
  <c r="AP185" i="9"/>
  <c r="AP180" i="9"/>
  <c r="AP264" i="9" s="1"/>
  <c r="AP50" i="9"/>
  <c r="AP54" i="9" s="1"/>
  <c r="Z260" i="9"/>
  <c r="Z185" i="9"/>
  <c r="Z180" i="9"/>
  <c r="Z264" i="9" s="1"/>
  <c r="Z50" i="9"/>
  <c r="Z54" i="9" s="1"/>
  <c r="J260" i="9"/>
  <c r="J185" i="9"/>
  <c r="J180" i="9"/>
  <c r="J264" i="9" s="1"/>
  <c r="J50" i="9"/>
  <c r="J54" i="9" s="1"/>
  <c r="AK23" i="9"/>
  <c r="AK12" i="9"/>
  <c r="AK14" i="9" s="1"/>
  <c r="AK15" i="17" s="1"/>
  <c r="U23" i="9"/>
  <c r="U12" i="9"/>
  <c r="U14" i="9" s="1"/>
  <c r="U15" i="17" s="1"/>
  <c r="E23" i="9"/>
  <c r="E12" i="9"/>
  <c r="E14" i="9" s="1"/>
  <c r="E15" i="17" s="1"/>
  <c r="AV217" i="9"/>
  <c r="AW163" i="9"/>
  <c r="AV210" i="9"/>
  <c r="AW156" i="9"/>
  <c r="AV201" i="9"/>
  <c r="AW147" i="9"/>
  <c r="AS262" i="9"/>
  <c r="AS187" i="9"/>
  <c r="AS52" i="9"/>
  <c r="AC262" i="9"/>
  <c r="AC187" i="9"/>
  <c r="AC52" i="9"/>
  <c r="M262" i="9"/>
  <c r="M187" i="9"/>
  <c r="M52" i="9"/>
  <c r="AQ173" i="9"/>
  <c r="AA173" i="9"/>
  <c r="AA180" i="9" s="1"/>
  <c r="K261" i="9"/>
  <c r="K186" i="9"/>
  <c r="K51" i="9"/>
  <c r="AK260" i="9"/>
  <c r="AK180" i="9"/>
  <c r="AK264" i="9" s="1"/>
  <c r="AK50" i="9"/>
  <c r="AK54" i="9" s="1"/>
  <c r="U260" i="9"/>
  <c r="U180" i="9"/>
  <c r="U264" i="9" s="1"/>
  <c r="U50" i="9"/>
  <c r="U54" i="9" s="1"/>
  <c r="E260" i="9"/>
  <c r="E180" i="9"/>
  <c r="E264" i="9" s="1"/>
  <c r="E50" i="9"/>
  <c r="E54" i="9" s="1"/>
  <c r="AF23" i="9"/>
  <c r="AF12" i="9"/>
  <c r="P23" i="9"/>
  <c r="P12" i="9"/>
  <c r="B166" i="12"/>
  <c r="AR262" i="9"/>
  <c r="AR187" i="9"/>
  <c r="AR52" i="9"/>
  <c r="AB262" i="9"/>
  <c r="AB187" i="9"/>
  <c r="AB52" i="9"/>
  <c r="L262" i="9"/>
  <c r="L187" i="9"/>
  <c r="L52" i="9"/>
  <c r="V261" i="9"/>
  <c r="V186" i="9"/>
  <c r="V51" i="9"/>
  <c r="F261" i="9"/>
  <c r="F186" i="9"/>
  <c r="F51" i="9"/>
  <c r="AF260" i="9"/>
  <c r="AF180" i="9"/>
  <c r="AF264" i="9" s="1"/>
  <c r="AF50" i="9"/>
  <c r="P260" i="9"/>
  <c r="P180" i="9"/>
  <c r="P264" i="9" s="1"/>
  <c r="P50" i="9"/>
  <c r="K23" i="9"/>
  <c r="K12" i="9"/>
  <c r="AV206" i="9"/>
  <c r="AW152" i="9"/>
  <c r="AU262" i="9"/>
  <c r="AU52" i="9"/>
  <c r="B176" i="9"/>
  <c r="AE262" i="9"/>
  <c r="AE52" i="9"/>
  <c r="O262" i="9"/>
  <c r="O187" i="9"/>
  <c r="O52" i="9"/>
  <c r="I261" i="9"/>
  <c r="I186" i="9"/>
  <c r="I51" i="9"/>
  <c r="AM260" i="9"/>
  <c r="AM185" i="9"/>
  <c r="AM180" i="9"/>
  <c r="AM50" i="9"/>
  <c r="W260" i="9"/>
  <c r="W185" i="9"/>
  <c r="W180" i="9"/>
  <c r="W264" i="9" s="1"/>
  <c r="W50" i="9"/>
  <c r="G260" i="9"/>
  <c r="G185" i="9"/>
  <c r="G180" i="9"/>
  <c r="G264" i="9" s="1"/>
  <c r="G50" i="9"/>
  <c r="G54" i="9" s="1"/>
  <c r="AH23" i="9"/>
  <c r="AH12" i="9"/>
  <c r="R23" i="9"/>
  <c r="R12" i="9"/>
  <c r="AW202" i="9"/>
  <c r="AX148" i="9"/>
  <c r="AX148" i="12"/>
  <c r="AW201" i="12"/>
  <c r="BO190" i="12"/>
  <c r="BN190" i="12"/>
  <c r="AV200" i="12"/>
  <c r="BM208" i="12" l="1"/>
  <c r="BM216" i="12" s="1"/>
  <c r="BN242" i="12"/>
  <c r="AA264" i="9"/>
  <c r="AA185" i="9"/>
  <c r="AA187" i="9"/>
  <c r="Z251" i="12"/>
  <c r="Z177" i="12"/>
  <c r="Z176" i="12"/>
  <c r="AF185" i="9"/>
  <c r="E185" i="9"/>
  <c r="AK185" i="9"/>
  <c r="AW201" i="9"/>
  <c r="AX147" i="9"/>
  <c r="AW217" i="9"/>
  <c r="AX163" i="9"/>
  <c r="AF186" i="9"/>
  <c r="Z175" i="12"/>
  <c r="U175" i="12"/>
  <c r="I251" i="12"/>
  <c r="I175" i="12"/>
  <c r="AX202" i="9"/>
  <c r="AY148" i="9"/>
  <c r="AM264" i="9"/>
  <c r="AW206" i="9"/>
  <c r="AX152" i="9"/>
  <c r="P54" i="9"/>
  <c r="AF54" i="9"/>
  <c r="AQ261" i="9"/>
  <c r="AQ51" i="9"/>
  <c r="AW210" i="9"/>
  <c r="AX156" i="9"/>
  <c r="BA151" i="12"/>
  <c r="AC39" i="9"/>
  <c r="AC44" i="9" s="1"/>
  <c r="I8" i="17" s="1"/>
  <c r="I10" i="17" s="1"/>
  <c r="J55" i="12"/>
  <c r="J56" i="12" s="1"/>
  <c r="J57" i="12" s="1"/>
  <c r="J14" i="12"/>
  <c r="J16" i="17" s="1"/>
  <c r="AP55" i="12"/>
  <c r="AP56" i="12" s="1"/>
  <c r="AP57" i="12" s="1"/>
  <c r="AP14" i="12"/>
  <c r="AP16" i="17" s="1"/>
  <c r="AH251" i="12"/>
  <c r="AH176" i="12"/>
  <c r="AH177" i="12"/>
  <c r="AJ55" i="12"/>
  <c r="AJ56" i="12" s="1"/>
  <c r="AJ57" i="12" s="1"/>
  <c r="AJ14" i="12"/>
  <c r="AJ16" i="17" s="1"/>
  <c r="P176" i="12"/>
  <c r="AL23" i="9"/>
  <c r="AL12" i="9"/>
  <c r="AU23" i="9"/>
  <c r="AU12" i="9"/>
  <c r="E5" i="9"/>
  <c r="P187" i="9"/>
  <c r="AE261" i="9"/>
  <c r="AE51" i="9"/>
  <c r="AW197" i="9"/>
  <c r="AX143" i="9"/>
  <c r="AW209" i="9"/>
  <c r="AX155" i="9"/>
  <c r="Z187" i="9"/>
  <c r="G177" i="12"/>
  <c r="S177" i="12"/>
  <c r="Q39" i="9"/>
  <c r="Q44" i="9" s="1"/>
  <c r="AW43" i="12"/>
  <c r="AX42" i="12"/>
  <c r="W177" i="12"/>
  <c r="BP240" i="12"/>
  <c r="BO206" i="12"/>
  <c r="AC175" i="12"/>
  <c r="AQ55" i="12"/>
  <c r="AQ56" i="12" s="1"/>
  <c r="AQ57" i="12" s="1"/>
  <c r="AQ14" i="12"/>
  <c r="AQ16" i="17" s="1"/>
  <c r="AX226" i="12"/>
  <c r="AW192" i="12"/>
  <c r="G176" i="12"/>
  <c r="AM176" i="12"/>
  <c r="X175" i="12"/>
  <c r="Q251" i="12"/>
  <c r="Q175" i="12"/>
  <c r="AX179" i="9"/>
  <c r="AY166" i="9"/>
  <c r="AX53" i="9"/>
  <c r="O54" i="9"/>
  <c r="AE54" i="9"/>
  <c r="G187" i="9"/>
  <c r="H185" i="9"/>
  <c r="X185" i="9"/>
  <c r="AN185" i="9"/>
  <c r="AJ187" i="9"/>
  <c r="N3" i="9"/>
  <c r="Q103" i="17" s="1"/>
  <c r="M54" i="9"/>
  <c r="AC54" i="9"/>
  <c r="AS54" i="9"/>
  <c r="U187" i="9"/>
  <c r="R264" i="9"/>
  <c r="AH264" i="9"/>
  <c r="H186" i="9"/>
  <c r="AD187" i="9"/>
  <c r="BN196" i="12"/>
  <c r="BO230" i="12"/>
  <c r="AQ229" i="9"/>
  <c r="AQ13" i="9"/>
  <c r="Q176" i="12"/>
  <c r="W229" i="9"/>
  <c r="W13" i="9"/>
  <c r="AC176" i="12"/>
  <c r="N251" i="12"/>
  <c r="N177" i="12"/>
  <c r="AT251" i="12"/>
  <c r="AT177" i="12"/>
  <c r="O55" i="12"/>
  <c r="O56" i="12" s="1"/>
  <c r="O57" i="12" s="1"/>
  <c r="O14" i="12"/>
  <c r="O16" i="17" s="1"/>
  <c r="BM214" i="12"/>
  <c r="AF175" i="12"/>
  <c r="AF178" i="12" s="1"/>
  <c r="AV174" i="9"/>
  <c r="AV177" i="9"/>
  <c r="AV171" i="9"/>
  <c r="S188" i="9"/>
  <c r="H187" i="9"/>
  <c r="O3" i="9"/>
  <c r="R103" i="17" s="1"/>
  <c r="I187" i="9"/>
  <c r="I188" i="9" s="1"/>
  <c r="AW199" i="9"/>
  <c r="AX145" i="9"/>
  <c r="Q14" i="9"/>
  <c r="Q15" i="17" s="1"/>
  <c r="F54" i="9"/>
  <c r="V54" i="9"/>
  <c r="AL54" i="9"/>
  <c r="F229" i="9"/>
  <c r="F13" i="9"/>
  <c r="BO241" i="12"/>
  <c r="BN207" i="12"/>
  <c r="N55" i="12"/>
  <c r="N56" i="12" s="1"/>
  <c r="N57" i="12" s="1"/>
  <c r="N14" i="12"/>
  <c r="N16" i="17" s="1"/>
  <c r="AT55" i="12"/>
  <c r="AT56" i="12" s="1"/>
  <c r="AT57" i="12" s="1"/>
  <c r="AT14" i="12"/>
  <c r="AT16" i="17" s="1"/>
  <c r="AS178" i="12"/>
  <c r="P177" i="12"/>
  <c r="P178" i="12" s="1"/>
  <c r="AA178" i="12"/>
  <c r="O176" i="12"/>
  <c r="H175" i="12"/>
  <c r="H178" i="12" s="1"/>
  <c r="AG178" i="12"/>
  <c r="BO243" i="12"/>
  <c r="BN209" i="12"/>
  <c r="AX223" i="12"/>
  <c r="AW189" i="12"/>
  <c r="AK186" i="9"/>
  <c r="G55" i="12"/>
  <c r="G56" i="12" s="1"/>
  <c r="G57" i="12" s="1"/>
  <c r="G14" i="12"/>
  <c r="G16" i="17" s="1"/>
  <c r="Y186" i="9"/>
  <c r="Y188" i="9" s="1"/>
  <c r="AQ14" i="9"/>
  <c r="AQ15" i="17" s="1"/>
  <c r="AR251" i="12"/>
  <c r="AR175" i="12"/>
  <c r="N229" i="9"/>
  <c r="N13" i="9"/>
  <c r="AH55" i="12"/>
  <c r="AH56" i="12" s="1"/>
  <c r="AH57" i="12" s="1"/>
  <c r="AH14" i="12"/>
  <c r="AH16" i="17" s="1"/>
  <c r="AH178" i="12"/>
  <c r="AO55" i="12"/>
  <c r="AO56" i="12" s="1"/>
  <c r="AO57" i="12" s="1"/>
  <c r="AO14" i="12"/>
  <c r="AO16" i="17" s="1"/>
  <c r="T55" i="12"/>
  <c r="T56" i="12" s="1"/>
  <c r="T57" i="12" s="1"/>
  <c r="T14" i="12"/>
  <c r="T16" i="17" s="1"/>
  <c r="AX36" i="9"/>
  <c r="AX42" i="9" s="1"/>
  <c r="AX48" i="9" s="1"/>
  <c r="AX17" i="9"/>
  <c r="AX22" i="9"/>
  <c r="AX39" i="9" s="1"/>
  <c r="AX45" i="9" s="1"/>
  <c r="AY19" i="9"/>
  <c r="AX27" i="9"/>
  <c r="K54" i="9"/>
  <c r="AQ54" i="9"/>
  <c r="T54" i="9"/>
  <c r="I54" i="9"/>
  <c r="AU261" i="9"/>
  <c r="B173" i="9"/>
  <c r="AU51" i="9"/>
  <c r="J187" i="9"/>
  <c r="T229" i="9"/>
  <c r="T13" i="9"/>
  <c r="AJ229" i="9"/>
  <c r="AJ13" i="9"/>
  <c r="AI229" i="9"/>
  <c r="AI13" i="9"/>
  <c r="V229" i="9"/>
  <c r="V13" i="9"/>
  <c r="AV48" i="12"/>
  <c r="AU229" i="9"/>
  <c r="I6" i="9"/>
  <c r="AU13" i="9"/>
  <c r="AA55" i="12"/>
  <c r="AA56" i="12" s="1"/>
  <c r="AA57" i="12" s="1"/>
  <c r="AA14" i="12"/>
  <c r="AA16" i="17" s="1"/>
  <c r="Q55" i="12"/>
  <c r="Q56" i="12" s="1"/>
  <c r="Q57" i="12" s="1"/>
  <c r="Q14" i="12"/>
  <c r="Q16" i="17" s="1"/>
  <c r="AN55" i="12"/>
  <c r="AN56" i="12" s="1"/>
  <c r="AN57" i="12" s="1"/>
  <c r="AN14" i="12"/>
  <c r="AN16" i="17" s="1"/>
  <c r="BQ224" i="12"/>
  <c r="BP190" i="12"/>
  <c r="O264" i="9"/>
  <c r="AE180" i="9"/>
  <c r="AE186" i="9" s="1"/>
  <c r="AU54" i="9"/>
  <c r="T187" i="9"/>
  <c r="E187" i="9"/>
  <c r="AW198" i="9"/>
  <c r="AX144" i="9"/>
  <c r="AW215" i="9"/>
  <c r="AX161" i="9"/>
  <c r="M14" i="9"/>
  <c r="M15" i="17" s="1"/>
  <c r="AS14" i="9"/>
  <c r="AS15" i="17" s="1"/>
  <c r="AR177" i="12"/>
  <c r="U39" i="9"/>
  <c r="U44" i="9" s="1"/>
  <c r="F251" i="12"/>
  <c r="F177" i="12"/>
  <c r="N178" i="12"/>
  <c r="AL251" i="12"/>
  <c r="AL177" i="12"/>
  <c r="AT178" i="12"/>
  <c r="Y55" i="12"/>
  <c r="Y56" i="12" s="1"/>
  <c r="Y57" i="12" s="1"/>
  <c r="Y14" i="12"/>
  <c r="Y16" i="17" s="1"/>
  <c r="BN193" i="12"/>
  <c r="BO227" i="12"/>
  <c r="AU176" i="12"/>
  <c r="AU180" i="12" s="1"/>
  <c r="AW180" i="12" s="1"/>
  <c r="E5" i="12"/>
  <c r="AU175" i="12"/>
  <c r="AU177" i="12"/>
  <c r="AU181" i="12" s="1"/>
  <c r="AU251" i="12"/>
  <c r="AR55" i="12"/>
  <c r="AR56" i="12" s="1"/>
  <c r="AR57" i="12" s="1"/>
  <c r="O4" i="12"/>
  <c r="R191" i="17" s="1"/>
  <c r="AR14" i="12"/>
  <c r="X176" i="12"/>
  <c r="BA206" i="12"/>
  <c r="BB153" i="12"/>
  <c r="N14" i="9"/>
  <c r="N15" i="17" s="1"/>
  <c r="AT23" i="9"/>
  <c r="AT12" i="9"/>
  <c r="AW204" i="9"/>
  <c r="AX150" i="9"/>
  <c r="L54" i="9"/>
  <c r="AB54" i="9"/>
  <c r="AR54" i="9"/>
  <c r="Q188" i="9"/>
  <c r="AG188" i="9"/>
  <c r="W261" i="9"/>
  <c r="W186" i="9"/>
  <c r="W188" i="9" s="1"/>
  <c r="W51" i="9"/>
  <c r="V264" i="9"/>
  <c r="AL264" i="9"/>
  <c r="AH187" i="9"/>
  <c r="J229" i="9"/>
  <c r="J13" i="9"/>
  <c r="AX19" i="12"/>
  <c r="AW17" i="12"/>
  <c r="AW23" i="12"/>
  <c r="AW46" i="12" s="1"/>
  <c r="AW27" i="12"/>
  <c r="AW32" i="12" s="1"/>
  <c r="AX238" i="12"/>
  <c r="AW204" i="12"/>
  <c r="P229" i="9"/>
  <c r="P13" i="9"/>
  <c r="P14" i="9" s="1"/>
  <c r="P15" i="17" s="1"/>
  <c r="AF229" i="9"/>
  <c r="AF13" i="9"/>
  <c r="S229" i="9"/>
  <c r="S13" i="9"/>
  <c r="S14" i="9" s="1"/>
  <c r="S15" i="17" s="1"/>
  <c r="AI177" i="12"/>
  <c r="AI178" i="12" s="1"/>
  <c r="I39" i="9"/>
  <c r="I44" i="9" s="1"/>
  <c r="AO39" i="9"/>
  <c r="AO44" i="9" s="1"/>
  <c r="U8" i="17" s="1"/>
  <c r="U10" i="17" s="1"/>
  <c r="BN205" i="12"/>
  <c r="BO239" i="12"/>
  <c r="AE229" i="9"/>
  <c r="AE13" i="9"/>
  <c r="F55" i="12"/>
  <c r="F56" i="12" s="1"/>
  <c r="F57" i="12" s="1"/>
  <c r="F14" i="12"/>
  <c r="F16" i="17" s="1"/>
  <c r="AL55" i="12"/>
  <c r="AL56" i="12" s="1"/>
  <c r="AL57" i="12" s="1"/>
  <c r="AL14" i="12"/>
  <c r="AL16" i="17" s="1"/>
  <c r="M178" i="12"/>
  <c r="K178" i="12"/>
  <c r="AF55" i="12"/>
  <c r="AF56" i="12" s="1"/>
  <c r="AF57" i="12" s="1"/>
  <c r="AF14" i="12"/>
  <c r="AF16" i="17" s="1"/>
  <c r="AK177" i="12"/>
  <c r="AW177" i="9"/>
  <c r="AW171" i="9"/>
  <c r="AW174" i="9"/>
  <c r="W14" i="9"/>
  <c r="W15" i="17" s="1"/>
  <c r="BO232" i="12"/>
  <c r="BN198" i="12"/>
  <c r="AX243" i="9"/>
  <c r="AW207" i="9"/>
  <c r="BA136" i="12"/>
  <c r="AM229" i="9"/>
  <c r="B33" i="9"/>
  <c r="AM13" i="9"/>
  <c r="AV164" i="12"/>
  <c r="AV161" i="12"/>
  <c r="AV167" i="12"/>
  <c r="AV169" i="12"/>
  <c r="R229" i="9"/>
  <c r="R13" i="9"/>
  <c r="I55" i="12"/>
  <c r="I56" i="12" s="1"/>
  <c r="I57" i="12" s="1"/>
  <c r="I14" i="12"/>
  <c r="I16" i="17" s="1"/>
  <c r="V14" i="9"/>
  <c r="V15" i="17" s="1"/>
  <c r="AQ180" i="9"/>
  <c r="Z186" i="9"/>
  <c r="Z188" i="9" s="1"/>
  <c r="AW219" i="9"/>
  <c r="AX165" i="9"/>
  <c r="AJ186" i="9"/>
  <c r="Z229" i="9"/>
  <c r="Z13" i="9"/>
  <c r="AG39" i="9"/>
  <c r="AG44" i="9" s="1"/>
  <c r="M8" i="17" s="1"/>
  <c r="M10" i="17" s="1"/>
  <c r="BO235" i="12"/>
  <c r="BN201" i="12"/>
  <c r="AJ251" i="12"/>
  <c r="AJ175" i="12"/>
  <c r="K55" i="12"/>
  <c r="K56" i="12" s="1"/>
  <c r="K57" i="12" s="1"/>
  <c r="K14" i="12"/>
  <c r="K16" i="17" s="1"/>
  <c r="S178" i="12"/>
  <c r="BH188" i="12"/>
  <c r="BI222" i="12"/>
  <c r="W176" i="12"/>
  <c r="X55" i="12"/>
  <c r="X56" i="12" s="1"/>
  <c r="X57" i="12" s="1"/>
  <c r="N4" i="12"/>
  <c r="Q191" i="17" s="1"/>
  <c r="X14" i="12"/>
  <c r="AX207" i="12"/>
  <c r="AY154" i="12"/>
  <c r="O188" i="9"/>
  <c r="AU180" i="9"/>
  <c r="AM187" i="9"/>
  <c r="AD186" i="9"/>
  <c r="AD188" i="9" s="1"/>
  <c r="M188" i="9"/>
  <c r="AH229" i="9"/>
  <c r="AH13" i="9"/>
  <c r="K229" i="9"/>
  <c r="K13" i="9"/>
  <c r="K14" i="9" s="1"/>
  <c r="K15" i="17" s="1"/>
  <c r="AD229" i="9"/>
  <c r="AD13" i="9"/>
  <c r="BM203" i="12"/>
  <c r="BN237" i="12"/>
  <c r="R194" i="17"/>
  <c r="O6" i="12"/>
  <c r="R193" i="17" s="1"/>
  <c r="F178" i="12"/>
  <c r="AD251" i="12"/>
  <c r="AD177" i="12"/>
  <c r="AL178" i="12"/>
  <c r="AB55" i="12"/>
  <c r="AB56" i="12" s="1"/>
  <c r="AB57" i="12" s="1"/>
  <c r="AB14" i="12"/>
  <c r="AB16" i="17" s="1"/>
  <c r="Q177" i="12"/>
  <c r="S54" i="9"/>
  <c r="U186" i="9"/>
  <c r="K187" i="9"/>
  <c r="L264" i="9"/>
  <c r="AB264" i="9"/>
  <c r="AR264" i="9"/>
  <c r="AH186" i="9"/>
  <c r="AH188" i="9" s="1"/>
  <c r="AN187" i="9"/>
  <c r="Q54" i="9"/>
  <c r="AG54" i="9"/>
  <c r="AM261" i="9"/>
  <c r="AM186" i="9"/>
  <c r="AM188" i="9" s="1"/>
  <c r="AM51" i="9"/>
  <c r="AO187" i="9"/>
  <c r="AW216" i="9"/>
  <c r="AX162" i="9"/>
  <c r="AG14" i="9"/>
  <c r="AG15" i="17" s="1"/>
  <c r="F188" i="9"/>
  <c r="V188" i="9"/>
  <c r="R187" i="9"/>
  <c r="AL229" i="9"/>
  <c r="AL13" i="9"/>
  <c r="AW203" i="12"/>
  <c r="AX150" i="12"/>
  <c r="Y178" i="12"/>
  <c r="AD55" i="12"/>
  <c r="AD56" i="12" s="1"/>
  <c r="AD57" i="12" s="1"/>
  <c r="AD14" i="12"/>
  <c r="AD16" i="17" s="1"/>
  <c r="AD176" i="12"/>
  <c r="AG55" i="12"/>
  <c r="AG56" i="12" s="1"/>
  <c r="AG57" i="12" s="1"/>
  <c r="AG14" i="12"/>
  <c r="AG16" i="17" s="1"/>
  <c r="AX234" i="12"/>
  <c r="AW200" i="12"/>
  <c r="AE176" i="12"/>
  <c r="AE178" i="12" s="1"/>
  <c r="P55" i="12"/>
  <c r="P56" i="12" s="1"/>
  <c r="P57" i="12" s="1"/>
  <c r="P14" i="12"/>
  <c r="P16" i="17" s="1"/>
  <c r="AR176" i="12"/>
  <c r="AS186" i="9"/>
  <c r="AS188" i="9" s="1"/>
  <c r="AP186" i="9"/>
  <c r="AP188" i="9" s="1"/>
  <c r="BN194" i="12"/>
  <c r="BO228" i="12"/>
  <c r="BN197" i="12"/>
  <c r="BO231" i="12"/>
  <c r="AI55" i="12"/>
  <c r="AI56" i="12" s="1"/>
  <c r="AI57" i="12" s="1"/>
  <c r="AI14" i="12"/>
  <c r="AI16" i="17" s="1"/>
  <c r="AX225" i="12"/>
  <c r="AW191" i="12"/>
  <c r="AX247" i="9"/>
  <c r="AW157" i="9"/>
  <c r="BN195" i="12"/>
  <c r="BO229" i="12"/>
  <c r="AM55" i="12"/>
  <c r="AM56" i="12" s="1"/>
  <c r="AM57" i="12" s="1"/>
  <c r="AM14" i="12"/>
  <c r="AM16" i="17" s="1"/>
  <c r="AL186" i="9"/>
  <c r="AL188" i="9" s="1"/>
  <c r="AA14" i="9"/>
  <c r="AA15" i="17" s="1"/>
  <c r="AH14" i="9"/>
  <c r="AH15" i="17" s="1"/>
  <c r="P185" i="9"/>
  <c r="AF14" i="9"/>
  <c r="AF15" i="17" s="1"/>
  <c r="U185" i="9"/>
  <c r="U188" i="9" s="1"/>
  <c r="M39" i="9"/>
  <c r="M44" i="9" s="1"/>
  <c r="AS39" i="9"/>
  <c r="Z55" i="12"/>
  <c r="Z56" i="12" s="1"/>
  <c r="Z57" i="12" s="1"/>
  <c r="Z14" i="12"/>
  <c r="Z16" i="17" s="1"/>
  <c r="R251" i="12"/>
  <c r="R177" i="12"/>
  <c r="R176" i="12"/>
  <c r="W175" i="12"/>
  <c r="W178" i="12" s="1"/>
  <c r="AZ138" i="12"/>
  <c r="R14" i="9"/>
  <c r="R15" i="17" s="1"/>
  <c r="W54" i="9"/>
  <c r="AM54" i="9"/>
  <c r="AA261" i="9"/>
  <c r="AA186" i="9"/>
  <c r="AA51" i="9"/>
  <c r="AA54" i="9" s="1"/>
  <c r="P186" i="9"/>
  <c r="AA229" i="9"/>
  <c r="AA13" i="9"/>
  <c r="AT229" i="9"/>
  <c r="AT13" i="9"/>
  <c r="G229" i="9"/>
  <c r="G13" i="9"/>
  <c r="R55" i="12"/>
  <c r="R56" i="12" s="1"/>
  <c r="R57" i="12" s="1"/>
  <c r="R14" i="12"/>
  <c r="R16" i="17" s="1"/>
  <c r="J251" i="12"/>
  <c r="J177" i="12"/>
  <c r="J176" i="12"/>
  <c r="J178" i="12" s="1"/>
  <c r="R175" i="12"/>
  <c r="R178" i="12" s="1"/>
  <c r="AP251" i="12"/>
  <c r="AP176" i="12"/>
  <c r="AP178" i="12" s="1"/>
  <c r="AP177" i="12"/>
  <c r="G175" i="12"/>
  <c r="G178" i="12" s="1"/>
  <c r="AW188" i="12"/>
  <c r="AX135" i="12"/>
  <c r="AO251" i="12"/>
  <c r="AO175" i="12"/>
  <c r="AO178" i="12" s="1"/>
  <c r="I177" i="12"/>
  <c r="AO177" i="12"/>
  <c r="K185" i="9"/>
  <c r="K188" i="9" s="1"/>
  <c r="T185" i="9"/>
  <c r="T188" i="9" s="1"/>
  <c r="AJ185" i="9"/>
  <c r="AJ188" i="9" s="1"/>
  <c r="J186" i="9"/>
  <c r="J188" i="9" s="1"/>
  <c r="AF187" i="9"/>
  <c r="AJ14" i="9"/>
  <c r="AJ15" i="17" s="1"/>
  <c r="N264" i="9"/>
  <c r="AT264" i="9"/>
  <c r="T186" i="9"/>
  <c r="AP187" i="9"/>
  <c r="E251" i="12"/>
  <c r="E176" i="12"/>
  <c r="C176" i="12" s="1"/>
  <c r="E175" i="12"/>
  <c r="L229" i="9"/>
  <c r="L13" i="9"/>
  <c r="AB229" i="9"/>
  <c r="AB13" i="9"/>
  <c r="AR229" i="9"/>
  <c r="AR13" i="9"/>
  <c r="AR14" i="9" s="1"/>
  <c r="U176" i="12"/>
  <c r="O229" i="9"/>
  <c r="O13" i="9"/>
  <c r="AX205" i="12"/>
  <c r="AY152" i="12"/>
  <c r="H55" i="12"/>
  <c r="H56" i="12" s="1"/>
  <c r="H57" i="12" s="1"/>
  <c r="H14" i="12"/>
  <c r="H16" i="17" s="1"/>
  <c r="AJ176" i="12"/>
  <c r="AC177" i="12"/>
  <c r="J14" i="9"/>
  <c r="J15" i="17" s="1"/>
  <c r="AP23" i="9"/>
  <c r="AP12" i="9"/>
  <c r="W187" i="9"/>
  <c r="N186" i="9"/>
  <c r="N188" i="9" s="1"/>
  <c r="AI261" i="9"/>
  <c r="AI51" i="9"/>
  <c r="AI54" i="9" s="1"/>
  <c r="AK187" i="9"/>
  <c r="AW208" i="9"/>
  <c r="AX154" i="9"/>
  <c r="AW256" i="9"/>
  <c r="AV220" i="9"/>
  <c r="AV227" i="9" s="1"/>
  <c r="AC14" i="9"/>
  <c r="AC15" i="17" s="1"/>
  <c r="X186" i="9"/>
  <c r="AT187" i="9"/>
  <c r="AM177" i="12"/>
  <c r="AM178" i="12" s="1"/>
  <c r="AY146" i="12"/>
  <c r="E39" i="9"/>
  <c r="E44" i="9" s="1"/>
  <c r="AK39" i="9"/>
  <c r="AK44" i="9" s="1"/>
  <c r="Q8" i="17" s="1"/>
  <c r="Q10" i="17" s="1"/>
  <c r="V251" i="12"/>
  <c r="V177" i="12"/>
  <c r="V178" i="12" s="1"/>
  <c r="AD175" i="12"/>
  <c r="AD178" i="12" s="1"/>
  <c r="AK175" i="12"/>
  <c r="AK178" i="12" s="1"/>
  <c r="AE55" i="12"/>
  <c r="AE56" i="12" s="1"/>
  <c r="AE57" i="12" s="1"/>
  <c r="AE14" i="12"/>
  <c r="AE16" i="17" s="1"/>
  <c r="AU14" i="12"/>
  <c r="AU16" i="17" s="1"/>
  <c r="AU18" i="17" s="1"/>
  <c r="AW233" i="12"/>
  <c r="AV199" i="12"/>
  <c r="L55" i="12"/>
  <c r="L56" i="12" s="1"/>
  <c r="L57" i="12" s="1"/>
  <c r="L14" i="12"/>
  <c r="L16" i="17" s="1"/>
  <c r="AX213" i="9"/>
  <c r="AY159" i="9"/>
  <c r="AD14" i="9"/>
  <c r="AD15" i="17" s="1"/>
  <c r="S264" i="9"/>
  <c r="AI180" i="9"/>
  <c r="E186" i="9"/>
  <c r="G14" i="9"/>
  <c r="G15" i="17" s="1"/>
  <c r="L185" i="9"/>
  <c r="L188" i="9" s="1"/>
  <c r="AB185" i="9"/>
  <c r="AB188" i="9" s="1"/>
  <c r="AR185" i="9"/>
  <c r="AR188" i="9" s="1"/>
  <c r="R186" i="9"/>
  <c r="R188" i="9" s="1"/>
  <c r="X187" i="9"/>
  <c r="G186" i="9"/>
  <c r="G188" i="9" s="1"/>
  <c r="Y187" i="9"/>
  <c r="AR186" i="9"/>
  <c r="AP229" i="9"/>
  <c r="AP13" i="9"/>
  <c r="L251" i="12"/>
  <c r="L175" i="12"/>
  <c r="L178" i="12" s="1"/>
  <c r="H229" i="9"/>
  <c r="H13" i="9"/>
  <c r="X229" i="9"/>
  <c r="X13" i="9"/>
  <c r="AN229" i="9"/>
  <c r="AN13" i="9"/>
  <c r="O177" i="12"/>
  <c r="O178" i="12" s="1"/>
  <c r="Y39" i="9"/>
  <c r="Y44" i="9" s="1"/>
  <c r="E8" i="17" s="1"/>
  <c r="E10" i="17" s="1"/>
  <c r="BP236" i="12"/>
  <c r="BO202" i="12"/>
  <c r="AV203" i="12"/>
  <c r="V55" i="12"/>
  <c r="V56" i="12" s="1"/>
  <c r="V57" i="12" s="1"/>
  <c r="V14" i="12"/>
  <c r="V16" i="17" s="1"/>
  <c r="AQ175" i="12"/>
  <c r="AQ178" i="12" s="1"/>
  <c r="AN175" i="12"/>
  <c r="AN178" i="12" s="1"/>
  <c r="AB251" i="12"/>
  <c r="AB175" i="12"/>
  <c r="AB178" i="12" s="1"/>
  <c r="U177" i="12"/>
  <c r="AC186" i="9"/>
  <c r="AC188" i="9" s="1"/>
  <c r="AE14" i="9"/>
  <c r="AE15" i="17" s="1"/>
  <c r="AT186" i="9"/>
  <c r="AT188" i="9" s="1"/>
  <c r="AI14" i="9"/>
  <c r="AI15" i="17" s="1"/>
  <c r="S55" i="12"/>
  <c r="S56" i="12" s="1"/>
  <c r="S57" i="12" s="1"/>
  <c r="S14" i="12"/>
  <c r="S16" i="17" s="1"/>
  <c r="T178" i="12"/>
  <c r="AW203" i="9"/>
  <c r="AX149" i="9"/>
  <c r="AM14" i="9"/>
  <c r="AM15" i="17" s="1"/>
  <c r="W55" i="12"/>
  <c r="W56" i="12" s="1"/>
  <c r="W57" i="12" s="1"/>
  <c r="W14" i="12"/>
  <c r="W16" i="17" s="1"/>
  <c r="AO186" i="9"/>
  <c r="AO188" i="9" s="1"/>
  <c r="AX201" i="12"/>
  <c r="AY148" i="12"/>
  <c r="AR15" i="17" l="1"/>
  <c r="AZ146" i="12"/>
  <c r="O39" i="9"/>
  <c r="O44" i="9" s="1"/>
  <c r="G39" i="9"/>
  <c r="G44" i="9" s="1"/>
  <c r="AA39" i="9"/>
  <c r="AA44" i="9" s="1"/>
  <c r="G8" i="17" s="1"/>
  <c r="G10" i="17" s="1"/>
  <c r="BA138" i="12"/>
  <c r="F321" i="9"/>
  <c r="AS44" i="9"/>
  <c r="BO195" i="12"/>
  <c r="BP229" i="12"/>
  <c r="AL39" i="9"/>
  <c r="AL44" i="9" s="1"/>
  <c r="R8" i="17" s="1"/>
  <c r="R10" i="17" s="1"/>
  <c r="BJ222" i="12"/>
  <c r="BI188" i="12"/>
  <c r="Z39" i="9"/>
  <c r="Z44" i="9" s="1"/>
  <c r="F8" i="17" s="1"/>
  <c r="F10" i="17" s="1"/>
  <c r="AV149" i="12"/>
  <c r="A167" i="12"/>
  <c r="BO198" i="12"/>
  <c r="BP232" i="12"/>
  <c r="AW181" i="9"/>
  <c r="AW50" i="9"/>
  <c r="AW146" i="9"/>
  <c r="BO205" i="12"/>
  <c r="BP239" i="12"/>
  <c r="AW55" i="12"/>
  <c r="AW51" i="12"/>
  <c r="J39" i="9"/>
  <c r="J44" i="9" s="1"/>
  <c r="BC153" i="12"/>
  <c r="BB206" i="12"/>
  <c r="Z14" i="9"/>
  <c r="Z15" i="17" s="1"/>
  <c r="I7" i="9"/>
  <c r="I8" i="9"/>
  <c r="K8" i="9" s="1"/>
  <c r="V39" i="9"/>
  <c r="V44" i="9" s="1"/>
  <c r="AJ39" i="9"/>
  <c r="AJ44" i="9" s="1"/>
  <c r="P8" i="17" s="1"/>
  <c r="P10" i="17" s="1"/>
  <c r="AZ19" i="9"/>
  <c r="AY36" i="9"/>
  <c r="AY42" i="9" s="1"/>
  <c r="AY48" i="9" s="1"/>
  <c r="AY17" i="9"/>
  <c r="AY22" i="9"/>
  <c r="AY39" i="9" s="1"/>
  <c r="AY45" i="9" s="1"/>
  <c r="AY27" i="9"/>
  <c r="BP243" i="12"/>
  <c r="BO209" i="12"/>
  <c r="F39" i="9"/>
  <c r="F44" i="9" s="1"/>
  <c r="AV164" i="9"/>
  <c r="AV52" i="9"/>
  <c r="BP230" i="12"/>
  <c r="BO196" i="12"/>
  <c r="Q178" i="12"/>
  <c r="AW48" i="12"/>
  <c r="AU26" i="9"/>
  <c r="BK26" i="9"/>
  <c r="BD26" i="9"/>
  <c r="BT26" i="9"/>
  <c r="AW26" i="9"/>
  <c r="BM26" i="9"/>
  <c r="BF26" i="9"/>
  <c r="BV26" i="9"/>
  <c r="AY26" i="9"/>
  <c r="BO26" i="9"/>
  <c r="BH26" i="9"/>
  <c r="BA26" i="9"/>
  <c r="BQ26" i="9"/>
  <c r="BJ26" i="9"/>
  <c r="BC26" i="9"/>
  <c r="BS26" i="9"/>
  <c r="AV26" i="9"/>
  <c r="BL26" i="9"/>
  <c r="BE26" i="9"/>
  <c r="BU26" i="9"/>
  <c r="AX26" i="9"/>
  <c r="BN26" i="9"/>
  <c r="BG26" i="9"/>
  <c r="AZ26" i="9"/>
  <c r="BP26" i="9"/>
  <c r="BI26" i="9"/>
  <c r="BB26" i="9"/>
  <c r="BR26" i="9"/>
  <c r="BB151" i="12"/>
  <c r="AX210" i="9"/>
  <c r="AY156" i="9"/>
  <c r="AX206" i="9"/>
  <c r="AY152" i="9"/>
  <c r="AY202" i="9"/>
  <c r="AZ148" i="9"/>
  <c r="U178" i="12"/>
  <c r="E188" i="9"/>
  <c r="C177" i="12"/>
  <c r="BQ236" i="12"/>
  <c r="BP202" i="12"/>
  <c r="AN39" i="9"/>
  <c r="AN44" i="9" s="1"/>
  <c r="T8" i="17" s="1"/>
  <c r="T10" i="17" s="1"/>
  <c r="H39" i="9"/>
  <c r="H44" i="9" s="1"/>
  <c r="AP39" i="9"/>
  <c r="AP44" i="9" s="1"/>
  <c r="V8" i="17" s="1"/>
  <c r="V10" i="17" s="1"/>
  <c r="AI264" i="9"/>
  <c r="AI187" i="9"/>
  <c r="AI185" i="9"/>
  <c r="AY213" i="9"/>
  <c r="AZ159" i="9"/>
  <c r="AX233" i="12"/>
  <c r="AW199" i="12"/>
  <c r="AV59" i="9"/>
  <c r="AV263" i="9"/>
  <c r="AB39" i="9"/>
  <c r="AB44" i="9" s="1"/>
  <c r="H8" i="17" s="1"/>
  <c r="H10" i="17" s="1"/>
  <c r="E178" i="12"/>
  <c r="C175" i="12"/>
  <c r="BO194" i="12"/>
  <c r="BP228" i="12"/>
  <c r="AY234" i="12"/>
  <c r="AX200" i="12"/>
  <c r="AD39" i="9"/>
  <c r="AD44" i="9" s="1"/>
  <c r="J8" i="17" s="1"/>
  <c r="J10" i="17" s="1"/>
  <c r="AH39" i="9"/>
  <c r="AZ154" i="12"/>
  <c r="AY207" i="12"/>
  <c r="BP235" i="12"/>
  <c r="BO201" i="12"/>
  <c r="R39" i="9"/>
  <c r="R44" i="9" s="1"/>
  <c r="AV137" i="12"/>
  <c r="AV171" i="12"/>
  <c r="F5" i="12" s="1"/>
  <c r="AW187" i="9"/>
  <c r="AW52" i="9"/>
  <c r="AW164" i="9"/>
  <c r="AF39" i="9"/>
  <c r="AF44" i="9" s="1"/>
  <c r="L8" i="17" s="1"/>
  <c r="L10" i="17" s="1"/>
  <c r="AX204" i="9"/>
  <c r="AY150" i="9"/>
  <c r="AR16" i="17"/>
  <c r="O5" i="12"/>
  <c r="R192" i="17" s="1"/>
  <c r="AW181" i="12"/>
  <c r="AX180" i="12"/>
  <c r="BP227" i="12"/>
  <c r="BO193" i="12"/>
  <c r="AX198" i="9"/>
  <c r="AY144" i="9"/>
  <c r="BR224" i="12"/>
  <c r="BQ190" i="12"/>
  <c r="N39" i="9"/>
  <c r="N44" i="9" s="1"/>
  <c r="AV151" i="9"/>
  <c r="AV51" i="9"/>
  <c r="AN188" i="9"/>
  <c r="AY179" i="9"/>
  <c r="AY53" i="9"/>
  <c r="AZ166" i="9"/>
  <c r="BQ240" i="12"/>
  <c r="BP206" i="12"/>
  <c r="AX209" i="9"/>
  <c r="AY155" i="9"/>
  <c r="AL14" i="9"/>
  <c r="AL15" i="17" s="1"/>
  <c r="I178" i="12"/>
  <c r="Z178" i="12"/>
  <c r="AX201" i="9"/>
  <c r="AY147" i="9"/>
  <c r="AF188" i="9"/>
  <c r="AX256" i="9"/>
  <c r="AW220" i="9"/>
  <c r="AW227" i="9" s="1"/>
  <c r="AY205" i="12"/>
  <c r="AZ152" i="12"/>
  <c r="AT39" i="9"/>
  <c r="P188" i="9"/>
  <c r="AY150" i="12"/>
  <c r="AX203" i="12"/>
  <c r="AN14" i="9"/>
  <c r="AN15" i="17" s="1"/>
  <c r="AU264" i="9"/>
  <c r="AU185" i="9"/>
  <c r="AU187" i="9"/>
  <c r="C187" i="9" s="1"/>
  <c r="AJ178" i="12"/>
  <c r="O14" i="9"/>
  <c r="O15" i="17" s="1"/>
  <c r="AV141" i="12"/>
  <c r="AV145" i="12"/>
  <c r="AV144" i="12"/>
  <c r="AV143" i="12"/>
  <c r="AV140" i="12"/>
  <c r="AV142" i="12"/>
  <c r="BB136" i="12"/>
  <c r="AY243" i="9"/>
  <c r="AX207" i="9"/>
  <c r="AE39" i="9"/>
  <c r="AE44" i="9" s="1"/>
  <c r="K8" i="17" s="1"/>
  <c r="K10" i="17" s="1"/>
  <c r="AY238" i="12"/>
  <c r="AX204" i="12"/>
  <c r="AX17" i="12"/>
  <c r="AX27" i="12"/>
  <c r="AX32" i="12" s="1"/>
  <c r="AY19" i="12"/>
  <c r="AX23" i="12"/>
  <c r="AX46" i="12" s="1"/>
  <c r="BN214" i="12"/>
  <c r="AE264" i="9"/>
  <c r="AE187" i="9"/>
  <c r="AE185" i="9"/>
  <c r="AE188" i="9" s="1"/>
  <c r="AI39" i="9"/>
  <c r="AI44" i="9" s="1"/>
  <c r="O8" i="17" s="1"/>
  <c r="O10" i="17" s="1"/>
  <c r="T39" i="9"/>
  <c r="T44" i="9" s="1"/>
  <c r="T14" i="9"/>
  <c r="T15" i="17" s="1"/>
  <c r="AY223" i="12"/>
  <c r="AX189" i="12"/>
  <c r="AX199" i="9"/>
  <c r="AY145" i="9"/>
  <c r="AQ39" i="9"/>
  <c r="AQ44" i="9" s="1"/>
  <c r="W8" i="17" s="1"/>
  <c r="W10" i="17" s="1"/>
  <c r="X188" i="9"/>
  <c r="X178" i="12"/>
  <c r="BO242" i="12"/>
  <c r="BN208" i="12"/>
  <c r="BN216" i="12" s="1"/>
  <c r="AX203" i="9"/>
  <c r="AY149" i="9"/>
  <c r="X39" i="9"/>
  <c r="X44" i="9" s="1"/>
  <c r="N4" i="9"/>
  <c r="Q104" i="17" s="1"/>
  <c r="AX208" i="9"/>
  <c r="AY154" i="9"/>
  <c r="AI186" i="9"/>
  <c r="AP14" i="9"/>
  <c r="AP15" i="17" s="1"/>
  <c r="AR39" i="9"/>
  <c r="O4" i="9"/>
  <c r="R104" i="17" s="1"/>
  <c r="L39" i="9"/>
  <c r="L44" i="9" s="1"/>
  <c r="AX188" i="12"/>
  <c r="AY135" i="12"/>
  <c r="AY247" i="9"/>
  <c r="AX157" i="9"/>
  <c r="AY225" i="12"/>
  <c r="AX191" i="12"/>
  <c r="BP231" i="12"/>
  <c r="BO197" i="12"/>
  <c r="AX216" i="9"/>
  <c r="AY162" i="9"/>
  <c r="AB14" i="9"/>
  <c r="AB15" i="17" s="1"/>
  <c r="BO237" i="12"/>
  <c r="BN203" i="12"/>
  <c r="K39" i="9"/>
  <c r="K44" i="9" s="1"/>
  <c r="H14" i="9"/>
  <c r="H15" i="17" s="1"/>
  <c r="X16" i="17"/>
  <c r="N5" i="12"/>
  <c r="Q192" i="17" s="1"/>
  <c r="AX219" i="9"/>
  <c r="AY165" i="9"/>
  <c r="AQ264" i="9"/>
  <c r="AQ185" i="9"/>
  <c r="AQ187" i="9"/>
  <c r="AV156" i="12"/>
  <c r="AV209" i="12" s="1"/>
  <c r="AV155" i="12"/>
  <c r="AV208" i="12" s="1"/>
  <c r="AV216" i="12" s="1"/>
  <c r="AV250" i="12" s="1"/>
  <c r="AM39" i="9"/>
  <c r="AW186" i="9"/>
  <c r="AW151" i="9"/>
  <c r="AW51" i="9"/>
  <c r="S39" i="9"/>
  <c r="S44" i="9" s="1"/>
  <c r="P39" i="9"/>
  <c r="P44" i="9" s="1"/>
  <c r="AW173" i="12"/>
  <c r="AW12" i="12"/>
  <c r="AT14" i="9"/>
  <c r="AT15" i="17" s="1"/>
  <c r="AU179" i="12"/>
  <c r="AU178" i="12"/>
  <c r="AU182" i="12" s="1"/>
  <c r="AX215" i="9"/>
  <c r="AY161" i="9"/>
  <c r="AU39" i="9"/>
  <c r="AV57" i="12"/>
  <c r="AV53" i="12"/>
  <c r="AU186" i="9"/>
  <c r="C186" i="9" s="1"/>
  <c r="AX183" i="9"/>
  <c r="AX12" i="9"/>
  <c r="AR178" i="12"/>
  <c r="BP241" i="12"/>
  <c r="BO207" i="12"/>
  <c r="L14" i="9"/>
  <c r="L15" i="17" s="1"/>
  <c r="AV146" i="9"/>
  <c r="AV181" i="9"/>
  <c r="AV187" i="9" s="1"/>
  <c r="AV50" i="9"/>
  <c r="AV54" i="9" s="1"/>
  <c r="W39" i="9"/>
  <c r="W44" i="9" s="1"/>
  <c r="X14" i="9"/>
  <c r="H188" i="9"/>
  <c r="AY226" i="12"/>
  <c r="AX192" i="12"/>
  <c r="AC178" i="12"/>
  <c r="AX43" i="12"/>
  <c r="AY42" i="12"/>
  <c r="AX197" i="9"/>
  <c r="AY143" i="9"/>
  <c r="AU14" i="9"/>
  <c r="AU15" i="17" s="1"/>
  <c r="AU17" i="17" s="1"/>
  <c r="F14" i="9"/>
  <c r="F15" i="17" s="1"/>
  <c r="AQ186" i="9"/>
  <c r="AX217" i="9"/>
  <c r="AY163" i="9"/>
  <c r="AK188" i="9"/>
  <c r="AA188" i="9"/>
  <c r="AY201" i="12"/>
  <c r="AZ148" i="12"/>
  <c r="AY43" i="12" l="1"/>
  <c r="AZ42" i="12"/>
  <c r="AW161" i="12"/>
  <c r="AW169" i="12"/>
  <c r="O7" i="9"/>
  <c r="G317" i="9"/>
  <c r="AR44" i="9"/>
  <c r="X8" i="17" s="1"/>
  <c r="X10" i="17" s="1"/>
  <c r="AY208" i="9"/>
  <c r="AZ154" i="9"/>
  <c r="AZ223" i="12"/>
  <c r="AY189" i="12"/>
  <c r="AV197" i="12"/>
  <c r="AZ150" i="12"/>
  <c r="AY203" i="12"/>
  <c r="AY209" i="9"/>
  <c r="AZ155" i="9"/>
  <c r="AV205" i="9"/>
  <c r="AV225" i="9" s="1"/>
  <c r="AV175" i="9"/>
  <c r="AY180" i="12"/>
  <c r="AX181" i="12"/>
  <c r="AX183" i="12"/>
  <c r="AZ207" i="12"/>
  <c r="BA154" i="12"/>
  <c r="E317" i="9"/>
  <c r="E318" i="9" s="1"/>
  <c r="AH44" i="9"/>
  <c r="N8" i="17" s="1"/>
  <c r="N10" i="17" s="1"/>
  <c r="BQ202" i="12"/>
  <c r="BR236" i="12"/>
  <c r="AZ202" i="9"/>
  <c r="BA148" i="9"/>
  <c r="AY183" i="9"/>
  <c r="AY12" i="9"/>
  <c r="BA19" i="9"/>
  <c r="AZ36" i="9"/>
  <c r="AZ42" i="9" s="1"/>
  <c r="AZ48" i="9" s="1"/>
  <c r="AZ17" i="9"/>
  <c r="AZ27" i="9"/>
  <c r="AZ22" i="9"/>
  <c r="AZ39" i="9" s="1"/>
  <c r="AZ45" i="9" s="1"/>
  <c r="BQ239" i="12"/>
  <c r="BP205" i="12"/>
  <c r="AW54" i="9"/>
  <c r="BP198" i="12"/>
  <c r="BQ232" i="12"/>
  <c r="AX48" i="12"/>
  <c r="AV200" i="9"/>
  <c r="AV167" i="9"/>
  <c r="AV172" i="9"/>
  <c r="AZ247" i="9"/>
  <c r="AY157" i="9"/>
  <c r="AX55" i="12"/>
  <c r="AX51" i="12"/>
  <c r="AV195" i="12"/>
  <c r="AV198" i="12"/>
  <c r="AU188" i="9"/>
  <c r="BA152" i="12"/>
  <c r="AZ205" i="12"/>
  <c r="AW59" i="9"/>
  <c r="AW263" i="9"/>
  <c r="AV186" i="9"/>
  <c r="AW167" i="12"/>
  <c r="AW149" i="12" s="1"/>
  <c r="BQ228" i="12"/>
  <c r="BP194" i="12"/>
  <c r="C185" i="9"/>
  <c r="AY210" i="9"/>
  <c r="AZ156" i="9"/>
  <c r="BP209" i="12"/>
  <c r="BQ243" i="12"/>
  <c r="AY215" i="9"/>
  <c r="AZ161" i="9"/>
  <c r="AY197" i="9"/>
  <c r="AZ143" i="9"/>
  <c r="AX177" i="9"/>
  <c r="AX171" i="9"/>
  <c r="AX174" i="9"/>
  <c r="AY219" i="9"/>
  <c r="AZ165" i="9"/>
  <c r="AY216" i="9"/>
  <c r="AZ162" i="9"/>
  <c r="AY188" i="12"/>
  <c r="AZ135" i="12"/>
  <c r="AY199" i="9"/>
  <c r="AZ145" i="9"/>
  <c r="AY17" i="12"/>
  <c r="AZ19" i="12"/>
  <c r="AY27" i="12"/>
  <c r="AY32" i="12" s="1"/>
  <c r="AY23" i="12"/>
  <c r="AY46" i="12" s="1"/>
  <c r="AZ243" i="9"/>
  <c r="BA243" i="9" s="1"/>
  <c r="BB243" i="9" s="1"/>
  <c r="BC243" i="9" s="1"/>
  <c r="BD243" i="9" s="1"/>
  <c r="BE243" i="9" s="1"/>
  <c r="BF243" i="9" s="1"/>
  <c r="BG243" i="9" s="1"/>
  <c r="BH243" i="9" s="1"/>
  <c r="BI243" i="9" s="1"/>
  <c r="BJ243" i="9" s="1"/>
  <c r="BK243" i="9" s="1"/>
  <c r="BL243" i="9" s="1"/>
  <c r="BM243" i="9" s="1"/>
  <c r="BN243" i="9" s="1"/>
  <c r="BO243" i="9" s="1"/>
  <c r="BP243" i="9" s="1"/>
  <c r="BQ243" i="9" s="1"/>
  <c r="BR243" i="9" s="1"/>
  <c r="BS243" i="9" s="1"/>
  <c r="BT243" i="9" s="1"/>
  <c r="BU243" i="9" s="1"/>
  <c r="BV243" i="9" s="1"/>
  <c r="AY207" i="9"/>
  <c r="AV193" i="12"/>
  <c r="AV165" i="12"/>
  <c r="AV194" i="12"/>
  <c r="G321" i="9"/>
  <c r="AT44" i="9"/>
  <c r="AY256" i="9"/>
  <c r="AX220" i="9"/>
  <c r="AX227" i="9" s="1"/>
  <c r="AY201" i="9"/>
  <c r="AZ147" i="9"/>
  <c r="AZ179" i="9"/>
  <c r="BA166" i="9"/>
  <c r="AZ53" i="9"/>
  <c r="BO214" i="12"/>
  <c r="AW183" i="12"/>
  <c r="AY204" i="9"/>
  <c r="AZ150" i="9"/>
  <c r="AW218" i="9"/>
  <c r="AW226" i="9" s="1"/>
  <c r="AW178" i="9"/>
  <c r="AZ234" i="12"/>
  <c r="AY200" i="12"/>
  <c r="AI188" i="9"/>
  <c r="AW53" i="12"/>
  <c r="AW57" i="12"/>
  <c r="BQ230" i="12"/>
  <c r="BP196" i="12"/>
  <c r="BD153" i="12"/>
  <c r="BC206" i="12"/>
  <c r="BK222" i="12"/>
  <c r="BJ188" i="12"/>
  <c r="BQ229" i="12"/>
  <c r="BP195" i="12"/>
  <c r="BB138" i="12"/>
  <c r="AY192" i="12"/>
  <c r="AZ226" i="12"/>
  <c r="AW205" i="9"/>
  <c r="AW225" i="9" s="1"/>
  <c r="AW175" i="9"/>
  <c r="H321" i="9"/>
  <c r="I321" i="9" s="1"/>
  <c r="AV41" i="9" s="1"/>
  <c r="AV47" i="9" s="1"/>
  <c r="AU44" i="9"/>
  <c r="AU45" i="9" s="1"/>
  <c r="AU46" i="9" s="1"/>
  <c r="AU47" i="9" s="1"/>
  <c r="AU48" i="9" s="1"/>
  <c r="BQ231" i="12"/>
  <c r="BP197" i="12"/>
  <c r="X15" i="17"/>
  <c r="N5" i="9"/>
  <c r="Q105" i="17" s="1"/>
  <c r="AV185" i="9"/>
  <c r="AV188" i="9" s="1"/>
  <c r="BQ241" i="12"/>
  <c r="BP207" i="12"/>
  <c r="AY217" i="9"/>
  <c r="AZ163" i="9"/>
  <c r="F317" i="9"/>
  <c r="F318" i="9" s="1"/>
  <c r="AM44" i="9"/>
  <c r="S8" i="17" s="1"/>
  <c r="S10" i="17" s="1"/>
  <c r="AQ188" i="9"/>
  <c r="BP237" i="12"/>
  <c r="BO203" i="12"/>
  <c r="AZ225" i="12"/>
  <c r="AY191" i="12"/>
  <c r="D8" i="17"/>
  <c r="D10" i="17" s="1"/>
  <c r="N7" i="9"/>
  <c r="AY203" i="9"/>
  <c r="AZ149" i="9"/>
  <c r="BP242" i="12"/>
  <c r="BO208" i="12"/>
  <c r="BO216" i="12" s="1"/>
  <c r="AX173" i="12"/>
  <c r="AX12" i="12"/>
  <c r="AZ238" i="12"/>
  <c r="AY204" i="12"/>
  <c r="BC136" i="12"/>
  <c r="AV196" i="12"/>
  <c r="BQ206" i="12"/>
  <c r="BR240" i="12"/>
  <c r="BS224" i="12"/>
  <c r="BR190" i="12"/>
  <c r="AY198" i="9"/>
  <c r="AZ144" i="9"/>
  <c r="BQ227" i="12"/>
  <c r="BP193" i="12"/>
  <c r="BP214" i="12" s="1"/>
  <c r="AW164" i="12"/>
  <c r="AW145" i="12" s="1"/>
  <c r="AV190" i="12"/>
  <c r="AV162" i="12"/>
  <c r="AV157" i="12"/>
  <c r="BQ235" i="12"/>
  <c r="BP201" i="12"/>
  <c r="AY233" i="12"/>
  <c r="AX199" i="12"/>
  <c r="AZ213" i="9"/>
  <c r="BA159" i="9"/>
  <c r="AY206" i="9"/>
  <c r="AZ152" i="9"/>
  <c r="BC151" i="12"/>
  <c r="AV218" i="9"/>
  <c r="AV226" i="9" s="1"/>
  <c r="AV178" i="9"/>
  <c r="AW200" i="9"/>
  <c r="AW167" i="9"/>
  <c r="AW172" i="9"/>
  <c r="AW185" i="9"/>
  <c r="AW188" i="9" s="1"/>
  <c r="AV202" i="12"/>
  <c r="AV215" i="12" s="1"/>
  <c r="AV249" i="12" s="1"/>
  <c r="AV168" i="12"/>
  <c r="BA146" i="12"/>
  <c r="O5" i="9"/>
  <c r="R105" i="17" s="1"/>
  <c r="BA148" i="12"/>
  <c r="AZ201" i="12"/>
  <c r="AW198" i="12" l="1"/>
  <c r="AW224" i="9"/>
  <c r="AW221" i="9"/>
  <c r="BA213" i="9"/>
  <c r="BB159" i="9"/>
  <c r="BD136" i="12"/>
  <c r="BC138" i="12"/>
  <c r="AV172" i="12"/>
  <c r="AV174" i="12" s="1"/>
  <c r="AZ188" i="12"/>
  <c r="BA135" i="12"/>
  <c r="AX151" i="9"/>
  <c r="AX51" i="9"/>
  <c r="AZ215" i="9"/>
  <c r="BA161" i="9"/>
  <c r="AZ210" i="9"/>
  <c r="BA156" i="9"/>
  <c r="BR228" i="12"/>
  <c r="BQ194" i="12"/>
  <c r="BR202" i="12"/>
  <c r="BS236" i="12"/>
  <c r="AV57" i="9"/>
  <c r="AV261" i="9"/>
  <c r="G318" i="9"/>
  <c r="E321" i="9"/>
  <c r="AZ43" i="12"/>
  <c r="BA42" i="12"/>
  <c r="AV213" i="12"/>
  <c r="AV210" i="12"/>
  <c r="AV40" i="12" s="1"/>
  <c r="AX169" i="12"/>
  <c r="AX161" i="12"/>
  <c r="AX164" i="12"/>
  <c r="AX145" i="12" s="1"/>
  <c r="AX167" i="12"/>
  <c r="AX149" i="12" s="1"/>
  <c r="BR231" i="12"/>
  <c r="BQ197" i="12"/>
  <c r="AW57" i="9"/>
  <c r="AW261" i="9"/>
  <c r="BD206" i="12"/>
  <c r="BE153" i="12"/>
  <c r="AZ204" i="9"/>
  <c r="BA150" i="9"/>
  <c r="BA179" i="9"/>
  <c r="BB166" i="9"/>
  <c r="BA53" i="9"/>
  <c r="AX59" i="9"/>
  <c r="AX263" i="9"/>
  <c r="AY51" i="12"/>
  <c r="AY55" i="12"/>
  <c r="AZ216" i="9"/>
  <c r="BA162" i="9"/>
  <c r="AZ219" i="9"/>
  <c r="BA165" i="9"/>
  <c r="AX181" i="9"/>
  <c r="AX186" i="9" s="1"/>
  <c r="AX50" i="9"/>
  <c r="AX146" i="9"/>
  <c r="AZ197" i="9"/>
  <c r="BA143" i="9"/>
  <c r="AW142" i="12"/>
  <c r="AV221" i="9"/>
  <c r="AV224" i="9"/>
  <c r="BR232" i="12"/>
  <c r="BQ198" i="12"/>
  <c r="AY174" i="9"/>
  <c r="AY177" i="9"/>
  <c r="AY171" i="9"/>
  <c r="BA202" i="9"/>
  <c r="BB148" i="9"/>
  <c r="BA207" i="12"/>
  <c r="BB154" i="12"/>
  <c r="AZ208" i="9"/>
  <c r="BA154" i="9"/>
  <c r="O6" i="9"/>
  <c r="R106" i="17" s="1"/>
  <c r="R107" i="17"/>
  <c r="AY48" i="12"/>
  <c r="BB146" i="12"/>
  <c r="BD151" i="12"/>
  <c r="AZ233" i="12"/>
  <c r="AY199" i="12"/>
  <c r="BR227" i="12"/>
  <c r="BQ193" i="12"/>
  <c r="AZ203" i="9"/>
  <c r="BA149" i="9"/>
  <c r="AW182" i="9"/>
  <c r="AW184" i="9" s="1"/>
  <c r="AV58" i="9"/>
  <c r="AV262" i="9"/>
  <c r="BR235" i="12"/>
  <c r="BQ201" i="12"/>
  <c r="AZ198" i="9"/>
  <c r="BA144" i="9"/>
  <c r="BS240" i="12"/>
  <c r="BR206" i="12"/>
  <c r="AW143" i="12"/>
  <c r="BQ242" i="12"/>
  <c r="BP208" i="12"/>
  <c r="BA225" i="12"/>
  <c r="AZ191" i="12"/>
  <c r="BQ237" i="12"/>
  <c r="BP203" i="12"/>
  <c r="BQ207" i="12"/>
  <c r="BR241" i="12"/>
  <c r="BR230" i="12"/>
  <c r="BQ196" i="12"/>
  <c r="AZ201" i="9"/>
  <c r="BA147" i="9"/>
  <c r="AZ256" i="9"/>
  <c r="AY220" i="9"/>
  <c r="AY227" i="9" s="1"/>
  <c r="AV214" i="12"/>
  <c r="AV248" i="12" s="1"/>
  <c r="AW140" i="12"/>
  <c r="AY173" i="12"/>
  <c r="AY12" i="12"/>
  <c r="AX187" i="9"/>
  <c r="AX52" i="9"/>
  <c r="AX164" i="9"/>
  <c r="BQ209" i="12"/>
  <c r="BR243" i="12"/>
  <c r="AW202" i="12"/>
  <c r="AW215" i="12" s="1"/>
  <c r="AW249" i="12" s="1"/>
  <c r="AW168" i="12"/>
  <c r="BB152" i="12"/>
  <c r="BA205" i="12"/>
  <c r="BA247" i="9"/>
  <c r="AZ157" i="9"/>
  <c r="AX53" i="12"/>
  <c r="AX57" i="12"/>
  <c r="BB19" i="9"/>
  <c r="BA36" i="9"/>
  <c r="BA42" i="9" s="1"/>
  <c r="BA48" i="9" s="1"/>
  <c r="BA17" i="9"/>
  <c r="BA22" i="9"/>
  <c r="BA39" i="9" s="1"/>
  <c r="BA45" i="9" s="1"/>
  <c r="BA27" i="9"/>
  <c r="AZ180" i="12"/>
  <c r="AY181" i="12"/>
  <c r="AY183" i="12"/>
  <c r="AZ203" i="12"/>
  <c r="BA150" i="12"/>
  <c r="AW144" i="12"/>
  <c r="BA223" i="12"/>
  <c r="AZ189" i="12"/>
  <c r="AW155" i="12"/>
  <c r="AW208" i="12" s="1"/>
  <c r="AW156" i="12"/>
  <c r="AW209" i="12" s="1"/>
  <c r="BT224" i="12"/>
  <c r="BS190" i="12"/>
  <c r="AZ206" i="9"/>
  <c r="BA152" i="9"/>
  <c r="BA238" i="12"/>
  <c r="AZ204" i="12"/>
  <c r="N6" i="9"/>
  <c r="Q106" i="17" s="1"/>
  <c r="Q107" i="17"/>
  <c r="AZ217" i="9"/>
  <c r="BA163" i="9"/>
  <c r="AZ192" i="12"/>
  <c r="BA226" i="12"/>
  <c r="BR229" i="12"/>
  <c r="BQ195" i="12"/>
  <c r="BK188" i="12"/>
  <c r="BL222" i="12"/>
  <c r="BA234" i="12"/>
  <c r="AZ200" i="12"/>
  <c r="AW58" i="9"/>
  <c r="AW262" i="9"/>
  <c r="AW141" i="12"/>
  <c r="BA19" i="12"/>
  <c r="AZ17" i="12"/>
  <c r="AZ27" i="12"/>
  <c r="AZ32" i="12" s="1"/>
  <c r="AZ23" i="12"/>
  <c r="AZ46" i="12" s="1"/>
  <c r="AZ199" i="9"/>
  <c r="BA145" i="9"/>
  <c r="AV182" i="9"/>
  <c r="AV184" i="9" s="1"/>
  <c r="BQ205" i="12"/>
  <c r="BR239" i="12"/>
  <c r="AZ183" i="9"/>
  <c r="AZ12" i="9"/>
  <c r="AZ209" i="9"/>
  <c r="BA155" i="9"/>
  <c r="AW137" i="12"/>
  <c r="AW171" i="12"/>
  <c r="BB148" i="12"/>
  <c r="BA201" i="12"/>
  <c r="AX198" i="12" l="1"/>
  <c r="AZ12" i="12"/>
  <c r="AZ173" i="12"/>
  <c r="AX141" i="12"/>
  <c r="AW194" i="12"/>
  <c r="BL188" i="12"/>
  <c r="BM222" i="12"/>
  <c r="BB226" i="12"/>
  <c r="BA192" i="12"/>
  <c r="AX144" i="12"/>
  <c r="AW197" i="12"/>
  <c r="BB247" i="9"/>
  <c r="BA157" i="9"/>
  <c r="BP216" i="12"/>
  <c r="BS227" i="12"/>
  <c r="BR193" i="12"/>
  <c r="BE151" i="12"/>
  <c r="BC154" i="12"/>
  <c r="BB207" i="12"/>
  <c r="AX54" i="9"/>
  <c r="BA219" i="9"/>
  <c r="BB165" i="9"/>
  <c r="AV217" i="12"/>
  <c r="AV247" i="12"/>
  <c r="AZ48" i="12"/>
  <c r="BB135" i="12"/>
  <c r="BA188" i="12"/>
  <c r="BD138" i="12"/>
  <c r="BE136" i="12"/>
  <c r="BB234" i="12"/>
  <c r="BA200" i="12"/>
  <c r="AW216" i="12"/>
  <c r="AW250" i="12" s="1"/>
  <c r="BA203" i="12"/>
  <c r="BB150" i="12"/>
  <c r="BA183" i="9"/>
  <c r="BA12" i="9"/>
  <c r="BB36" i="9"/>
  <c r="BB42" i="9" s="1"/>
  <c r="BB48" i="9" s="1"/>
  <c r="BB17" i="9"/>
  <c r="CE13" i="9"/>
  <c r="BB22" i="9"/>
  <c r="BB39" i="9" s="1"/>
  <c r="BC19" i="9"/>
  <c r="BB27" i="9"/>
  <c r="AY59" i="9"/>
  <c r="AY263" i="9"/>
  <c r="BQ203" i="12"/>
  <c r="BR237" i="12"/>
  <c r="BQ208" i="12"/>
  <c r="BQ216" i="12" s="1"/>
  <c r="BR242" i="12"/>
  <c r="BA203" i="9"/>
  <c r="BB149" i="9"/>
  <c r="BC146" i="12"/>
  <c r="AY57" i="12"/>
  <c r="AY53" i="12"/>
  <c r="BA208" i="9"/>
  <c r="BB154" i="9"/>
  <c r="AY181" i="9"/>
  <c r="AY50" i="9"/>
  <c r="AY146" i="9"/>
  <c r="AX142" i="12"/>
  <c r="AW195" i="12"/>
  <c r="BA204" i="9"/>
  <c r="BB150" i="9"/>
  <c r="BF153" i="12"/>
  <c r="BE206" i="12"/>
  <c r="AX137" i="12"/>
  <c r="AX171" i="12"/>
  <c r="BS228" i="12"/>
  <c r="BR194" i="12"/>
  <c r="BA199" i="9"/>
  <c r="BB145" i="9"/>
  <c r="BA217" i="9"/>
  <c r="BB163" i="9"/>
  <c r="BB238" i="12"/>
  <c r="BA204" i="12"/>
  <c r="BU224" i="12"/>
  <c r="BT190" i="12"/>
  <c r="BB223" i="12"/>
  <c r="BA189" i="12"/>
  <c r="BB205" i="12"/>
  <c r="BC152" i="12"/>
  <c r="AY169" i="12"/>
  <c r="AY161" i="12"/>
  <c r="AY164" i="12"/>
  <c r="AY145" i="12" s="1"/>
  <c r="AY167" i="12"/>
  <c r="AY149" i="12" s="1"/>
  <c r="BA256" i="9"/>
  <c r="AZ220" i="9"/>
  <c r="AZ227" i="9" s="1"/>
  <c r="BS241" i="12"/>
  <c r="BR207" i="12"/>
  <c r="AX143" i="12"/>
  <c r="AW196" i="12"/>
  <c r="BT240" i="12"/>
  <c r="BS206" i="12"/>
  <c r="BR201" i="12"/>
  <c r="BS235" i="12"/>
  <c r="BA233" i="12"/>
  <c r="AZ199" i="12"/>
  <c r="BB202" i="9"/>
  <c r="BC148" i="9"/>
  <c r="AY187" i="9"/>
  <c r="AY52" i="9"/>
  <c r="AY164" i="9"/>
  <c r="BR198" i="12"/>
  <c r="BS232" i="12"/>
  <c r="AX185" i="9"/>
  <c r="AX188" i="9" s="1"/>
  <c r="BA216" i="9"/>
  <c r="BB162" i="9"/>
  <c r="BC166" i="9"/>
  <c r="BB53" i="9"/>
  <c r="BB179" i="9"/>
  <c r="BR197" i="12"/>
  <c r="BS231" i="12"/>
  <c r="AX156" i="12"/>
  <c r="AX209" i="12" s="1"/>
  <c r="AX155" i="12"/>
  <c r="AX208" i="12" s="1"/>
  <c r="BA210" i="9"/>
  <c r="BB156" i="9"/>
  <c r="AX205" i="9"/>
  <c r="AX225" i="9" s="1"/>
  <c r="AX175" i="9"/>
  <c r="AW190" i="12"/>
  <c r="AW162" i="12"/>
  <c r="AW157" i="12"/>
  <c r="BA209" i="9"/>
  <c r="BB155" i="9"/>
  <c r="AZ174" i="9"/>
  <c r="AZ177" i="9"/>
  <c r="AZ171" i="9"/>
  <c r="BR205" i="12"/>
  <c r="BS239" i="12"/>
  <c r="AZ55" i="12"/>
  <c r="AZ51" i="12"/>
  <c r="BA23" i="12"/>
  <c r="BA46" i="12" s="1"/>
  <c r="BB19" i="12"/>
  <c r="BA27" i="12"/>
  <c r="BA32" i="12" s="1"/>
  <c r="BA17" i="12"/>
  <c r="BR195" i="12"/>
  <c r="BS229" i="12"/>
  <c r="BA206" i="9"/>
  <c r="BB152" i="9"/>
  <c r="AZ181" i="12"/>
  <c r="AZ183" i="12" s="1"/>
  <c r="BA180" i="12"/>
  <c r="BS243" i="12"/>
  <c r="BR209" i="12"/>
  <c r="AX218" i="9"/>
  <c r="AX226" i="9" s="1"/>
  <c r="AX178" i="9"/>
  <c r="AX140" i="12"/>
  <c r="AW193" i="12"/>
  <c r="AW214" i="12" s="1"/>
  <c r="AW248" i="12" s="1"/>
  <c r="AW165" i="12"/>
  <c r="AW172" i="12" s="1"/>
  <c r="AW174" i="12" s="1"/>
  <c r="BA201" i="9"/>
  <c r="BB147" i="9"/>
  <c r="BR196" i="12"/>
  <c r="BS230" i="12"/>
  <c r="BB225" i="12"/>
  <c r="BA191" i="12"/>
  <c r="BA198" i="9"/>
  <c r="BB144" i="9"/>
  <c r="BQ214" i="12"/>
  <c r="AY186" i="9"/>
  <c r="AY51" i="9"/>
  <c r="AY151" i="9"/>
  <c r="AV228" i="9"/>
  <c r="AV56" i="9"/>
  <c r="AV60" i="9" s="1"/>
  <c r="AV62" i="9" s="1"/>
  <c r="AV40" i="9" s="1"/>
  <c r="AV46" i="9" s="1"/>
  <c r="AV260" i="9"/>
  <c r="BA197" i="9"/>
  <c r="BB143" i="9"/>
  <c r="AX200" i="9"/>
  <c r="AX172" i="9"/>
  <c r="AX182" i="9" s="1"/>
  <c r="AX184" i="9" s="1"/>
  <c r="AX167" i="9"/>
  <c r="AX168" i="12"/>
  <c r="AX202" i="12"/>
  <c r="AX215" i="12" s="1"/>
  <c r="AX249" i="12" s="1"/>
  <c r="BA43" i="12"/>
  <c r="BB42" i="12"/>
  <c r="BT236" i="12"/>
  <c r="BS202" i="12"/>
  <c r="BA215" i="9"/>
  <c r="BB161" i="9"/>
  <c r="BB213" i="9"/>
  <c r="BC159" i="9"/>
  <c r="AW228" i="9"/>
  <c r="AW56" i="9"/>
  <c r="AW60" i="9" s="1"/>
  <c r="AW62" i="9" s="1"/>
  <c r="AW40" i="9" s="1"/>
  <c r="AW46" i="9" s="1"/>
  <c r="AW260" i="9"/>
  <c r="BB201" i="12"/>
  <c r="BC148" i="12"/>
  <c r="AY198" i="12" l="1"/>
  <c r="AW13" i="9"/>
  <c r="AW31" i="9"/>
  <c r="AW264" i="9"/>
  <c r="BB43" i="12"/>
  <c r="BC42" i="12"/>
  <c r="AY205" i="9"/>
  <c r="AY225" i="9" s="1"/>
  <c r="AZ151" i="9"/>
  <c r="AY175" i="9"/>
  <c r="BS196" i="12"/>
  <c r="BT230" i="12"/>
  <c r="BS195" i="12"/>
  <c r="BT229" i="12"/>
  <c r="BA55" i="12"/>
  <c r="BA51" i="12"/>
  <c r="AZ164" i="9"/>
  <c r="AZ52" i="9"/>
  <c r="AY202" i="12"/>
  <c r="AY215" i="12" s="1"/>
  <c r="AY249" i="12" s="1"/>
  <c r="AY168" i="12"/>
  <c r="BC205" i="12"/>
  <c r="BD152" i="12"/>
  <c r="BB217" i="9"/>
  <c r="BC163" i="9"/>
  <c r="BR214" i="12"/>
  <c r="BG153" i="12"/>
  <c r="BF206" i="12"/>
  <c r="AY200" i="9"/>
  <c r="AY172" i="9"/>
  <c r="AY182" i="9" s="1"/>
  <c r="AY167" i="9"/>
  <c r="BD19" i="9"/>
  <c r="BC36" i="9"/>
  <c r="BC42" i="9" s="1"/>
  <c r="BC48" i="9" s="1"/>
  <c r="BC17" i="9"/>
  <c r="BC22" i="9"/>
  <c r="BC39" i="9" s="1"/>
  <c r="BC45" i="9" s="1"/>
  <c r="BC27" i="9"/>
  <c r="BB203" i="12"/>
  <c r="BC150" i="12"/>
  <c r="BF136" i="12"/>
  <c r="BB219" i="9"/>
  <c r="BC165" i="9"/>
  <c r="BD154" i="12"/>
  <c r="BC207" i="12"/>
  <c r="BT227" i="12"/>
  <c r="BS193" i="12"/>
  <c r="BC247" i="9"/>
  <c r="BB157" i="9"/>
  <c r="BB197" i="9"/>
  <c r="BC143" i="9"/>
  <c r="BA48" i="12"/>
  <c r="AX58" i="9"/>
  <c r="AX262" i="9"/>
  <c r="BB180" i="12"/>
  <c r="BA181" i="12"/>
  <c r="BA167" i="12" s="1"/>
  <c r="BA149" i="12" s="1"/>
  <c r="BA183" i="12"/>
  <c r="BA12" i="12"/>
  <c r="BA173" i="12"/>
  <c r="BS205" i="12"/>
  <c r="BT239" i="12"/>
  <c r="AZ153" i="9"/>
  <c r="AZ207" i="9" s="1"/>
  <c r="AZ51" i="9"/>
  <c r="AX57" i="9"/>
  <c r="AX261" i="9"/>
  <c r="BS197" i="12"/>
  <c r="BT231" i="12"/>
  <c r="BC179" i="9"/>
  <c r="BC53" i="9"/>
  <c r="BD166" i="9"/>
  <c r="AY218" i="9"/>
  <c r="AY226" i="9" s="1"/>
  <c r="AY178" i="9"/>
  <c r="BB233" i="12"/>
  <c r="BA199" i="12"/>
  <c r="BU240" i="12"/>
  <c r="BT206" i="12"/>
  <c r="BT241" i="12"/>
  <c r="BS207" i="12"/>
  <c r="BC238" i="12"/>
  <c r="BB204" i="12"/>
  <c r="BT228" i="12"/>
  <c r="BS194" i="12"/>
  <c r="BB204" i="9"/>
  <c r="BC150" i="9"/>
  <c r="AY54" i="9"/>
  <c r="BB208" i="9"/>
  <c r="BC154" i="9"/>
  <c r="BD146" i="12"/>
  <c r="BS242" i="12"/>
  <c r="BR208" i="12"/>
  <c r="BR216" i="12" s="1"/>
  <c r="CE12" i="9"/>
  <c r="BB45" i="9"/>
  <c r="BC234" i="12"/>
  <c r="BB200" i="12"/>
  <c r="BC135" i="12"/>
  <c r="BB188" i="12"/>
  <c r="AV47" i="12"/>
  <c r="AV251" i="12"/>
  <c r="AV13" i="12"/>
  <c r="AV35" i="12"/>
  <c r="BB198" i="9"/>
  <c r="BC144" i="9"/>
  <c r="BB201" i="9"/>
  <c r="BC147" i="9"/>
  <c r="AY140" i="12"/>
  <c r="AX193" i="12"/>
  <c r="AX165" i="12"/>
  <c r="BB206" i="9"/>
  <c r="BC152" i="9"/>
  <c r="BB209" i="9"/>
  <c r="BC155" i="9"/>
  <c r="BB210" i="9"/>
  <c r="BC156" i="9"/>
  <c r="BC202" i="9"/>
  <c r="BD148" i="9"/>
  <c r="BT235" i="12"/>
  <c r="BS201" i="12"/>
  <c r="AZ59" i="9"/>
  <c r="AZ263" i="9"/>
  <c r="AY137" i="12"/>
  <c r="AY171" i="12"/>
  <c r="BB199" i="9"/>
  <c r="BC145" i="9"/>
  <c r="AX190" i="12"/>
  <c r="AX213" i="12" s="1"/>
  <c r="AX157" i="12"/>
  <c r="AX162" i="12"/>
  <c r="AX172" i="12" s="1"/>
  <c r="AX174" i="12" s="1"/>
  <c r="AY184" i="9"/>
  <c r="BF151" i="12"/>
  <c r="AY144" i="12"/>
  <c r="AX197" i="12"/>
  <c r="BB192" i="12"/>
  <c r="BC226" i="12"/>
  <c r="AY141" i="12"/>
  <c r="AX194" i="12"/>
  <c r="AX210" i="12" s="1"/>
  <c r="AX40" i="12" s="1"/>
  <c r="BC213" i="9"/>
  <c r="BD159" i="9"/>
  <c r="BB215" i="9"/>
  <c r="BC161" i="9"/>
  <c r="BU236" i="12"/>
  <c r="BT202" i="12"/>
  <c r="AX224" i="9"/>
  <c r="AX221" i="9"/>
  <c r="AV13" i="9"/>
  <c r="AV31" i="9"/>
  <c r="AV264" i="9"/>
  <c r="BC225" i="12"/>
  <c r="BB191" i="12"/>
  <c r="BT243" i="12"/>
  <c r="BS209" i="12"/>
  <c r="BB27" i="12"/>
  <c r="BB32" i="12" s="1"/>
  <c r="BB17" i="12"/>
  <c r="BB23" i="12"/>
  <c r="BB46" i="12" s="1"/>
  <c r="BC19" i="12"/>
  <c r="AZ146" i="9"/>
  <c r="AZ181" i="9"/>
  <c r="AZ187" i="9" s="1"/>
  <c r="AZ50" i="9"/>
  <c r="AW213" i="12"/>
  <c r="AW210" i="12"/>
  <c r="AW40" i="12" s="1"/>
  <c r="AX216" i="12"/>
  <c r="AX250" i="12" s="1"/>
  <c r="BB216" i="9"/>
  <c r="BC162" i="9"/>
  <c r="BS198" i="12"/>
  <c r="BT232" i="12"/>
  <c r="AY143" i="12"/>
  <c r="AX196" i="12"/>
  <c r="BB256" i="9"/>
  <c r="BA220" i="9"/>
  <c r="BA227" i="9" s="1"/>
  <c r="AY156" i="12"/>
  <c r="AY209" i="12" s="1"/>
  <c r="AY155" i="12"/>
  <c r="AY208" i="12" s="1"/>
  <c r="AY216" i="12" s="1"/>
  <c r="AY250" i="12" s="1"/>
  <c r="BC223" i="12"/>
  <c r="BB189" i="12"/>
  <c r="BV224" i="12"/>
  <c r="BV190" i="12" s="1"/>
  <c r="BU190" i="12"/>
  <c r="AY142" i="12"/>
  <c r="AX195" i="12"/>
  <c r="AY185" i="9"/>
  <c r="AY188" i="9" s="1"/>
  <c r="BB203" i="9"/>
  <c r="BC149" i="9"/>
  <c r="BR203" i="12"/>
  <c r="BS237" i="12"/>
  <c r="BB183" i="9"/>
  <c r="BB12" i="9"/>
  <c r="BA177" i="9"/>
  <c r="BA171" i="9"/>
  <c r="BA174" i="9"/>
  <c r="BE138" i="12"/>
  <c r="AZ53" i="12"/>
  <c r="AZ57" i="12"/>
  <c r="BN222" i="12"/>
  <c r="BM188" i="12"/>
  <c r="AZ161" i="12"/>
  <c r="AZ169" i="12"/>
  <c r="AZ164" i="12"/>
  <c r="AZ145" i="12" s="1"/>
  <c r="AZ167" i="12"/>
  <c r="AZ149" i="12" s="1"/>
  <c r="BC201" i="12"/>
  <c r="BD148" i="12"/>
  <c r="AZ198" i="12" l="1"/>
  <c r="BO222" i="12"/>
  <c r="BN188" i="12"/>
  <c r="BF138" i="12"/>
  <c r="AZ142" i="12"/>
  <c r="AY195" i="12"/>
  <c r="BB173" i="12"/>
  <c r="BB12" i="12"/>
  <c r="BD179" i="9"/>
  <c r="BE166" i="9"/>
  <c r="BD53" i="9"/>
  <c r="BD207" i="12"/>
  <c r="BE154" i="12"/>
  <c r="BU230" i="12"/>
  <c r="BT196" i="12"/>
  <c r="AY57" i="9"/>
  <c r="AY261" i="9"/>
  <c r="BC203" i="9"/>
  <c r="BD149" i="9"/>
  <c r="BC256" i="9"/>
  <c r="BB220" i="9"/>
  <c r="BB227" i="9" s="1"/>
  <c r="AZ200" i="9"/>
  <c r="AZ167" i="9"/>
  <c r="AZ172" i="9"/>
  <c r="BG151" i="12"/>
  <c r="AZ140" i="12"/>
  <c r="AY193" i="12"/>
  <c r="AY165" i="12"/>
  <c r="AV52" i="12"/>
  <c r="AV56" i="12"/>
  <c r="BU241" i="12"/>
  <c r="BT207" i="12"/>
  <c r="BC233" i="12"/>
  <c r="BB199" i="12"/>
  <c r="AZ156" i="12"/>
  <c r="AZ209" i="12" s="1"/>
  <c r="AZ155" i="12"/>
  <c r="AZ208" i="12" s="1"/>
  <c r="BA52" i="9"/>
  <c r="BA164" i="9"/>
  <c r="AW217" i="12"/>
  <c r="AW247" i="12"/>
  <c r="AZ185" i="9"/>
  <c r="BC17" i="12"/>
  <c r="BD19" i="12"/>
  <c r="BC23" i="12"/>
  <c r="BC46" i="12" s="1"/>
  <c r="BC27" i="12"/>
  <c r="BC32" i="12" s="1"/>
  <c r="BU202" i="12"/>
  <c r="BV236" i="12"/>
  <c r="BV202" i="12" s="1"/>
  <c r="BD213" i="9"/>
  <c r="BE159" i="9"/>
  <c r="AZ141" i="12"/>
  <c r="AY194" i="12"/>
  <c r="AZ144" i="12"/>
  <c r="AY197" i="12"/>
  <c r="BD202" i="9"/>
  <c r="BE148" i="9"/>
  <c r="BC201" i="9"/>
  <c r="BD147" i="9"/>
  <c r="BT242" i="12"/>
  <c r="BS208" i="12"/>
  <c r="BS216" i="12" s="1"/>
  <c r="BU239" i="12"/>
  <c r="BT205" i="12"/>
  <c r="BA57" i="12"/>
  <c r="BA53" i="12"/>
  <c r="BC197" i="9"/>
  <c r="BD143" i="9"/>
  <c r="BS214" i="12"/>
  <c r="BG136" i="12"/>
  <c r="BC183" i="9"/>
  <c r="BC12" i="9"/>
  <c r="BE19" i="9"/>
  <c r="BD36" i="9"/>
  <c r="BD42" i="9" s="1"/>
  <c r="BD48" i="9" s="1"/>
  <c r="BD17" i="9"/>
  <c r="BD27" i="9"/>
  <c r="BD22" i="9"/>
  <c r="BD39" i="9" s="1"/>
  <c r="BD45" i="9" s="1"/>
  <c r="AY221" i="9"/>
  <c r="AY224" i="9"/>
  <c r="AZ218" i="9"/>
  <c r="AZ226" i="9" s="1"/>
  <c r="AZ178" i="9"/>
  <c r="BC43" i="12"/>
  <c r="BD42" i="12"/>
  <c r="AW14" i="9"/>
  <c r="AW17" i="17" s="1"/>
  <c r="BA185" i="9"/>
  <c r="BA181" i="9"/>
  <c r="BA50" i="9"/>
  <c r="BA146" i="9"/>
  <c r="BU235" i="12"/>
  <c r="BT201" i="12"/>
  <c r="BC188" i="12"/>
  <c r="BD135" i="12"/>
  <c r="BC208" i="9"/>
  <c r="BD154" i="9"/>
  <c r="BU231" i="12"/>
  <c r="BT197" i="12"/>
  <c r="BD247" i="9"/>
  <c r="BC157" i="9"/>
  <c r="AZ137" i="12"/>
  <c r="AZ171" i="12"/>
  <c r="BT237" i="12"/>
  <c r="BS203" i="12"/>
  <c r="AZ143" i="12"/>
  <c r="AY196" i="12"/>
  <c r="BC216" i="9"/>
  <c r="BD162" i="9"/>
  <c r="AZ54" i="9"/>
  <c r="BB51" i="12"/>
  <c r="BB55" i="12"/>
  <c r="BT209" i="12"/>
  <c r="BU243" i="12"/>
  <c r="BC192" i="12"/>
  <c r="BD226" i="12"/>
  <c r="BC199" i="9"/>
  <c r="BD145" i="9"/>
  <c r="BC209" i="9"/>
  <c r="BD155" i="9"/>
  <c r="BC206" i="9"/>
  <c r="BD152" i="9"/>
  <c r="AV14" i="12"/>
  <c r="AV18" i="17" s="1"/>
  <c r="BU228" i="12"/>
  <c r="BT194" i="12"/>
  <c r="BD238" i="12"/>
  <c r="BC204" i="12"/>
  <c r="BV240" i="12"/>
  <c r="BV206" i="12" s="1"/>
  <c r="BU206" i="12"/>
  <c r="AY58" i="9"/>
  <c r="AY262" i="9"/>
  <c r="BA202" i="12"/>
  <c r="BA215" i="12" s="1"/>
  <c r="BA249" i="12" s="1"/>
  <c r="BA168" i="12"/>
  <c r="BU227" i="12"/>
  <c r="BT193" i="12"/>
  <c r="BC219" i="9"/>
  <c r="BD165" i="9"/>
  <c r="BC217" i="9"/>
  <c r="BD163" i="9"/>
  <c r="BE152" i="12"/>
  <c r="BD205" i="12"/>
  <c r="BU229" i="12"/>
  <c r="BT195" i="12"/>
  <c r="BB48" i="12"/>
  <c r="BT198" i="12"/>
  <c r="BU232" i="12"/>
  <c r="BD225" i="12"/>
  <c r="BC191" i="12"/>
  <c r="AZ202" i="12"/>
  <c r="AZ215" i="12" s="1"/>
  <c r="AZ249" i="12" s="1"/>
  <c r="AZ168" i="12"/>
  <c r="BA186" i="9"/>
  <c r="BA51" i="9"/>
  <c r="BB177" i="9"/>
  <c r="BB171" i="9"/>
  <c r="BB174" i="9"/>
  <c r="BD223" i="12"/>
  <c r="BC189" i="12"/>
  <c r="BA59" i="9"/>
  <c r="BA263" i="9"/>
  <c r="AV14" i="9"/>
  <c r="AV17" i="17" s="1"/>
  <c r="AX228" i="9"/>
  <c r="AX56" i="9"/>
  <c r="AX60" i="9" s="1"/>
  <c r="AX62" i="9" s="1"/>
  <c r="AX40" i="9" s="1"/>
  <c r="AX46" i="9" s="1"/>
  <c r="AX260" i="9"/>
  <c r="BC215" i="9"/>
  <c r="BD161" i="9"/>
  <c r="AX247" i="12"/>
  <c r="AY190" i="12"/>
  <c r="AY213" i="12" s="1"/>
  <c r="AY247" i="12" s="1"/>
  <c r="AY162" i="12"/>
  <c r="AY157" i="12"/>
  <c r="BC210" i="9"/>
  <c r="BD156" i="9"/>
  <c r="AX214" i="12"/>
  <c r="AX248" i="12" s="1"/>
  <c r="BC198" i="9"/>
  <c r="BD144" i="9"/>
  <c r="BD234" i="12"/>
  <c r="BC200" i="12"/>
  <c r="BE146" i="12"/>
  <c r="BC204" i="9"/>
  <c r="BD150" i="9"/>
  <c r="AZ186" i="9"/>
  <c r="BA169" i="12"/>
  <c r="BA161" i="12"/>
  <c r="BA164" i="12"/>
  <c r="BA145" i="12" s="1"/>
  <c r="BC180" i="12"/>
  <c r="BB181" i="12"/>
  <c r="BB183" i="12"/>
  <c r="BD150" i="12"/>
  <c r="BC203" i="12"/>
  <c r="BH153" i="12"/>
  <c r="BG206" i="12"/>
  <c r="AZ205" i="9"/>
  <c r="AZ225" i="9" s="1"/>
  <c r="BA151" i="9"/>
  <c r="BA153" i="9" s="1"/>
  <c r="BA207" i="9" s="1"/>
  <c r="AZ175" i="9"/>
  <c r="BE148" i="12"/>
  <c r="BD201" i="12"/>
  <c r="BA198" i="12" l="1"/>
  <c r="BA137" i="12"/>
  <c r="BA171" i="12"/>
  <c r="BD204" i="9"/>
  <c r="BE150" i="9"/>
  <c r="AX217" i="12"/>
  <c r="BD215" i="9"/>
  <c r="BE161" i="9"/>
  <c r="AX31" i="9"/>
  <c r="AX13" i="9"/>
  <c r="AX264" i="9"/>
  <c r="BE223" i="12"/>
  <c r="BD189" i="12"/>
  <c r="BV227" i="12"/>
  <c r="BV193" i="12" s="1"/>
  <c r="BU193" i="12"/>
  <c r="BE238" i="12"/>
  <c r="BD204" i="12"/>
  <c r="BU209" i="12"/>
  <c r="BV243" i="12"/>
  <c r="BV209" i="12" s="1"/>
  <c r="BD216" i="9"/>
  <c r="BE162" i="9"/>
  <c r="BE247" i="9"/>
  <c r="BD157" i="9"/>
  <c r="BV231" i="12"/>
  <c r="BV197" i="12" s="1"/>
  <c r="BU197" i="12"/>
  <c r="BD43" i="12"/>
  <c r="BE42" i="12"/>
  <c r="BC174" i="9"/>
  <c r="BC177" i="9"/>
  <c r="BC171" i="9"/>
  <c r="BD201" i="9"/>
  <c r="BE147" i="9"/>
  <c r="BA144" i="12"/>
  <c r="AZ197" i="12"/>
  <c r="BC173" i="12"/>
  <c r="BC12" i="12"/>
  <c r="BU207" i="12"/>
  <c r="BV241" i="12"/>
  <c r="BV207" i="12" s="1"/>
  <c r="AY214" i="12"/>
  <c r="BD203" i="9"/>
  <c r="BE149" i="9"/>
  <c r="BE179" i="9"/>
  <c r="BF166" i="9"/>
  <c r="BE53" i="9"/>
  <c r="BB169" i="12"/>
  <c r="BB161" i="12"/>
  <c r="BB164" i="12"/>
  <c r="BB145" i="12" s="1"/>
  <c r="BB167" i="12"/>
  <c r="BB149" i="12" s="1"/>
  <c r="AZ57" i="9"/>
  <c r="AZ261" i="9"/>
  <c r="BD203" i="12"/>
  <c r="BE150" i="12"/>
  <c r="BA155" i="12"/>
  <c r="BA208" i="12" s="1"/>
  <c r="BA216" i="12" s="1"/>
  <c r="BA250" i="12" s="1"/>
  <c r="BA156" i="12"/>
  <c r="BA209" i="12" s="1"/>
  <c r="BE234" i="12"/>
  <c r="BD200" i="12"/>
  <c r="BD210" i="9"/>
  <c r="BE156" i="9"/>
  <c r="BB51" i="9"/>
  <c r="BF152" i="12"/>
  <c r="BE205" i="12"/>
  <c r="BD219" i="9"/>
  <c r="BE165" i="9"/>
  <c r="BD206" i="9"/>
  <c r="BE152" i="9"/>
  <c r="AZ190" i="12"/>
  <c r="AZ162" i="12"/>
  <c r="AZ157" i="12"/>
  <c r="BA200" i="9"/>
  <c r="BA167" i="9"/>
  <c r="BA172" i="9"/>
  <c r="BC48" i="12"/>
  <c r="BF19" i="9"/>
  <c r="BE36" i="9"/>
  <c r="BE42" i="9" s="1"/>
  <c r="BE48" i="9" s="1"/>
  <c r="BE17" i="9"/>
  <c r="BE27" i="9"/>
  <c r="BE22" i="9"/>
  <c r="BE39" i="9" s="1"/>
  <c r="BE45" i="9" s="1"/>
  <c r="BD197" i="9"/>
  <c r="BE143" i="9"/>
  <c r="BT208" i="12"/>
  <c r="BT216" i="12" s="1"/>
  <c r="BU242" i="12"/>
  <c r="AY210" i="12"/>
  <c r="AY40" i="12" s="1"/>
  <c r="BC55" i="12"/>
  <c r="BC51" i="12"/>
  <c r="AZ188" i="9"/>
  <c r="BA218" i="9"/>
  <c r="BA226" i="9" s="1"/>
  <c r="BA178" i="9"/>
  <c r="BA140" i="12"/>
  <c r="AZ193" i="12"/>
  <c r="AZ165" i="12"/>
  <c r="BH151" i="12"/>
  <c r="AZ221" i="9"/>
  <c r="AZ224" i="9"/>
  <c r="BV230" i="12"/>
  <c r="BV196" i="12" s="1"/>
  <c r="BU196" i="12"/>
  <c r="BE207" i="12"/>
  <c r="BF154" i="12"/>
  <c r="BA205" i="9"/>
  <c r="BA225" i="9" s="1"/>
  <c r="BB151" i="9"/>
  <c r="BA175" i="9"/>
  <c r="BD180" i="12"/>
  <c r="BC181" i="12"/>
  <c r="BC167" i="12" s="1"/>
  <c r="BC149" i="12" s="1"/>
  <c r="BC183" i="12"/>
  <c r="BF146" i="12"/>
  <c r="BD198" i="9"/>
  <c r="BE144" i="9"/>
  <c r="BB185" i="9"/>
  <c r="BB181" i="9"/>
  <c r="BB50" i="9"/>
  <c r="BB146" i="9"/>
  <c r="BE225" i="12"/>
  <c r="BD191" i="12"/>
  <c r="BV229" i="12"/>
  <c r="BV195" i="12" s="1"/>
  <c r="BU195" i="12"/>
  <c r="BD217" i="9"/>
  <c r="BE163" i="9"/>
  <c r="BV228" i="12"/>
  <c r="BV194" i="12" s="1"/>
  <c r="BU194" i="12"/>
  <c r="BD199" i="9"/>
  <c r="BE145" i="9"/>
  <c r="BD192" i="12"/>
  <c r="BE226" i="12"/>
  <c r="BU237" i="12"/>
  <c r="BT203" i="12"/>
  <c r="BD188" i="12"/>
  <c r="BE135" i="12"/>
  <c r="BV235" i="12"/>
  <c r="BV201" i="12" s="1"/>
  <c r="BU201" i="12"/>
  <c r="BA54" i="9"/>
  <c r="BD183" i="9"/>
  <c r="BD12" i="9"/>
  <c r="BH136" i="12"/>
  <c r="BE202" i="9"/>
  <c r="BF148" i="9"/>
  <c r="BA141" i="12"/>
  <c r="AZ194" i="12"/>
  <c r="AZ214" i="12" s="1"/>
  <c r="AZ248" i="12" s="1"/>
  <c r="BE19" i="12"/>
  <c r="BD17" i="12"/>
  <c r="BD27" i="12"/>
  <c r="BD32" i="12" s="1"/>
  <c r="BD23" i="12"/>
  <c r="BD46" i="12" s="1"/>
  <c r="BD233" i="12"/>
  <c r="BC199" i="12"/>
  <c r="BB59" i="9"/>
  <c r="BB263" i="9"/>
  <c r="BA142" i="12"/>
  <c r="AZ195" i="12"/>
  <c r="BO188" i="12"/>
  <c r="BP222" i="12"/>
  <c r="BH206" i="12"/>
  <c r="BI153" i="12"/>
  <c r="BB187" i="9"/>
  <c r="BB52" i="9"/>
  <c r="BB164" i="9"/>
  <c r="BV232" i="12"/>
  <c r="BV198" i="12" s="1"/>
  <c r="BU198" i="12"/>
  <c r="BB57" i="12"/>
  <c r="BB53" i="12"/>
  <c r="BT214" i="12"/>
  <c r="BD209" i="9"/>
  <c r="BE155" i="9"/>
  <c r="BA143" i="12"/>
  <c r="AZ196" i="12"/>
  <c r="BD208" i="9"/>
  <c r="BE154" i="9"/>
  <c r="AZ58" i="9"/>
  <c r="AZ262" i="9"/>
  <c r="AY228" i="9"/>
  <c r="AY56" i="9"/>
  <c r="AY60" i="9" s="1"/>
  <c r="AY62" i="9" s="1"/>
  <c r="AY40" i="9" s="1"/>
  <c r="AY46" i="9" s="1"/>
  <c r="AY260" i="9"/>
  <c r="BV239" i="12"/>
  <c r="BV205" i="12" s="1"/>
  <c r="BU205" i="12"/>
  <c r="BE213" i="9"/>
  <c r="BF159" i="9"/>
  <c r="AW251" i="12"/>
  <c r="AW47" i="12"/>
  <c r="AW13" i="12"/>
  <c r="AW35" i="12"/>
  <c r="I3" i="12" s="1"/>
  <c r="I6" i="12" s="1"/>
  <c r="I7" i="12" s="1"/>
  <c r="BA187" i="9"/>
  <c r="BA188" i="9" s="1"/>
  <c r="AZ216" i="12"/>
  <c r="AZ250" i="12" s="1"/>
  <c r="AY172" i="12"/>
  <c r="AY174" i="12" s="1"/>
  <c r="AZ182" i="9"/>
  <c r="AZ184" i="9" s="1"/>
  <c r="BD256" i="9"/>
  <c r="BC220" i="9"/>
  <c r="BC227" i="9" s="1"/>
  <c r="BG138" i="12"/>
  <c r="BF148" i="12"/>
  <c r="BE201" i="12"/>
  <c r="BB198" i="12" l="1"/>
  <c r="BE256" i="9"/>
  <c r="BD220" i="9"/>
  <c r="BD227" i="9" s="1"/>
  <c r="AY13" i="9"/>
  <c r="AY31" i="9"/>
  <c r="AY264" i="9"/>
  <c r="BI206" i="12"/>
  <c r="BJ153" i="12"/>
  <c r="BE233" i="12"/>
  <c r="BD199" i="12"/>
  <c r="BD173" i="12"/>
  <c r="BD12" i="12"/>
  <c r="BE199" i="9"/>
  <c r="BF145" i="9"/>
  <c r="BB54" i="9"/>
  <c r="BG146" i="12"/>
  <c r="BE180" i="12"/>
  <c r="BD181" i="12"/>
  <c r="BD183" i="12" s="1"/>
  <c r="BU208" i="12"/>
  <c r="BU216" i="12" s="1"/>
  <c r="BV242" i="12"/>
  <c r="BV208" i="12" s="1"/>
  <c r="BV216" i="12" s="1"/>
  <c r="AZ210" i="12"/>
  <c r="AZ40" i="12" s="1"/>
  <c r="AZ213" i="12"/>
  <c r="BE203" i="12"/>
  <c r="BF150" i="12"/>
  <c r="BB156" i="12"/>
  <c r="BB209" i="12" s="1"/>
  <c r="BB155" i="12"/>
  <c r="BB208" i="12" s="1"/>
  <c r="BB216" i="12" s="1"/>
  <c r="BB250" i="12" s="1"/>
  <c r="BE201" i="9"/>
  <c r="BF147" i="9"/>
  <c r="BC51" i="9"/>
  <c r="BF238" i="12"/>
  <c r="BE204" i="12"/>
  <c r="BE215" i="9"/>
  <c r="BF161" i="9"/>
  <c r="I8" i="12"/>
  <c r="K7" i="12"/>
  <c r="BB141" i="12"/>
  <c r="BA194" i="12"/>
  <c r="BB140" i="12"/>
  <c r="BA193" i="12"/>
  <c r="BA165" i="12"/>
  <c r="BF36" i="9"/>
  <c r="BF42" i="9" s="1"/>
  <c r="BF48" i="9" s="1"/>
  <c r="BF17" i="9"/>
  <c r="BF22" i="9"/>
  <c r="BF39" i="9" s="1"/>
  <c r="BF45" i="9" s="1"/>
  <c r="BG19" i="9"/>
  <c r="BF27" i="9"/>
  <c r="BC57" i="12"/>
  <c r="BC53" i="12"/>
  <c r="BA221" i="9"/>
  <c r="BA224" i="9"/>
  <c r="BE206" i="9"/>
  <c r="BF152" i="9"/>
  <c r="BE210" i="9"/>
  <c r="BF156" i="9"/>
  <c r="BB202" i="12"/>
  <c r="BB215" i="12" s="1"/>
  <c r="BB249" i="12" s="1"/>
  <c r="BB168" i="12"/>
  <c r="BE203" i="9"/>
  <c r="BF149" i="9"/>
  <c r="BE43" i="12"/>
  <c r="BF42" i="12"/>
  <c r="BE216" i="9"/>
  <c r="BF162" i="9"/>
  <c r="BU214" i="12"/>
  <c r="BH138" i="12"/>
  <c r="AW14" i="12"/>
  <c r="AW18" i="17" s="1"/>
  <c r="BF213" i="9"/>
  <c r="BG159" i="9"/>
  <c r="BB143" i="12"/>
  <c r="BA196" i="12"/>
  <c r="BB218" i="9"/>
  <c r="BB226" i="9" s="1"/>
  <c r="BB178" i="9"/>
  <c r="BB142" i="12"/>
  <c r="BA195" i="12"/>
  <c r="BF19" i="12"/>
  <c r="BE17" i="12"/>
  <c r="BE27" i="12"/>
  <c r="BE32" i="12" s="1"/>
  <c r="BE23" i="12"/>
  <c r="BE46" i="12" s="1"/>
  <c r="BF202" i="9"/>
  <c r="BG148" i="9"/>
  <c r="BI136" i="12"/>
  <c r="BD174" i="9"/>
  <c r="BD177" i="9"/>
  <c r="BD171" i="9"/>
  <c r="BE188" i="12"/>
  <c r="BF135" i="12"/>
  <c r="BU203" i="12"/>
  <c r="BV237" i="12"/>
  <c r="BV203" i="12" s="1"/>
  <c r="BF226" i="12"/>
  <c r="BE192" i="12"/>
  <c r="BE217" i="9"/>
  <c r="BF163" i="9"/>
  <c r="BF225" i="12"/>
  <c r="BE191" i="12"/>
  <c r="BE198" i="9"/>
  <c r="BF144" i="9"/>
  <c r="BB205" i="9"/>
  <c r="BC151" i="9"/>
  <c r="BC153" i="9" s="1"/>
  <c r="BC207" i="9" s="1"/>
  <c r="BI151" i="12"/>
  <c r="BE197" i="9"/>
  <c r="BF143" i="9"/>
  <c r="BE183" i="9"/>
  <c r="BE12" i="9"/>
  <c r="BF205" i="12"/>
  <c r="BG152" i="12"/>
  <c r="BB153" i="9"/>
  <c r="BB207" i="9" s="1"/>
  <c r="BE200" i="12"/>
  <c r="BF234" i="12"/>
  <c r="BG166" i="9"/>
  <c r="BF53" i="9"/>
  <c r="BF179" i="9"/>
  <c r="BB144" i="12"/>
  <c r="BA197" i="12"/>
  <c r="BC181" i="9"/>
  <c r="BC50" i="9"/>
  <c r="BC146" i="9"/>
  <c r="BD48" i="12"/>
  <c r="BV214" i="12"/>
  <c r="BF223" i="12"/>
  <c r="BE189" i="12"/>
  <c r="AX14" i="9"/>
  <c r="AX17" i="17" s="1"/>
  <c r="AX35" i="12"/>
  <c r="AX251" i="12"/>
  <c r="AX47" i="12"/>
  <c r="AX13" i="12"/>
  <c r="BA190" i="12"/>
  <c r="BA162" i="12"/>
  <c r="BA157" i="12"/>
  <c r="BC59" i="9"/>
  <c r="BC263" i="9"/>
  <c r="AW56" i="12"/>
  <c r="AW52" i="12"/>
  <c r="BE208" i="9"/>
  <c r="BF154" i="9"/>
  <c r="BE209" i="9"/>
  <c r="BF155" i="9"/>
  <c r="BP188" i="12"/>
  <c r="BQ222" i="12"/>
  <c r="BC215" i="12"/>
  <c r="BC249" i="12" s="1"/>
  <c r="BD55" i="12"/>
  <c r="BD51" i="12"/>
  <c r="BB200" i="9"/>
  <c r="BB172" i="9"/>
  <c r="BB167" i="9"/>
  <c r="BC202" i="12"/>
  <c r="BC168" i="12"/>
  <c r="BA57" i="9"/>
  <c r="BA261" i="9"/>
  <c r="BF207" i="12"/>
  <c r="BG154" i="12"/>
  <c r="AZ228" i="9"/>
  <c r="AZ56" i="9"/>
  <c r="AZ60" i="9" s="1"/>
  <c r="AZ62" i="9" s="1"/>
  <c r="AZ40" i="9" s="1"/>
  <c r="AZ46" i="9" s="1"/>
  <c r="AZ260" i="9"/>
  <c r="BA58" i="9"/>
  <c r="BA262" i="9"/>
  <c r="BA182" i="9"/>
  <c r="BA184" i="9" s="1"/>
  <c r="AZ172" i="12"/>
  <c r="AZ174" i="12" s="1"/>
  <c r="BE219" i="9"/>
  <c r="BF165" i="9"/>
  <c r="BB186" i="9"/>
  <c r="BB188" i="9" s="1"/>
  <c r="BB137" i="12"/>
  <c r="BB171" i="12"/>
  <c r="AY217" i="12"/>
  <c r="AY248" i="12"/>
  <c r="BC169" i="12"/>
  <c r="BC161" i="12"/>
  <c r="BC164" i="12"/>
  <c r="BC145" i="12" s="1"/>
  <c r="BC187" i="9"/>
  <c r="BC52" i="9"/>
  <c r="BC164" i="9"/>
  <c r="BF247" i="9"/>
  <c r="BE157" i="9"/>
  <c r="BE204" i="9"/>
  <c r="BF150" i="9"/>
  <c r="BF201" i="12"/>
  <c r="BG148" i="12"/>
  <c r="BC198" i="12" l="1"/>
  <c r="BC137" i="12"/>
  <c r="BC171" i="12"/>
  <c r="BF209" i="9"/>
  <c r="BG155" i="9"/>
  <c r="AX14" i="12"/>
  <c r="AX18" i="17" s="1"/>
  <c r="BC54" i="9"/>
  <c r="BG179" i="9"/>
  <c r="BG53" i="9"/>
  <c r="BH166" i="9"/>
  <c r="BJ151" i="12"/>
  <c r="BF198" i="9"/>
  <c r="BG144" i="9"/>
  <c r="BG225" i="12"/>
  <c r="BF191" i="12"/>
  <c r="BG226" i="12"/>
  <c r="BF192" i="12"/>
  <c r="BJ136" i="12"/>
  <c r="BG202" i="9"/>
  <c r="BH148" i="9"/>
  <c r="BB58" i="9"/>
  <c r="BB262" i="9"/>
  <c r="BF43" i="12"/>
  <c r="BG42" i="12"/>
  <c r="BH19" i="9"/>
  <c r="BG36" i="9"/>
  <c r="BG42" i="9" s="1"/>
  <c r="BG48" i="9" s="1"/>
  <c r="BG17" i="9"/>
  <c r="BG27" i="9"/>
  <c r="BG22" i="9"/>
  <c r="BG39" i="9" s="1"/>
  <c r="BG45" i="9" s="1"/>
  <c r="BF215" i="9"/>
  <c r="BG161" i="9"/>
  <c r="BF199" i="9"/>
  <c r="BG145" i="9"/>
  <c r="BD161" i="12"/>
  <c r="BD169" i="12"/>
  <c r="BD164" i="12"/>
  <c r="BD145" i="12" s="1"/>
  <c r="BD167" i="12"/>
  <c r="BD149" i="12" s="1"/>
  <c r="BC156" i="12"/>
  <c r="BC209" i="12" s="1"/>
  <c r="BC155" i="12"/>
  <c r="BC208" i="12" s="1"/>
  <c r="BC216" i="12" s="1"/>
  <c r="BC250" i="12" s="1"/>
  <c r="BR222" i="12"/>
  <c r="BQ188" i="12"/>
  <c r="AX56" i="12"/>
  <c r="AX52" i="12"/>
  <c r="BC144" i="12"/>
  <c r="BB197" i="12"/>
  <c r="BG205" i="12"/>
  <c r="BH152" i="12"/>
  <c r="BB175" i="9"/>
  <c r="BF217" i="9"/>
  <c r="BG163" i="9"/>
  <c r="BD146" i="9"/>
  <c r="BD181" i="9"/>
  <c r="BD50" i="9"/>
  <c r="BF17" i="12"/>
  <c r="BF27" i="12"/>
  <c r="BF32" i="12" s="1"/>
  <c r="BG19" i="12"/>
  <c r="BF23" i="12"/>
  <c r="BF46" i="12" s="1"/>
  <c r="BE48" i="12"/>
  <c r="BF206" i="9"/>
  <c r="BG152" i="9"/>
  <c r="BA172" i="12"/>
  <c r="BA174" i="12" s="1"/>
  <c r="BF180" i="12"/>
  <c r="BE181" i="12"/>
  <c r="BE183" i="12" s="1"/>
  <c r="BK153" i="12"/>
  <c r="BJ206" i="12"/>
  <c r="AZ13" i="9"/>
  <c r="AZ31" i="9"/>
  <c r="AZ264" i="9"/>
  <c r="BB182" i="9"/>
  <c r="BB184" i="9" s="1"/>
  <c r="BC218" i="9"/>
  <c r="BC226" i="9" s="1"/>
  <c r="BC178" i="9"/>
  <c r="BH154" i="12"/>
  <c r="BG207" i="12"/>
  <c r="BB221" i="9"/>
  <c r="BB224" i="9"/>
  <c r="BF208" i="9"/>
  <c r="BG154" i="9"/>
  <c r="BD53" i="12"/>
  <c r="BD57" i="12"/>
  <c r="BC185" i="9"/>
  <c r="BG234" i="12"/>
  <c r="BF200" i="12"/>
  <c r="BE177" i="9"/>
  <c r="BE171" i="9"/>
  <c r="BE174" i="9"/>
  <c r="BC205" i="9"/>
  <c r="BC225" i="9" s="1"/>
  <c r="BD151" i="9"/>
  <c r="BC175" i="9"/>
  <c r="BD187" i="9"/>
  <c r="BD164" i="9"/>
  <c r="BD52" i="9"/>
  <c r="BE55" i="12"/>
  <c r="BE51" i="12"/>
  <c r="BC142" i="12"/>
  <c r="BB195" i="12"/>
  <c r="BC143" i="12"/>
  <c r="BB196" i="12"/>
  <c r="BI138" i="12"/>
  <c r="BF216" i="9"/>
  <c r="BG162" i="9"/>
  <c r="BA214" i="12"/>
  <c r="BA248" i="12" s="1"/>
  <c r="BC141" i="12"/>
  <c r="BB194" i="12"/>
  <c r="BC186" i="9"/>
  <c r="BF201" i="9"/>
  <c r="BG147" i="9"/>
  <c r="BF233" i="12"/>
  <c r="BE199" i="12"/>
  <c r="BD59" i="9"/>
  <c r="BD263" i="9"/>
  <c r="BG247" i="9"/>
  <c r="BF157" i="9"/>
  <c r="BF219" i="9"/>
  <c r="BG165" i="9"/>
  <c r="BF204" i="9"/>
  <c r="BG150" i="9"/>
  <c r="AY13" i="12"/>
  <c r="AY35" i="12"/>
  <c r="AY251" i="12"/>
  <c r="AY47" i="12"/>
  <c r="BB190" i="12"/>
  <c r="BB162" i="12"/>
  <c r="BB172" i="12" s="1"/>
  <c r="BB174" i="12" s="1"/>
  <c r="BB157" i="12"/>
  <c r="BA210" i="12"/>
  <c r="BA40" i="12" s="1"/>
  <c r="BA213" i="12"/>
  <c r="BG223" i="12"/>
  <c r="BF189" i="12"/>
  <c r="BC200" i="9"/>
  <c r="BC172" i="9"/>
  <c r="BC182" i="9" s="1"/>
  <c r="BC184" i="9" s="1"/>
  <c r="BC167" i="9"/>
  <c r="BF197" i="9"/>
  <c r="BG143" i="9"/>
  <c r="BB225" i="9"/>
  <c r="BF188" i="12"/>
  <c r="BG135" i="12"/>
  <c r="BD186" i="9"/>
  <c r="BD153" i="9"/>
  <c r="BD207" i="9" s="1"/>
  <c r="BD51" i="9"/>
  <c r="BE173" i="12"/>
  <c r="BE12" i="12"/>
  <c r="BG213" i="9"/>
  <c r="BH159" i="9"/>
  <c r="BF203" i="9"/>
  <c r="BG149" i="9"/>
  <c r="BF210" i="9"/>
  <c r="BG156" i="9"/>
  <c r="BA228" i="9"/>
  <c r="BA56" i="9"/>
  <c r="BA60" i="9" s="1"/>
  <c r="BA62" i="9" s="1"/>
  <c r="BA40" i="9" s="1"/>
  <c r="BA46" i="9" s="1"/>
  <c r="BA260" i="9"/>
  <c r="BF183" i="9"/>
  <c r="BF12" i="9"/>
  <c r="BC140" i="12"/>
  <c r="BB193" i="12"/>
  <c r="BB165" i="12"/>
  <c r="BG238" i="12"/>
  <c r="BF204" i="12"/>
  <c r="BG150" i="12"/>
  <c r="BF203" i="12"/>
  <c r="AZ217" i="12"/>
  <c r="AZ247" i="12"/>
  <c r="BH146" i="12"/>
  <c r="AY14" i="9"/>
  <c r="AY17" i="17" s="1"/>
  <c r="BF256" i="9"/>
  <c r="BE220" i="9"/>
  <c r="BE227" i="9" s="1"/>
  <c r="BG201" i="12"/>
  <c r="BH148" i="12"/>
  <c r="BD198" i="12" l="1"/>
  <c r="BG256" i="9"/>
  <c r="BF220" i="9"/>
  <c r="BF227" i="9" s="1"/>
  <c r="BH150" i="12"/>
  <c r="BG203" i="12"/>
  <c r="BD140" i="12"/>
  <c r="BC193" i="12"/>
  <c r="BC165" i="12"/>
  <c r="BF177" i="9"/>
  <c r="BF171" i="9"/>
  <c r="BF174" i="9"/>
  <c r="BG210" i="9"/>
  <c r="BH156" i="9"/>
  <c r="BE161" i="12"/>
  <c r="BE169" i="12"/>
  <c r="BE164" i="12"/>
  <c r="BE145" i="12" s="1"/>
  <c r="BC221" i="9"/>
  <c r="BC224" i="9"/>
  <c r="BG219" i="9"/>
  <c r="BH165" i="9"/>
  <c r="BG216" i="9"/>
  <c r="BH162" i="9"/>
  <c r="BD142" i="12"/>
  <c r="BC195" i="12"/>
  <c r="BD218" i="9"/>
  <c r="BD226" i="9" s="1"/>
  <c r="BD178" i="9"/>
  <c r="BB228" i="9"/>
  <c r="BB56" i="9"/>
  <c r="BB60" i="9" s="1"/>
  <c r="BB62" i="9" s="1"/>
  <c r="BB40" i="9" s="1"/>
  <c r="BB46" i="9" s="1"/>
  <c r="BB260" i="9"/>
  <c r="BF173" i="12"/>
  <c r="BF12" i="12"/>
  <c r="BD54" i="9"/>
  <c r="BD144" i="12"/>
  <c r="BC197" i="12"/>
  <c r="BG183" i="9"/>
  <c r="BG12" i="9"/>
  <c r="BH225" i="12"/>
  <c r="BG191" i="12"/>
  <c r="BC190" i="12"/>
  <c r="BC162" i="12"/>
  <c r="BC157" i="12"/>
  <c r="BH213" i="9"/>
  <c r="BI159" i="9"/>
  <c r="BB57" i="9"/>
  <c r="BB261" i="9"/>
  <c r="BB213" i="12"/>
  <c r="BB210" i="12"/>
  <c r="BB40" i="12" s="1"/>
  <c r="AY14" i="12"/>
  <c r="AY18" i="17" s="1"/>
  <c r="BB214" i="12"/>
  <c r="BB248" i="12" s="1"/>
  <c r="BD205" i="9"/>
  <c r="BD225" i="9" s="1"/>
  <c r="BE151" i="9"/>
  <c r="BD175" i="9"/>
  <c r="BE153" i="9"/>
  <c r="BE207" i="9" s="1"/>
  <c r="BE51" i="9"/>
  <c r="BH234" i="12"/>
  <c r="BG200" i="12"/>
  <c r="BC58" i="9"/>
  <c r="BC262" i="9"/>
  <c r="AZ14" i="9"/>
  <c r="AZ17" i="17" s="1"/>
  <c r="BE167" i="12"/>
  <c r="BE149" i="12" s="1"/>
  <c r="BG206" i="9"/>
  <c r="BH152" i="9"/>
  <c r="BE53" i="12"/>
  <c r="BE57" i="12"/>
  <c r="BG217" i="9"/>
  <c r="BH163" i="9"/>
  <c r="BI152" i="12"/>
  <c r="BH205" i="12"/>
  <c r="BD156" i="12"/>
  <c r="BD209" i="12" s="1"/>
  <c r="BD155" i="12"/>
  <c r="BD208" i="12" s="1"/>
  <c r="BG215" i="9"/>
  <c r="BH161" i="9"/>
  <c r="BG43" i="12"/>
  <c r="BH42" i="12"/>
  <c r="BG198" i="9"/>
  <c r="BH144" i="9"/>
  <c r="AZ251" i="12"/>
  <c r="AZ35" i="12"/>
  <c r="AZ13" i="12"/>
  <c r="AZ47" i="12"/>
  <c r="BH238" i="12"/>
  <c r="BG204" i="12"/>
  <c r="BG203" i="9"/>
  <c r="BH149" i="9"/>
  <c r="BG188" i="12"/>
  <c r="BH223" i="12"/>
  <c r="BG189" i="12"/>
  <c r="AY56" i="12"/>
  <c r="AY52" i="12"/>
  <c r="BG204" i="9"/>
  <c r="BH150" i="9"/>
  <c r="BD141" i="12"/>
  <c r="BC194" i="12"/>
  <c r="BJ138" i="12"/>
  <c r="BD143" i="12"/>
  <c r="BC196" i="12"/>
  <c r="BC57" i="9"/>
  <c r="BC261" i="9"/>
  <c r="BE185" i="9"/>
  <c r="BE181" i="9"/>
  <c r="BE50" i="9"/>
  <c r="BE146" i="9"/>
  <c r="BG208" i="9"/>
  <c r="BH154" i="9"/>
  <c r="BF181" i="12"/>
  <c r="BF167" i="12" s="1"/>
  <c r="BF149" i="12" s="1"/>
  <c r="BG180" i="12"/>
  <c r="BF55" i="12"/>
  <c r="BF51" i="12"/>
  <c r="BD200" i="9"/>
  <c r="BD172" i="9"/>
  <c r="BD182" i="9" s="1"/>
  <c r="BD184" i="9" s="1"/>
  <c r="BD167" i="9"/>
  <c r="BD137" i="12"/>
  <c r="BD171" i="12"/>
  <c r="BF48" i="12"/>
  <c r="BK136" i="12"/>
  <c r="BG192" i="12"/>
  <c r="BH226" i="12"/>
  <c r="BE59" i="9"/>
  <c r="BE263" i="9"/>
  <c r="BI146" i="12"/>
  <c r="BA13" i="9"/>
  <c r="BA31" i="9"/>
  <c r="BA264" i="9"/>
  <c r="BG197" i="9"/>
  <c r="BH143" i="9"/>
  <c r="BA217" i="12"/>
  <c r="BA247" i="12"/>
  <c r="BH247" i="9"/>
  <c r="BG157" i="9"/>
  <c r="BG233" i="12"/>
  <c r="BF199" i="12"/>
  <c r="BG201" i="9"/>
  <c r="BH147" i="9"/>
  <c r="BE187" i="9"/>
  <c r="BE52" i="9"/>
  <c r="BE164" i="9"/>
  <c r="BC188" i="9"/>
  <c r="BH207" i="12"/>
  <c r="BI154" i="12"/>
  <c r="BL153" i="12"/>
  <c r="BL206" i="12" s="1"/>
  <c r="BK206" i="12"/>
  <c r="BG17" i="12"/>
  <c r="BH19" i="12"/>
  <c r="BG27" i="12"/>
  <c r="BG32" i="12" s="1"/>
  <c r="BG23" i="12"/>
  <c r="BG46" i="12" s="1"/>
  <c r="BD185" i="9"/>
  <c r="BD188" i="9" s="1"/>
  <c r="BS222" i="12"/>
  <c r="BR188" i="12"/>
  <c r="BD168" i="12"/>
  <c r="BD202" i="12"/>
  <c r="BD215" i="12" s="1"/>
  <c r="BD249" i="12" s="1"/>
  <c r="BG199" i="9"/>
  <c r="BH145" i="9"/>
  <c r="BI19" i="9"/>
  <c r="BH36" i="9"/>
  <c r="BH42" i="9" s="1"/>
  <c r="BH48" i="9" s="1"/>
  <c r="BH17" i="9"/>
  <c r="BH27" i="9"/>
  <c r="BH22" i="9"/>
  <c r="BH39" i="9" s="1"/>
  <c r="BH45" i="9" s="1"/>
  <c r="BH202" i="9"/>
  <c r="BI148" i="9"/>
  <c r="BK151" i="12"/>
  <c r="BH179" i="9"/>
  <c r="BI166" i="9"/>
  <c r="BH53" i="9"/>
  <c r="BG209" i="9"/>
  <c r="BH155" i="9"/>
  <c r="BI148" i="12"/>
  <c r="BH201" i="12"/>
  <c r="BE198" i="12" l="1"/>
  <c r="BL151" i="12"/>
  <c r="BH199" i="9"/>
  <c r="BI145" i="9"/>
  <c r="BI19" i="12"/>
  <c r="BH17" i="12"/>
  <c r="BH23" i="12"/>
  <c r="BH46" i="12" s="1"/>
  <c r="BH27" i="12"/>
  <c r="BH32" i="12" s="1"/>
  <c r="BH233" i="12"/>
  <c r="BG199" i="12"/>
  <c r="BA35" i="12"/>
  <c r="BA13" i="12"/>
  <c r="BA251" i="12"/>
  <c r="BA47" i="12"/>
  <c r="BF183" i="12"/>
  <c r="BI238" i="12"/>
  <c r="BH204" i="12"/>
  <c r="BH43" i="12"/>
  <c r="BI42" i="12"/>
  <c r="BD216" i="12"/>
  <c r="BD250" i="12" s="1"/>
  <c r="BH217" i="9"/>
  <c r="BI163" i="9"/>
  <c r="BH206" i="9"/>
  <c r="BI152" i="9"/>
  <c r="BI234" i="12"/>
  <c r="BH200" i="12"/>
  <c r="BD58" i="9"/>
  <c r="BD262" i="9"/>
  <c r="BC228" i="9"/>
  <c r="BC56" i="9"/>
  <c r="BC60" i="9" s="1"/>
  <c r="BC62" i="9" s="1"/>
  <c r="BC40" i="9" s="1"/>
  <c r="BC46" i="9" s="1"/>
  <c r="BC260" i="9"/>
  <c r="BE137" i="12"/>
  <c r="BE171" i="12"/>
  <c r="BF185" i="9"/>
  <c r="BF181" i="9"/>
  <c r="BF50" i="9"/>
  <c r="BF146" i="9"/>
  <c r="BE140" i="12"/>
  <c r="BD193" i="12"/>
  <c r="BD165" i="12"/>
  <c r="BH256" i="9"/>
  <c r="BG220" i="9"/>
  <c r="BG227" i="9" s="1"/>
  <c r="BH209" i="9"/>
  <c r="BI155" i="9"/>
  <c r="BI179" i="9"/>
  <c r="BJ166" i="9"/>
  <c r="BI53" i="9"/>
  <c r="BI202" i="9"/>
  <c r="BJ148" i="9"/>
  <c r="BS188" i="12"/>
  <c r="BT222" i="12"/>
  <c r="BH201" i="9"/>
  <c r="BI147" i="9"/>
  <c r="BA14" i="9"/>
  <c r="BA17" i="17" s="1"/>
  <c r="BH192" i="12"/>
  <c r="BI226" i="12"/>
  <c r="BL136" i="12"/>
  <c r="BD190" i="12"/>
  <c r="BD213" i="12" s="1"/>
  <c r="BD162" i="12"/>
  <c r="BD157" i="12"/>
  <c r="BH180" i="12"/>
  <c r="BG181" i="12"/>
  <c r="BG183" i="12" s="1"/>
  <c r="BE200" i="9"/>
  <c r="BE167" i="9"/>
  <c r="BE172" i="9"/>
  <c r="BE143" i="12"/>
  <c r="BD196" i="12"/>
  <c r="BE141" i="12"/>
  <c r="BD194" i="12"/>
  <c r="BH203" i="9"/>
  <c r="BI149" i="9"/>
  <c r="AZ56" i="12"/>
  <c r="AZ52" i="12"/>
  <c r="BH198" i="9"/>
  <c r="BI144" i="9"/>
  <c r="BG48" i="12"/>
  <c r="BC213" i="12"/>
  <c r="BC210" i="12"/>
  <c r="BC40" i="12" s="1"/>
  <c r="BI225" i="12"/>
  <c r="BH191" i="12"/>
  <c r="BH210" i="9"/>
  <c r="BI156" i="9"/>
  <c r="BF187" i="9"/>
  <c r="BF52" i="9"/>
  <c r="BF164" i="9"/>
  <c r="BJ19" i="9"/>
  <c r="BI36" i="9"/>
  <c r="BI42" i="9" s="1"/>
  <c r="BI48" i="9" s="1"/>
  <c r="BI17" i="9"/>
  <c r="BI27" i="9"/>
  <c r="BI22" i="9"/>
  <c r="BI39" i="9" s="1"/>
  <c r="BI45" i="9" s="1"/>
  <c r="BI207" i="12"/>
  <c r="BJ154" i="12"/>
  <c r="BI247" i="9"/>
  <c r="BH157" i="9"/>
  <c r="BH197" i="9"/>
  <c r="BI143" i="9"/>
  <c r="BF53" i="12"/>
  <c r="BF57" i="12"/>
  <c r="BF168" i="12"/>
  <c r="BF202" i="12"/>
  <c r="BE54" i="9"/>
  <c r="BK138" i="12"/>
  <c r="BI223" i="12"/>
  <c r="BH189" i="12"/>
  <c r="AZ14" i="12"/>
  <c r="AZ18" i="17" s="1"/>
  <c r="BH215" i="9"/>
  <c r="BI161" i="9"/>
  <c r="BE202" i="12"/>
  <c r="BE215" i="12" s="1"/>
  <c r="BE249" i="12" s="1"/>
  <c r="BE168" i="12"/>
  <c r="BE205" i="9"/>
  <c r="BE225" i="9" s="1"/>
  <c r="BF151" i="9"/>
  <c r="BE175" i="9"/>
  <c r="BI213" i="9"/>
  <c r="BJ159" i="9"/>
  <c r="BF169" i="12"/>
  <c r="BF161" i="12"/>
  <c r="BF164" i="12"/>
  <c r="BF145" i="12" s="1"/>
  <c r="BE142" i="12"/>
  <c r="BD195" i="12"/>
  <c r="BH219" i="9"/>
  <c r="BI165" i="9"/>
  <c r="BC172" i="12"/>
  <c r="BC174" i="12" s="1"/>
  <c r="BH203" i="12"/>
  <c r="BI150" i="12"/>
  <c r="BG51" i="12"/>
  <c r="BG55" i="12"/>
  <c r="BH183" i="9"/>
  <c r="BH12" i="9"/>
  <c r="BG173" i="12"/>
  <c r="BG12" i="12"/>
  <c r="BE218" i="9"/>
  <c r="BE226" i="9" s="1"/>
  <c r="BE178" i="9"/>
  <c r="BF215" i="12"/>
  <c r="BF249" i="12" s="1"/>
  <c r="BJ146" i="12"/>
  <c r="BD221" i="9"/>
  <c r="BD224" i="9"/>
  <c r="BH208" i="9"/>
  <c r="BI154" i="9"/>
  <c r="BH204" i="9"/>
  <c r="BI150" i="9"/>
  <c r="BJ152" i="12"/>
  <c r="BI205" i="12"/>
  <c r="BE186" i="9"/>
  <c r="BE188" i="9" s="1"/>
  <c r="BD57" i="9"/>
  <c r="BD261" i="9"/>
  <c r="BB217" i="12"/>
  <c r="BB247" i="12"/>
  <c r="BG174" i="9"/>
  <c r="BG177" i="9"/>
  <c r="BG171" i="9"/>
  <c r="BE144" i="12"/>
  <c r="BD197" i="12"/>
  <c r="BB31" i="9"/>
  <c r="BB13" i="9"/>
  <c r="BB264" i="9"/>
  <c r="BH216" i="9"/>
  <c r="BI162" i="9"/>
  <c r="BE155" i="12"/>
  <c r="BE208" i="12" s="1"/>
  <c r="BE156" i="12"/>
  <c r="BE209" i="12" s="1"/>
  <c r="BF186" i="9"/>
  <c r="BF153" i="9"/>
  <c r="BF207" i="9" s="1"/>
  <c r="BF51" i="9"/>
  <c r="BC214" i="12"/>
  <c r="BC248" i="12" s="1"/>
  <c r="BF59" i="9"/>
  <c r="BF263" i="9"/>
  <c r="BJ148" i="12"/>
  <c r="BI201" i="12"/>
  <c r="BF198" i="12" l="1"/>
  <c r="BE216" i="12"/>
  <c r="BE250" i="12" s="1"/>
  <c r="BG52" i="9"/>
  <c r="BG164" i="9"/>
  <c r="BI208" i="9"/>
  <c r="BJ154" i="9"/>
  <c r="BD228" i="9"/>
  <c r="BD56" i="9"/>
  <c r="BD60" i="9" s="1"/>
  <c r="BD62" i="9" s="1"/>
  <c r="BD40" i="9" s="1"/>
  <c r="BD46" i="9" s="1"/>
  <c r="BD260" i="9"/>
  <c r="BH174" i="9"/>
  <c r="BH177" i="9"/>
  <c r="BH171" i="9"/>
  <c r="BF142" i="12"/>
  <c r="BE195" i="12"/>
  <c r="BF205" i="9"/>
  <c r="BF225" i="9" s="1"/>
  <c r="BG151" i="9"/>
  <c r="BF175" i="9"/>
  <c r="BI215" i="9"/>
  <c r="BJ161" i="9"/>
  <c r="BJ223" i="12"/>
  <c r="BI189" i="12"/>
  <c r="BK154" i="12"/>
  <c r="BJ207" i="12"/>
  <c r="BJ225" i="12"/>
  <c r="BI191" i="12"/>
  <c r="BF143" i="12"/>
  <c r="BE196" i="12"/>
  <c r="BE221" i="9"/>
  <c r="BE224" i="9"/>
  <c r="BG59" i="9"/>
  <c r="BG263" i="9"/>
  <c r="BF140" i="12"/>
  <c r="BE193" i="12"/>
  <c r="BE165" i="12"/>
  <c r="BF188" i="9"/>
  <c r="BI200" i="12"/>
  <c r="BJ234" i="12"/>
  <c r="BI217" i="9"/>
  <c r="BJ163" i="9"/>
  <c r="BI233" i="12"/>
  <c r="BH199" i="12"/>
  <c r="BH55" i="12"/>
  <c r="BH51" i="12"/>
  <c r="BB14" i="9"/>
  <c r="BB17" i="17" s="1"/>
  <c r="BG153" i="9"/>
  <c r="BG207" i="9" s="1"/>
  <c r="BG51" i="9"/>
  <c r="BJ205" i="12"/>
  <c r="BK152" i="12"/>
  <c r="BI219" i="9"/>
  <c r="BJ165" i="9"/>
  <c r="BJ213" i="9"/>
  <c r="BK159" i="9"/>
  <c r="BE57" i="9"/>
  <c r="BE261" i="9"/>
  <c r="BG57" i="12"/>
  <c r="BG53" i="12"/>
  <c r="BD210" i="12"/>
  <c r="BD40" i="12" s="1"/>
  <c r="BI256" i="9"/>
  <c r="BH220" i="9"/>
  <c r="BH227" i="9" s="1"/>
  <c r="BF200" i="9"/>
  <c r="BF167" i="9"/>
  <c r="BF172" i="9"/>
  <c r="BI43" i="12"/>
  <c r="BJ42" i="12"/>
  <c r="BA14" i="12"/>
  <c r="BA18" i="17" s="1"/>
  <c r="BI216" i="9"/>
  <c r="BJ162" i="9"/>
  <c r="BF144" i="12"/>
  <c r="BE197" i="12"/>
  <c r="BB35" i="12"/>
  <c r="BB13" i="12"/>
  <c r="BB251" i="12"/>
  <c r="BB47" i="12"/>
  <c r="BI204" i="9"/>
  <c r="BJ150" i="9"/>
  <c r="BK146" i="12"/>
  <c r="BE58" i="9"/>
  <c r="BE262" i="9"/>
  <c r="BG169" i="12"/>
  <c r="BG161" i="12"/>
  <c r="BG164" i="12"/>
  <c r="BG145" i="12" s="1"/>
  <c r="BG167" i="12"/>
  <c r="BG149" i="12" s="1"/>
  <c r="BI203" i="12"/>
  <c r="BJ150" i="12"/>
  <c r="BF137" i="12"/>
  <c r="BF171" i="12"/>
  <c r="BL138" i="12"/>
  <c r="BI197" i="9"/>
  <c r="BJ143" i="9"/>
  <c r="BJ36" i="9"/>
  <c r="BJ42" i="9" s="1"/>
  <c r="BJ48" i="9" s="1"/>
  <c r="BJ17" i="9"/>
  <c r="BJ22" i="9"/>
  <c r="BJ39" i="9" s="1"/>
  <c r="BJ45" i="9" s="1"/>
  <c r="BK19" i="9"/>
  <c r="BJ27" i="9"/>
  <c r="BC217" i="12"/>
  <c r="BC247" i="12"/>
  <c r="BF141" i="12"/>
  <c r="BE194" i="12"/>
  <c r="BE182" i="9"/>
  <c r="BE184" i="9" s="1"/>
  <c r="BD247" i="12"/>
  <c r="BI201" i="9"/>
  <c r="BJ147" i="9"/>
  <c r="BT188" i="12"/>
  <c r="BU222" i="12"/>
  <c r="BI209" i="9"/>
  <c r="BJ155" i="9"/>
  <c r="BD172" i="12"/>
  <c r="BD174" i="12" s="1"/>
  <c r="BF54" i="9"/>
  <c r="BI206" i="9"/>
  <c r="BJ152" i="9"/>
  <c r="BH48" i="12"/>
  <c r="BJ238" i="12"/>
  <c r="BI204" i="12"/>
  <c r="BI199" i="9"/>
  <c r="BJ145" i="9"/>
  <c r="BG185" i="9"/>
  <c r="BG181" i="9"/>
  <c r="BG186" i="9" s="1"/>
  <c r="BG50" i="9"/>
  <c r="BG54" i="9" s="1"/>
  <c r="BG146" i="9"/>
  <c r="BF156" i="12"/>
  <c r="BF209" i="12" s="1"/>
  <c r="BF155" i="12"/>
  <c r="BF208" i="12" s="1"/>
  <c r="BJ247" i="9"/>
  <c r="BI157" i="9"/>
  <c r="BI183" i="9"/>
  <c r="BI12" i="9"/>
  <c r="BF218" i="9"/>
  <c r="BF226" i="9" s="1"/>
  <c r="BF178" i="9"/>
  <c r="BI210" i="9"/>
  <c r="BJ156" i="9"/>
  <c r="BI198" i="9"/>
  <c r="BJ144" i="9"/>
  <c r="BI203" i="9"/>
  <c r="BJ149" i="9"/>
  <c r="BH181" i="12"/>
  <c r="BI180" i="12"/>
  <c r="BH183" i="12"/>
  <c r="BJ226" i="12"/>
  <c r="BI192" i="12"/>
  <c r="BJ202" i="9"/>
  <c r="BK148" i="9"/>
  <c r="BK166" i="9"/>
  <c r="BJ179" i="9"/>
  <c r="BJ53" i="9"/>
  <c r="BD214" i="12"/>
  <c r="BD248" i="12" s="1"/>
  <c r="BE190" i="12"/>
  <c r="BE157" i="12"/>
  <c r="BE162" i="12"/>
  <c r="BC13" i="9"/>
  <c r="BC31" i="9"/>
  <c r="BC264" i="9"/>
  <c r="BA52" i="12"/>
  <c r="BA56" i="12"/>
  <c r="BH12" i="12"/>
  <c r="BH173" i="12"/>
  <c r="BI23" i="12"/>
  <c r="BI46" i="12" s="1"/>
  <c r="BJ19" i="12"/>
  <c r="BI27" i="12"/>
  <c r="BI32" i="12" s="1"/>
  <c r="BI17" i="12"/>
  <c r="BJ201" i="12"/>
  <c r="BK148" i="12"/>
  <c r="BG198" i="12" l="1"/>
  <c r="BI55" i="12"/>
  <c r="BI51" i="12"/>
  <c r="BK179" i="9"/>
  <c r="BK53" i="9"/>
  <c r="BL166" i="9"/>
  <c r="BJ192" i="12"/>
  <c r="BK226" i="12"/>
  <c r="BJ203" i="9"/>
  <c r="BK149" i="9"/>
  <c r="BJ210" i="9"/>
  <c r="BK156" i="9"/>
  <c r="BH53" i="12"/>
  <c r="BH57" i="12"/>
  <c r="BD217" i="12"/>
  <c r="BF190" i="12"/>
  <c r="BF157" i="12"/>
  <c r="BF162" i="12"/>
  <c r="BG156" i="12"/>
  <c r="BG209" i="12" s="1"/>
  <c r="BG155" i="12"/>
  <c r="BG208" i="12" s="1"/>
  <c r="BG144" i="12"/>
  <c r="BF197" i="12"/>
  <c r="BK213" i="9"/>
  <c r="BL159" i="9"/>
  <c r="BK205" i="12"/>
  <c r="BL152" i="12"/>
  <c r="BL205" i="12" s="1"/>
  <c r="BK234" i="12"/>
  <c r="BJ200" i="12"/>
  <c r="BE228" i="9"/>
  <c r="BE56" i="9"/>
  <c r="BE60" i="9" s="1"/>
  <c r="BE62" i="9" s="1"/>
  <c r="BE40" i="9" s="1"/>
  <c r="BE46" i="9" s="1"/>
  <c r="BE260" i="9"/>
  <c r="BG142" i="12"/>
  <c r="BF195" i="12"/>
  <c r="BH181" i="9"/>
  <c r="BH146" i="9"/>
  <c r="BH50" i="9"/>
  <c r="BJ208" i="9"/>
  <c r="BK154" i="9"/>
  <c r="BG218" i="9"/>
  <c r="BG226" i="9" s="1"/>
  <c r="BG178" i="9"/>
  <c r="BI12" i="12"/>
  <c r="BI173" i="12"/>
  <c r="BH161" i="12"/>
  <c r="BH169" i="12"/>
  <c r="BH164" i="12"/>
  <c r="BH145" i="12" s="1"/>
  <c r="BH167" i="12"/>
  <c r="BH149" i="12" s="1"/>
  <c r="BI177" i="9"/>
  <c r="BI171" i="9"/>
  <c r="BI174" i="9"/>
  <c r="BF216" i="12"/>
  <c r="BF250" i="12" s="1"/>
  <c r="BG200" i="9"/>
  <c r="BG172" i="9"/>
  <c r="BG167" i="9"/>
  <c r="BJ199" i="9"/>
  <c r="BK145" i="9"/>
  <c r="BV222" i="12"/>
  <c r="BV188" i="12" s="1"/>
  <c r="BU188" i="12"/>
  <c r="BJ183" i="9"/>
  <c r="BJ12" i="9"/>
  <c r="BJ203" i="12"/>
  <c r="BK150" i="12"/>
  <c r="BG202" i="12"/>
  <c r="BG215" i="12" s="1"/>
  <c r="BG249" i="12" s="1"/>
  <c r="BG168" i="12"/>
  <c r="BJ204" i="9"/>
  <c r="BK150" i="9"/>
  <c r="BB14" i="12"/>
  <c r="BB18" i="17" s="1"/>
  <c r="BJ216" i="9"/>
  <c r="BK162" i="9"/>
  <c r="BJ43" i="12"/>
  <c r="BK42" i="12"/>
  <c r="BF221" i="9"/>
  <c r="BF224" i="9"/>
  <c r="BE172" i="12"/>
  <c r="BE174" i="12" s="1"/>
  <c r="BK225" i="12"/>
  <c r="BJ191" i="12"/>
  <c r="BH187" i="9"/>
  <c r="BH164" i="9"/>
  <c r="BH52" i="9"/>
  <c r="BE210" i="12"/>
  <c r="BE40" i="12" s="1"/>
  <c r="BE213" i="12"/>
  <c r="BI181" i="12"/>
  <c r="BI167" i="12" s="1"/>
  <c r="BI149" i="12" s="1"/>
  <c r="BJ180" i="12"/>
  <c r="BI183" i="12"/>
  <c r="BJ198" i="9"/>
  <c r="BK144" i="9"/>
  <c r="BK238" i="12"/>
  <c r="BJ204" i="12"/>
  <c r="BL19" i="9"/>
  <c r="BK36" i="9"/>
  <c r="BK42" i="9" s="1"/>
  <c r="BK48" i="9" s="1"/>
  <c r="BK17" i="9"/>
  <c r="BK27" i="9"/>
  <c r="BK22" i="9"/>
  <c r="BK39" i="9" s="1"/>
  <c r="BK45" i="9" s="1"/>
  <c r="BI48" i="12"/>
  <c r="BH59" i="9"/>
  <c r="BH263" i="9"/>
  <c r="BJ219" i="9"/>
  <c r="BK165" i="9"/>
  <c r="BJ217" i="9"/>
  <c r="BK163" i="9"/>
  <c r="BE214" i="12"/>
  <c r="BE248" i="12" s="1"/>
  <c r="BJ215" i="9"/>
  <c r="BK161" i="9"/>
  <c r="BG205" i="9"/>
  <c r="BG225" i="9" s="1"/>
  <c r="BH151" i="9"/>
  <c r="BH153" i="9" s="1"/>
  <c r="BH207" i="9" s="1"/>
  <c r="BG175" i="9"/>
  <c r="BH186" i="9"/>
  <c r="BH51" i="9"/>
  <c r="BJ27" i="12"/>
  <c r="BJ32" i="12" s="1"/>
  <c r="BJ17" i="12"/>
  <c r="BK19" i="12"/>
  <c r="BJ23" i="12"/>
  <c r="BJ46" i="12" s="1"/>
  <c r="BC14" i="9"/>
  <c r="BC17" i="17" s="1"/>
  <c r="BK202" i="9"/>
  <c r="BL148" i="9"/>
  <c r="BF58" i="9"/>
  <c r="BF262" i="9"/>
  <c r="BK247" i="9"/>
  <c r="BJ157" i="9"/>
  <c r="BJ206" i="9"/>
  <c r="BK152" i="9"/>
  <c r="BJ209" i="9"/>
  <c r="BK155" i="9"/>
  <c r="BJ201" i="9"/>
  <c r="BK147" i="9"/>
  <c r="BG141" i="12"/>
  <c r="BF194" i="12"/>
  <c r="BC47" i="12"/>
  <c r="BC13" i="12"/>
  <c r="BC35" i="12"/>
  <c r="BC251" i="12"/>
  <c r="BJ197" i="9"/>
  <c r="BK143" i="9"/>
  <c r="BG137" i="12"/>
  <c r="BG171" i="12"/>
  <c r="BL146" i="12"/>
  <c r="BB56" i="12"/>
  <c r="BB52" i="12"/>
  <c r="BF182" i="9"/>
  <c r="BF184" i="9" s="1"/>
  <c r="BJ256" i="9"/>
  <c r="BI220" i="9"/>
  <c r="BI227" i="9" s="1"/>
  <c r="BJ233" i="12"/>
  <c r="BI199" i="12"/>
  <c r="BG140" i="12"/>
  <c r="BF193" i="12"/>
  <c r="BF214" i="12" s="1"/>
  <c r="BF248" i="12" s="1"/>
  <c r="BF165" i="12"/>
  <c r="BF172" i="12" s="1"/>
  <c r="BF174" i="12" s="1"/>
  <c r="BG143" i="12"/>
  <c r="BF196" i="12"/>
  <c r="BL154" i="12"/>
  <c r="BL207" i="12" s="1"/>
  <c r="BK207" i="12"/>
  <c r="BK223" i="12"/>
  <c r="BJ189" i="12"/>
  <c r="BF57" i="9"/>
  <c r="BF261" i="9"/>
  <c r="BD13" i="9"/>
  <c r="BD31" i="9"/>
  <c r="BD264" i="9"/>
  <c r="BG187" i="9"/>
  <c r="BG188" i="9" s="1"/>
  <c r="BK201" i="12"/>
  <c r="BL148" i="12"/>
  <c r="BL201" i="12" s="1"/>
  <c r="BH198" i="12" l="1"/>
  <c r="BL223" i="12"/>
  <c r="BK189" i="12"/>
  <c r="BH143" i="12"/>
  <c r="BG196" i="12"/>
  <c r="BK197" i="9"/>
  <c r="BL143" i="9"/>
  <c r="BH141" i="12"/>
  <c r="BG194" i="12"/>
  <c r="BH218" i="9"/>
  <c r="BH226" i="9" s="1"/>
  <c r="BH178" i="9"/>
  <c r="BF228" i="9"/>
  <c r="BF56" i="9"/>
  <c r="BF60" i="9" s="1"/>
  <c r="BF62" i="9" s="1"/>
  <c r="BF40" i="9" s="1"/>
  <c r="BF46" i="9" s="1"/>
  <c r="BF260" i="9"/>
  <c r="BK216" i="9"/>
  <c r="BL162" i="9"/>
  <c r="BH168" i="12"/>
  <c r="BH202" i="12"/>
  <c r="BH215" i="12" s="1"/>
  <c r="BH249" i="12" s="1"/>
  <c r="BI169" i="12"/>
  <c r="BI161" i="12"/>
  <c r="BI164" i="12"/>
  <c r="BI145" i="12" s="1"/>
  <c r="BH54" i="9"/>
  <c r="BL234" i="12"/>
  <c r="BK200" i="12"/>
  <c r="BG216" i="12"/>
  <c r="BG250" i="12" s="1"/>
  <c r="BK192" i="12"/>
  <c r="BL226" i="12"/>
  <c r="BI59" i="9"/>
  <c r="BI263" i="9"/>
  <c r="BG190" i="12"/>
  <c r="BG162" i="12"/>
  <c r="BG157" i="12"/>
  <c r="BC14" i="12"/>
  <c r="BC18" i="17" s="1"/>
  <c r="BK201" i="9"/>
  <c r="BL147" i="9"/>
  <c r="BK206" i="9"/>
  <c r="BL152" i="9"/>
  <c r="BJ173" i="12"/>
  <c r="BJ12" i="12"/>
  <c r="BH205" i="9"/>
  <c r="BH225" i="9" s="1"/>
  <c r="BI151" i="9"/>
  <c r="BH175" i="9"/>
  <c r="BI57" i="12"/>
  <c r="BI53" i="12"/>
  <c r="BJ181" i="12"/>
  <c r="BK180" i="12"/>
  <c r="BJ183" i="12"/>
  <c r="BI153" i="9"/>
  <c r="BI207" i="9" s="1"/>
  <c r="BI51" i="9"/>
  <c r="BG58" i="9"/>
  <c r="BG262" i="9"/>
  <c r="BH200" i="9"/>
  <c r="BH172" i="9"/>
  <c r="BH167" i="9"/>
  <c r="BL202" i="9"/>
  <c r="BM148" i="9"/>
  <c r="BJ55" i="12"/>
  <c r="BJ51" i="12"/>
  <c r="BG57" i="9"/>
  <c r="BG261" i="9"/>
  <c r="BK219" i="9"/>
  <c r="BL165" i="9"/>
  <c r="BM19" i="9"/>
  <c r="CF13" i="9"/>
  <c r="BL36" i="9"/>
  <c r="BL42" i="9" s="1"/>
  <c r="BL48" i="9" s="1"/>
  <c r="BL17" i="9"/>
  <c r="P8" i="9" s="1"/>
  <c r="S108" i="17" s="1"/>
  <c r="CI13" i="9"/>
  <c r="BL22" i="9"/>
  <c r="BL27" i="9"/>
  <c r="BK198" i="9"/>
  <c r="BL144" i="9"/>
  <c r="BI168" i="12"/>
  <c r="BI202" i="12"/>
  <c r="BI215" i="12" s="1"/>
  <c r="BI249" i="12" s="1"/>
  <c r="BL225" i="12"/>
  <c r="BK191" i="12"/>
  <c r="BK43" i="12"/>
  <c r="BL42" i="12"/>
  <c r="BK204" i="9"/>
  <c r="BL150" i="9"/>
  <c r="BL150" i="12"/>
  <c r="BL203" i="12" s="1"/>
  <c r="BK203" i="12"/>
  <c r="BJ177" i="9"/>
  <c r="BJ171" i="9"/>
  <c r="BJ174" i="9"/>
  <c r="BG182" i="9"/>
  <c r="BG184" i="9" s="1"/>
  <c r="BI185" i="9"/>
  <c r="BI181" i="9"/>
  <c r="BI186" i="9" s="1"/>
  <c r="BI50" i="9"/>
  <c r="BI146" i="9"/>
  <c r="BH156" i="12"/>
  <c r="BH209" i="12" s="1"/>
  <c r="BH155" i="12"/>
  <c r="BH208" i="12" s="1"/>
  <c r="BK208" i="9"/>
  <c r="BL154" i="9"/>
  <c r="BH142" i="12"/>
  <c r="BG195" i="12"/>
  <c r="BE13" i="9"/>
  <c r="BE31" i="9"/>
  <c r="BE264" i="9"/>
  <c r="BK210" i="9"/>
  <c r="BL156" i="9"/>
  <c r="BK203" i="9"/>
  <c r="BL149" i="9"/>
  <c r="BK256" i="9"/>
  <c r="BJ220" i="9"/>
  <c r="BJ227" i="9" s="1"/>
  <c r="BC56" i="12"/>
  <c r="BC52" i="12"/>
  <c r="BD14" i="9"/>
  <c r="BD17" i="17" s="1"/>
  <c r="BH140" i="12"/>
  <c r="BG193" i="12"/>
  <c r="BG165" i="12"/>
  <c r="BK233" i="12"/>
  <c r="BJ199" i="12"/>
  <c r="BK209" i="9"/>
  <c r="BL155" i="9"/>
  <c r="BL247" i="9"/>
  <c r="BK157" i="9"/>
  <c r="BK17" i="12"/>
  <c r="BL19" i="12"/>
  <c r="BK27" i="12"/>
  <c r="BK32" i="12" s="1"/>
  <c r="BK23" i="12"/>
  <c r="BK46" i="12" s="1"/>
  <c r="BK215" i="9"/>
  <c r="BL161" i="9"/>
  <c r="BK217" i="9"/>
  <c r="BL163" i="9"/>
  <c r="BK183" i="9"/>
  <c r="BK12" i="9"/>
  <c r="BL238" i="12"/>
  <c r="BK204" i="12"/>
  <c r="BE217" i="12"/>
  <c r="BE247" i="12"/>
  <c r="BJ48" i="12"/>
  <c r="BK199" i="9"/>
  <c r="BL145" i="9"/>
  <c r="BG221" i="9"/>
  <c r="BG224" i="9"/>
  <c r="BI187" i="9"/>
  <c r="BI52" i="9"/>
  <c r="BI164" i="9"/>
  <c r="BH137" i="12"/>
  <c r="BH171" i="12"/>
  <c r="BH185" i="9"/>
  <c r="BH188" i="9" s="1"/>
  <c r="BL213" i="9"/>
  <c r="BM159" i="9"/>
  <c r="BH144" i="12"/>
  <c r="BG197" i="12"/>
  <c r="BF213" i="12"/>
  <c r="BF210" i="12"/>
  <c r="BF40" i="12" s="1"/>
  <c r="BD47" i="12"/>
  <c r="BD13" i="12"/>
  <c r="BD35" i="12"/>
  <c r="BD251" i="12"/>
  <c r="BL179" i="9"/>
  <c r="BM166" i="9"/>
  <c r="BL53" i="9"/>
  <c r="BI198" i="12" l="1"/>
  <c r="BM179" i="9"/>
  <c r="BN166" i="9"/>
  <c r="BD56" i="12"/>
  <c r="BD52" i="12"/>
  <c r="BL209" i="9"/>
  <c r="BM155" i="9"/>
  <c r="BL256" i="9"/>
  <c r="BK220" i="9"/>
  <c r="BK227" i="9" s="1"/>
  <c r="BI188" i="9"/>
  <c r="BJ181" i="9"/>
  <c r="BJ50" i="9"/>
  <c r="BJ146" i="9"/>
  <c r="BL204" i="9"/>
  <c r="BM150" i="9"/>
  <c r="BK48" i="12"/>
  <c r="BM225" i="12"/>
  <c r="BL191" i="12"/>
  <c r="BH224" i="9"/>
  <c r="BH221" i="9"/>
  <c r="BL201" i="9"/>
  <c r="BM147" i="9"/>
  <c r="BL197" i="9"/>
  <c r="BM143" i="9"/>
  <c r="BH190" i="12"/>
  <c r="BH162" i="12"/>
  <c r="BH157" i="12"/>
  <c r="BL199" i="9"/>
  <c r="BM145" i="9"/>
  <c r="BE35" i="12"/>
  <c r="BE13" i="12"/>
  <c r="BE251" i="12"/>
  <c r="BE47" i="12"/>
  <c r="BM238" i="12"/>
  <c r="BL204" i="12"/>
  <c r="BL217" i="9"/>
  <c r="BM163" i="9"/>
  <c r="BK55" i="12"/>
  <c r="BK51" i="12"/>
  <c r="BI140" i="12"/>
  <c r="BH193" i="12"/>
  <c r="BH165" i="12"/>
  <c r="BL203" i="9"/>
  <c r="BM149" i="9"/>
  <c r="BE14" i="9"/>
  <c r="BE17" i="17" s="1"/>
  <c r="BI200" i="9"/>
  <c r="BI167" i="9"/>
  <c r="BI172" i="9"/>
  <c r="BJ187" i="9"/>
  <c r="BJ52" i="9"/>
  <c r="BJ164" i="9"/>
  <c r="BL183" i="9"/>
  <c r="BL12" i="9"/>
  <c r="BL219" i="9"/>
  <c r="BM165" i="9"/>
  <c r="BJ169" i="12"/>
  <c r="BJ161" i="12"/>
  <c r="BJ164" i="12"/>
  <c r="BJ145" i="12" s="1"/>
  <c r="BJ167" i="12"/>
  <c r="BJ149" i="12" s="1"/>
  <c r="BG172" i="12"/>
  <c r="BG174" i="12" s="1"/>
  <c r="BL216" i="9"/>
  <c r="BM162" i="9"/>
  <c r="BF31" i="9"/>
  <c r="BF13" i="9"/>
  <c r="BF264" i="9"/>
  <c r="BG214" i="12"/>
  <c r="BG248" i="12" s="1"/>
  <c r="BM223" i="12"/>
  <c r="BL189" i="12"/>
  <c r="BF217" i="12"/>
  <c r="BF247" i="12"/>
  <c r="BI144" i="12"/>
  <c r="BH197" i="12"/>
  <c r="BJ57" i="12"/>
  <c r="BJ53" i="12"/>
  <c r="BK173" i="12"/>
  <c r="BK12" i="12"/>
  <c r="BL233" i="12"/>
  <c r="BK199" i="12"/>
  <c r="BL208" i="9"/>
  <c r="BM154" i="9"/>
  <c r="BH216" i="12"/>
  <c r="BH250" i="12" s="1"/>
  <c r="BI54" i="9"/>
  <c r="J7" i="9"/>
  <c r="K7" i="9" s="1"/>
  <c r="BL39" i="9"/>
  <c r="BI205" i="9"/>
  <c r="BI225" i="9" s="1"/>
  <c r="BJ151" i="9"/>
  <c r="BI175" i="9"/>
  <c r="BL206" i="9"/>
  <c r="BM152" i="9"/>
  <c r="BG213" i="12"/>
  <c r="BG210" i="12"/>
  <c r="BG40" i="12" s="1"/>
  <c r="BL192" i="12"/>
  <c r="BM226" i="12"/>
  <c r="BI137" i="12"/>
  <c r="BI171" i="12"/>
  <c r="BI141" i="12"/>
  <c r="BH194" i="12"/>
  <c r="BD14" i="12"/>
  <c r="BD18" i="17" s="1"/>
  <c r="BM213" i="9"/>
  <c r="BN159" i="9"/>
  <c r="BI218" i="9"/>
  <c r="BI226" i="9" s="1"/>
  <c r="BI178" i="9"/>
  <c r="BG228" i="9"/>
  <c r="BG56" i="9"/>
  <c r="BG60" i="9" s="1"/>
  <c r="BG62" i="9" s="1"/>
  <c r="BG40" i="9" s="1"/>
  <c r="BG46" i="9" s="1"/>
  <c r="BG260" i="9"/>
  <c r="BK174" i="9"/>
  <c r="BK177" i="9"/>
  <c r="BK171" i="9"/>
  <c r="BL215" i="9"/>
  <c r="BM161" i="9"/>
  <c r="BM19" i="12"/>
  <c r="BL17" i="12"/>
  <c r="P8" i="12" s="1"/>
  <c r="S195" i="17" s="1"/>
  <c r="J5" i="12"/>
  <c r="K5" i="12" s="1"/>
  <c r="BL27" i="12"/>
  <c r="BL32" i="12" s="1"/>
  <c r="BL23" i="12"/>
  <c r="BL46" i="12" s="1"/>
  <c r="BM247" i="9"/>
  <c r="BL157" i="9"/>
  <c r="BJ59" i="9"/>
  <c r="BJ263" i="9"/>
  <c r="BL210" i="9"/>
  <c r="BM156" i="9"/>
  <c r="BI142" i="12"/>
  <c r="BH195" i="12"/>
  <c r="BJ186" i="9"/>
  <c r="BJ153" i="9"/>
  <c r="BJ207" i="9" s="1"/>
  <c r="BJ51" i="9"/>
  <c r="BL43" i="12"/>
  <c r="BL198" i="9"/>
  <c r="BM144" i="9"/>
  <c r="BN19" i="9"/>
  <c r="BM17" i="9"/>
  <c r="BM27" i="9"/>
  <c r="BM22" i="9"/>
  <c r="BM202" i="9"/>
  <c r="BN148" i="9"/>
  <c r="BH182" i="9"/>
  <c r="BH184" i="9" s="1"/>
  <c r="BL180" i="12"/>
  <c r="BK181" i="12"/>
  <c r="BK183" i="12"/>
  <c r="BH57" i="9"/>
  <c r="BH261" i="9"/>
  <c r="BM234" i="12"/>
  <c r="BL200" i="12"/>
  <c r="BI155" i="12"/>
  <c r="BI208" i="12" s="1"/>
  <c r="BI156" i="12"/>
  <c r="BI209" i="12" s="1"/>
  <c r="BH58" i="9"/>
  <c r="BH262" i="9"/>
  <c r="BI143" i="12"/>
  <c r="BH196" i="12"/>
  <c r="BJ198" i="12" l="1"/>
  <c r="BN17" i="9"/>
  <c r="BN22" i="9"/>
  <c r="BO19" i="9"/>
  <c r="BN27" i="9"/>
  <c r="BM210" i="9"/>
  <c r="BN156" i="9"/>
  <c r="BL173" i="12"/>
  <c r="BL12" i="12"/>
  <c r="P3" i="12" s="1"/>
  <c r="S190" i="17" s="1"/>
  <c r="BK52" i="9"/>
  <c r="BK164" i="9"/>
  <c r="BI58" i="9"/>
  <c r="BI262" i="9"/>
  <c r="BN213" i="9"/>
  <c r="BO159" i="9"/>
  <c r="BN226" i="12"/>
  <c r="BM192" i="12"/>
  <c r="BJ205" i="9"/>
  <c r="BJ225" i="9" s="1"/>
  <c r="BK151" i="9"/>
  <c r="BJ175" i="9"/>
  <c r="P6" i="9"/>
  <c r="S106" i="17" s="1"/>
  <c r="BL45" i="9"/>
  <c r="CI12" i="9"/>
  <c r="CF12" i="9"/>
  <c r="BK169" i="12"/>
  <c r="BK161" i="12"/>
  <c r="BK164" i="12"/>
  <c r="BK145" i="12" s="1"/>
  <c r="BK167" i="12"/>
  <c r="BK149" i="12" s="1"/>
  <c r="BJ168" i="12"/>
  <c r="BJ202" i="12"/>
  <c r="BJ215" i="12" s="1"/>
  <c r="BJ249" i="12" s="1"/>
  <c r="BJ140" i="12"/>
  <c r="BI193" i="12"/>
  <c r="BI165" i="12"/>
  <c r="BI172" i="12" s="1"/>
  <c r="BI174" i="12" s="1"/>
  <c r="BJ54" i="9"/>
  <c r="BM256" i="9"/>
  <c r="BL220" i="9"/>
  <c r="BL227" i="9" s="1"/>
  <c r="BN179" i="9"/>
  <c r="BO166" i="9"/>
  <c r="BK153" i="9"/>
  <c r="BK207" i="9" s="1"/>
  <c r="BK51" i="9"/>
  <c r="BM206" i="9"/>
  <c r="BN152" i="9"/>
  <c r="BI57" i="9"/>
  <c r="BI261" i="9"/>
  <c r="BF251" i="12"/>
  <c r="BF13" i="12"/>
  <c r="BF47" i="12"/>
  <c r="BF35" i="12"/>
  <c r="BN223" i="12"/>
  <c r="BM189" i="12"/>
  <c r="BF14" i="9"/>
  <c r="BF17" i="17" s="1"/>
  <c r="P3" i="9"/>
  <c r="S103" i="17" s="1"/>
  <c r="BI224" i="9"/>
  <c r="BI221" i="9"/>
  <c r="BM203" i="9"/>
  <c r="BN149" i="9"/>
  <c r="BE14" i="12"/>
  <c r="BE18" i="17" s="1"/>
  <c r="BM197" i="9"/>
  <c r="BN143" i="9"/>
  <c r="BH228" i="9"/>
  <c r="BH56" i="9"/>
  <c r="BH60" i="9" s="1"/>
  <c r="BH62" i="9" s="1"/>
  <c r="BH40" i="9" s="1"/>
  <c r="BH46" i="9" s="1"/>
  <c r="BH260" i="9"/>
  <c r="BM204" i="9"/>
  <c r="BN150" i="9"/>
  <c r="BM209" i="9"/>
  <c r="BN155" i="9"/>
  <c r="BN234" i="12"/>
  <c r="BM200" i="12"/>
  <c r="BM215" i="9"/>
  <c r="BN161" i="9"/>
  <c r="BI216" i="12"/>
  <c r="BI250" i="12" s="1"/>
  <c r="BL181" i="12"/>
  <c r="BL183" i="12"/>
  <c r="BN202" i="9"/>
  <c r="BO148" i="9"/>
  <c r="BM183" i="9"/>
  <c r="BM12" i="9"/>
  <c r="BN247" i="9"/>
  <c r="BM157" i="9"/>
  <c r="BG13" i="9"/>
  <c r="BG31" i="9"/>
  <c r="BG264" i="9"/>
  <c r="BH214" i="12"/>
  <c r="BH248" i="12" s="1"/>
  <c r="BI190" i="12"/>
  <c r="BI162" i="12"/>
  <c r="BI157" i="12"/>
  <c r="BM208" i="9"/>
  <c r="BN154" i="9"/>
  <c r="BM233" i="12"/>
  <c r="BL199" i="12"/>
  <c r="BJ137" i="12"/>
  <c r="BJ171" i="12"/>
  <c r="BL174" i="9"/>
  <c r="BL177" i="9"/>
  <c r="BL171" i="9"/>
  <c r="BM204" i="12"/>
  <c r="BN238" i="12"/>
  <c r="BH172" i="12"/>
  <c r="BH174" i="12" s="1"/>
  <c r="BM201" i="9"/>
  <c r="BN147" i="9"/>
  <c r="BM191" i="12"/>
  <c r="BN225" i="12"/>
  <c r="BJ185" i="9"/>
  <c r="BJ188" i="9" s="1"/>
  <c r="BM198" i="9"/>
  <c r="BN144" i="9"/>
  <c r="BJ143" i="12"/>
  <c r="BI196" i="12"/>
  <c r="BL48" i="12"/>
  <c r="J8" i="12"/>
  <c r="K8" i="12" s="1"/>
  <c r="BJ142" i="12"/>
  <c r="BI195" i="12"/>
  <c r="P6" i="12"/>
  <c r="S193" i="17" s="1"/>
  <c r="BL55" i="12"/>
  <c r="BL51" i="12"/>
  <c r="BN19" i="12"/>
  <c r="BM17" i="12"/>
  <c r="BK185" i="9"/>
  <c r="BK181" i="9"/>
  <c r="BK186" i="9" s="1"/>
  <c r="BK50" i="9"/>
  <c r="BK146" i="9"/>
  <c r="BJ141" i="12"/>
  <c r="BI194" i="12"/>
  <c r="BI214" i="12" s="1"/>
  <c r="BI248" i="12" s="1"/>
  <c r="BG217" i="12"/>
  <c r="BG247" i="12"/>
  <c r="BJ144" i="12"/>
  <c r="BI197" i="12"/>
  <c r="BM216" i="9"/>
  <c r="BN162" i="9"/>
  <c r="BJ156" i="12"/>
  <c r="BJ209" i="12" s="1"/>
  <c r="BJ155" i="12"/>
  <c r="BJ208" i="12" s="1"/>
  <c r="BM219" i="9"/>
  <c r="BN165" i="9"/>
  <c r="BJ218" i="9"/>
  <c r="BJ226" i="9" s="1"/>
  <c r="BJ178" i="9"/>
  <c r="BI182" i="9"/>
  <c r="BI184" i="9" s="1"/>
  <c r="BM217" i="9"/>
  <c r="BN163" i="9"/>
  <c r="BE56" i="12"/>
  <c r="BE52" i="12"/>
  <c r="BM199" i="9"/>
  <c r="BN145" i="9"/>
  <c r="BH213" i="12"/>
  <c r="BH210" i="12"/>
  <c r="BH40" i="12" s="1"/>
  <c r="BK57" i="12"/>
  <c r="BK53" i="12"/>
  <c r="BJ200" i="9"/>
  <c r="BJ167" i="9"/>
  <c r="BJ172" i="9"/>
  <c r="BJ182" i="9" s="1"/>
  <c r="BJ184" i="9" s="1"/>
  <c r="BK59" i="9"/>
  <c r="BK263" i="9"/>
  <c r="BK198" i="12" l="1"/>
  <c r="BK142" i="12"/>
  <c r="BJ195" i="12"/>
  <c r="BN256" i="9"/>
  <c r="BM220" i="9"/>
  <c r="BM227" i="9" s="1"/>
  <c r="BM263" i="9" s="1"/>
  <c r="BK137" i="12"/>
  <c r="BK171" i="12"/>
  <c r="BO213" i="9"/>
  <c r="BP159" i="9"/>
  <c r="BN199" i="9"/>
  <c r="BO145" i="9"/>
  <c r="BN217" i="9"/>
  <c r="BO163" i="9"/>
  <c r="BK141" i="12"/>
  <c r="BJ194" i="12"/>
  <c r="BK200" i="9"/>
  <c r="BK167" i="9"/>
  <c r="BK172" i="9"/>
  <c r="BK143" i="12"/>
  <c r="BJ196" i="12"/>
  <c r="BO225" i="12"/>
  <c r="BN191" i="12"/>
  <c r="BN201" i="9"/>
  <c r="BO147" i="9"/>
  <c r="BL164" i="9"/>
  <c r="BL52" i="9"/>
  <c r="BJ190" i="12"/>
  <c r="BJ162" i="12"/>
  <c r="BJ157" i="12"/>
  <c r="BH13" i="9"/>
  <c r="BH31" i="9"/>
  <c r="BH264" i="9"/>
  <c r="BM213" i="12"/>
  <c r="BF14" i="12"/>
  <c r="BF18" i="17" s="1"/>
  <c r="BN206" i="9"/>
  <c r="BO152" i="9"/>
  <c r="BK156" i="12"/>
  <c r="BK209" i="12" s="1"/>
  <c r="BK155" i="12"/>
  <c r="BK208" i="12" s="1"/>
  <c r="BK218" i="9"/>
  <c r="BK226" i="9" s="1"/>
  <c r="BK178" i="9"/>
  <c r="BN183" i="9"/>
  <c r="BN12" i="9"/>
  <c r="BN208" i="9"/>
  <c r="BO154" i="9"/>
  <c r="BG14" i="9"/>
  <c r="BG17" i="17" s="1"/>
  <c r="BF52" i="12"/>
  <c r="BF56" i="12"/>
  <c r="BJ57" i="9"/>
  <c r="BJ261" i="9"/>
  <c r="BJ221" i="9"/>
  <c r="BJ224" i="9"/>
  <c r="BJ58" i="9"/>
  <c r="BJ262" i="9"/>
  <c r="BN216" i="9"/>
  <c r="BO162" i="9"/>
  <c r="BK54" i="9"/>
  <c r="BN198" i="9"/>
  <c r="BO144" i="9"/>
  <c r="BN204" i="12"/>
  <c r="BO238" i="12"/>
  <c r="BL51" i="9"/>
  <c r="BI213" i="12"/>
  <c r="BI210" i="12"/>
  <c r="BI40" i="12" s="1"/>
  <c r="BO247" i="9"/>
  <c r="BN157" i="9"/>
  <c r="BO202" i="9"/>
  <c r="BP148" i="9"/>
  <c r="BN200" i="12"/>
  <c r="BO234" i="12"/>
  <c r="BI228" i="9"/>
  <c r="BI56" i="9"/>
  <c r="BI60" i="9" s="1"/>
  <c r="BI62" i="9" s="1"/>
  <c r="BI40" i="9" s="1"/>
  <c r="BI46" i="9" s="1"/>
  <c r="BI260" i="9"/>
  <c r="BN189" i="12"/>
  <c r="BO223" i="12"/>
  <c r="BK140" i="12"/>
  <c r="BJ193" i="12"/>
  <c r="BJ165" i="12"/>
  <c r="BK202" i="12"/>
  <c r="BK215" i="12" s="1"/>
  <c r="BK249" i="12" s="1"/>
  <c r="BK168" i="12"/>
  <c r="BL161" i="12"/>
  <c r="BL169" i="12"/>
  <c r="BL164" i="12"/>
  <c r="A164" i="12" s="1"/>
  <c r="BL167" i="12"/>
  <c r="BL149" i="12" s="1"/>
  <c r="BP19" i="9"/>
  <c r="BO17" i="9"/>
  <c r="BO22" i="9"/>
  <c r="BO27" i="9"/>
  <c r="BH217" i="12"/>
  <c r="BH247" i="12"/>
  <c r="BL146" i="9"/>
  <c r="BL181" i="9"/>
  <c r="BL50" i="9"/>
  <c r="BL54" i="9" s="1"/>
  <c r="BM177" i="9"/>
  <c r="BM171" i="9"/>
  <c r="BM174" i="9"/>
  <c r="BO179" i="9"/>
  <c r="BP166" i="9"/>
  <c r="BN219" i="9"/>
  <c r="BO165" i="9"/>
  <c r="BJ216" i="12"/>
  <c r="BJ250" i="12" s="1"/>
  <c r="BK144" i="12"/>
  <c r="BJ197" i="12"/>
  <c r="BG13" i="12"/>
  <c r="BG251" i="12"/>
  <c r="BG35" i="12"/>
  <c r="BG47" i="12"/>
  <c r="BN17" i="12"/>
  <c r="BO19" i="12"/>
  <c r="BL53" i="12"/>
  <c r="BL57" i="12"/>
  <c r="BM199" i="12"/>
  <c r="BM215" i="12" s="1"/>
  <c r="BN233" i="12"/>
  <c r="BN215" i="9"/>
  <c r="BO161" i="9"/>
  <c r="BN209" i="9"/>
  <c r="BO155" i="9"/>
  <c r="BN204" i="9"/>
  <c r="BO150" i="9"/>
  <c r="BN197" i="9"/>
  <c r="BO143" i="9"/>
  <c r="BN203" i="9"/>
  <c r="BO149" i="9"/>
  <c r="BL59" i="9"/>
  <c r="BL263" i="9"/>
  <c r="BK205" i="9"/>
  <c r="BK225" i="9" s="1"/>
  <c r="BL151" i="9"/>
  <c r="BK175" i="9"/>
  <c r="BO226" i="12"/>
  <c r="BN192" i="12"/>
  <c r="BK187" i="9"/>
  <c r="BK188" i="9" s="1"/>
  <c r="BN210" i="9"/>
  <c r="BO156" i="9"/>
  <c r="BO215" i="9" l="1"/>
  <c r="BP161" i="9"/>
  <c r="BM164" i="9"/>
  <c r="BL156" i="12"/>
  <c r="BL209" i="12" s="1"/>
  <c r="BL155" i="12"/>
  <c r="BL208" i="12" s="1"/>
  <c r="BL140" i="12"/>
  <c r="BK193" i="12"/>
  <c r="BK165" i="12"/>
  <c r="BN213" i="12"/>
  <c r="BP202" i="9"/>
  <c r="BQ148" i="9"/>
  <c r="BP247" i="9"/>
  <c r="BO157" i="9"/>
  <c r="BO208" i="9"/>
  <c r="BP154" i="9"/>
  <c r="BK58" i="9"/>
  <c r="BK262" i="9"/>
  <c r="BO206" i="9"/>
  <c r="BP152" i="9"/>
  <c r="BM210" i="12"/>
  <c r="BH14" i="9"/>
  <c r="BH17" i="17" s="1"/>
  <c r="BJ213" i="12"/>
  <c r="BJ210" i="12"/>
  <c r="BJ40" i="12" s="1"/>
  <c r="BL218" i="9"/>
  <c r="BL226" i="9" s="1"/>
  <c r="BL178" i="9"/>
  <c r="BL142" i="12"/>
  <c r="BL195" i="12" s="1"/>
  <c r="BK195" i="12"/>
  <c r="BO203" i="9"/>
  <c r="BP149" i="9"/>
  <c r="BO204" i="9"/>
  <c r="BP150" i="9"/>
  <c r="BO233" i="12"/>
  <c r="BN199" i="12"/>
  <c r="BN215" i="12" s="1"/>
  <c r="BK57" i="9"/>
  <c r="BK261" i="9"/>
  <c r="BO197" i="9"/>
  <c r="BP143" i="9"/>
  <c r="BG14" i="12"/>
  <c r="BG18" i="17" s="1"/>
  <c r="BO219" i="9"/>
  <c r="BP165" i="9"/>
  <c r="BL200" i="9"/>
  <c r="BL172" i="9"/>
  <c r="BH35" i="12"/>
  <c r="BH251" i="12"/>
  <c r="BH13" i="12"/>
  <c r="BH47" i="12"/>
  <c r="BQ19" i="9"/>
  <c r="BP17" i="9"/>
  <c r="BP27" i="9"/>
  <c r="BP22" i="9"/>
  <c r="BL137" i="12"/>
  <c r="BL171" i="12"/>
  <c r="BP238" i="12"/>
  <c r="BO204" i="12"/>
  <c r="BO198" i="9"/>
  <c r="BP144" i="9"/>
  <c r="BM217" i="12"/>
  <c r="BM13" i="12" s="1"/>
  <c r="BM14" i="12" s="1"/>
  <c r="BL187" i="9"/>
  <c r="BP225" i="12"/>
  <c r="BO191" i="12"/>
  <c r="BK221" i="9"/>
  <c r="BK224" i="9"/>
  <c r="BL141" i="12"/>
  <c r="BL194" i="12" s="1"/>
  <c r="BK194" i="12"/>
  <c r="BO199" i="9"/>
  <c r="BP145" i="9"/>
  <c r="BP213" i="9"/>
  <c r="BQ159" i="9"/>
  <c r="BL145" i="12"/>
  <c r="BL198" i="12" s="1"/>
  <c r="BL205" i="9"/>
  <c r="BM151" i="9"/>
  <c r="BO17" i="12"/>
  <c r="BP19" i="12"/>
  <c r="BO210" i="9"/>
  <c r="BP156" i="9"/>
  <c r="BO192" i="12"/>
  <c r="BP226" i="12"/>
  <c r="BO209" i="9"/>
  <c r="BP155" i="9"/>
  <c r="BG56" i="12"/>
  <c r="BG52" i="12"/>
  <c r="BM153" i="9"/>
  <c r="BM207" i="9" s="1"/>
  <c r="BL185" i="9"/>
  <c r="BO183" i="9"/>
  <c r="BO12" i="9"/>
  <c r="BL202" i="12"/>
  <c r="BL215" i="12" s="1"/>
  <c r="BL249" i="12" s="1"/>
  <c r="BL168" i="12"/>
  <c r="BO200" i="12"/>
  <c r="BP234" i="12"/>
  <c r="BI217" i="12"/>
  <c r="BI247" i="12"/>
  <c r="BL153" i="9"/>
  <c r="BL207" i="9" s="1"/>
  <c r="BO216" i="9"/>
  <c r="BP162" i="9"/>
  <c r="BJ228" i="9"/>
  <c r="BJ56" i="9"/>
  <c r="BJ60" i="9" s="1"/>
  <c r="BJ62" i="9" s="1"/>
  <c r="BJ40" i="9" s="1"/>
  <c r="BJ46" i="9" s="1"/>
  <c r="BJ260" i="9"/>
  <c r="BN177" i="9"/>
  <c r="BN171" i="9"/>
  <c r="BN174" i="9"/>
  <c r="BK216" i="12"/>
  <c r="BK250" i="12" s="1"/>
  <c r="BL143" i="12"/>
  <c r="BL196" i="12" s="1"/>
  <c r="BK196" i="12"/>
  <c r="BK190" i="12"/>
  <c r="BK162" i="12"/>
  <c r="BK172" i="12" s="1"/>
  <c r="BK174" i="12" s="1"/>
  <c r="BK157" i="12"/>
  <c r="BO256" i="9"/>
  <c r="BN220" i="9"/>
  <c r="BN227" i="9" s="1"/>
  <c r="BN263" i="9" s="1"/>
  <c r="BL144" i="12"/>
  <c r="BL197" i="12" s="1"/>
  <c r="BK197" i="12"/>
  <c r="BP179" i="9"/>
  <c r="BQ166" i="9"/>
  <c r="BM185" i="9"/>
  <c r="BM181" i="9"/>
  <c r="BM187" i="9" s="1"/>
  <c r="BM146" i="9"/>
  <c r="BJ214" i="12"/>
  <c r="BJ248" i="12" s="1"/>
  <c r="BP223" i="12"/>
  <c r="BO189" i="12"/>
  <c r="BI13" i="9"/>
  <c r="BI31" i="9"/>
  <c r="BI264" i="9"/>
  <c r="BL186" i="9"/>
  <c r="BJ172" i="12"/>
  <c r="BJ174" i="12" s="1"/>
  <c r="BO201" i="9"/>
  <c r="BP147" i="9"/>
  <c r="BK182" i="9"/>
  <c r="BK184" i="9" s="1"/>
  <c r="BO217" i="9"/>
  <c r="BP163" i="9"/>
  <c r="BQ234" i="12" l="1"/>
  <c r="BP200" i="12"/>
  <c r="BO174" i="9"/>
  <c r="BO177" i="9"/>
  <c r="BO171" i="9"/>
  <c r="BP183" i="9"/>
  <c r="BP12" i="9"/>
  <c r="BH14" i="12"/>
  <c r="BH18" i="17" s="1"/>
  <c r="BL167" i="9"/>
  <c r="BP203" i="9"/>
  <c r="BQ149" i="9"/>
  <c r="BL58" i="9"/>
  <c r="BL262" i="9"/>
  <c r="BP206" i="9"/>
  <c r="BQ152" i="9"/>
  <c r="BP208" i="9"/>
  <c r="BQ154" i="9"/>
  <c r="BM218" i="9"/>
  <c r="BM226" i="9" s="1"/>
  <c r="BM262" i="9" s="1"/>
  <c r="BM178" i="9"/>
  <c r="BP201" i="9"/>
  <c r="BQ147" i="9"/>
  <c r="BI14" i="9"/>
  <c r="BI17" i="17" s="1"/>
  <c r="BM200" i="9"/>
  <c r="BM172" i="9"/>
  <c r="BM167" i="9"/>
  <c r="BQ179" i="9"/>
  <c r="BR166" i="9"/>
  <c r="BN181" i="9"/>
  <c r="BN186" i="9" s="1"/>
  <c r="BN146" i="9"/>
  <c r="BJ31" i="9"/>
  <c r="BJ13" i="9"/>
  <c r="BJ264" i="9"/>
  <c r="BL188" i="9"/>
  <c r="BM186" i="9"/>
  <c r="BM188" i="9" s="1"/>
  <c r="BP210" i="9"/>
  <c r="BQ156" i="9"/>
  <c r="BL175" i="9"/>
  <c r="BP191" i="12"/>
  <c r="BQ225" i="12"/>
  <c r="BQ238" i="12"/>
  <c r="BP204" i="12"/>
  <c r="BL190" i="12"/>
  <c r="BL162" i="12"/>
  <c r="BL157" i="12"/>
  <c r="BL224" i="9"/>
  <c r="BL221" i="9"/>
  <c r="BP197" i="9"/>
  <c r="BQ143" i="9"/>
  <c r="BP233" i="12"/>
  <c r="BO199" i="12"/>
  <c r="BO215" i="12" s="1"/>
  <c r="BQ247" i="9"/>
  <c r="BP157" i="9"/>
  <c r="BN217" i="12"/>
  <c r="BN13" i="12" s="1"/>
  <c r="BN14" i="12" s="1"/>
  <c r="BK214" i="12"/>
  <c r="BK248" i="12" s="1"/>
  <c r="BP215" i="9"/>
  <c r="BQ161" i="9"/>
  <c r="BO210" i="12"/>
  <c r="BO213" i="12"/>
  <c r="BK213" i="12"/>
  <c r="BK210" i="12"/>
  <c r="BK40" i="12" s="1"/>
  <c r="BN187" i="9"/>
  <c r="BN164" i="9"/>
  <c r="BP216" i="9"/>
  <c r="BQ162" i="9"/>
  <c r="BI35" i="12"/>
  <c r="BI13" i="12"/>
  <c r="BI47" i="12"/>
  <c r="BI251" i="12"/>
  <c r="BM205" i="9"/>
  <c r="BM225" i="9" s="1"/>
  <c r="BM261" i="9" s="1"/>
  <c r="BN151" i="9"/>
  <c r="BM175" i="9"/>
  <c r="BP199" i="9"/>
  <c r="BQ145" i="9"/>
  <c r="BK228" i="9"/>
  <c r="BK56" i="9"/>
  <c r="BK60" i="9" s="1"/>
  <c r="BK62" i="9" s="1"/>
  <c r="BK40" i="9" s="1"/>
  <c r="BK46" i="9" s="1"/>
  <c r="BK260" i="9"/>
  <c r="BP198" i="9"/>
  <c r="BQ144" i="9"/>
  <c r="BR19" i="9"/>
  <c r="BQ17" i="9"/>
  <c r="BQ22" i="9"/>
  <c r="BQ27" i="9"/>
  <c r="BP204" i="9"/>
  <c r="BQ150" i="9"/>
  <c r="BJ217" i="12"/>
  <c r="BJ247" i="12"/>
  <c r="BQ202" i="9"/>
  <c r="BR148" i="9"/>
  <c r="BN210" i="12"/>
  <c r="BL193" i="12"/>
  <c r="BL214" i="12" s="1"/>
  <c r="BL248" i="12" s="1"/>
  <c r="BL165" i="12"/>
  <c r="BP217" i="9"/>
  <c r="BQ163" i="9"/>
  <c r="BQ223" i="12"/>
  <c r="BP189" i="12"/>
  <c r="BP256" i="9"/>
  <c r="BO220" i="9"/>
  <c r="BO227" i="9" s="1"/>
  <c r="BO263" i="9" s="1"/>
  <c r="BP209" i="9"/>
  <c r="BQ155" i="9"/>
  <c r="BP192" i="12"/>
  <c r="BQ226" i="12"/>
  <c r="BQ19" i="12"/>
  <c r="BP17" i="12"/>
  <c r="BL225" i="9"/>
  <c r="BQ213" i="9"/>
  <c r="BR159" i="9"/>
  <c r="BH56" i="12"/>
  <c r="BH52" i="12"/>
  <c r="BL182" i="9"/>
  <c r="BL184" i="9" s="1"/>
  <c r="BP219" i="9"/>
  <c r="BQ165" i="9"/>
  <c r="BL216" i="12"/>
  <c r="BL250" i="12" s="1"/>
  <c r="BQ219" i="9" l="1"/>
  <c r="BR165" i="9"/>
  <c r="BL57" i="9"/>
  <c r="BL261" i="9"/>
  <c r="BR223" i="12"/>
  <c r="BQ189" i="12"/>
  <c r="BQ217" i="9"/>
  <c r="BR163" i="9"/>
  <c r="BQ204" i="9"/>
  <c r="BR150" i="9"/>
  <c r="BQ198" i="9"/>
  <c r="BR144" i="9"/>
  <c r="BQ199" i="9"/>
  <c r="BR145" i="9"/>
  <c r="BI52" i="12"/>
  <c r="BI56" i="12"/>
  <c r="BQ215" i="9"/>
  <c r="BR161" i="9"/>
  <c r="BQ197" i="9"/>
  <c r="BR143" i="9"/>
  <c r="BL213" i="12"/>
  <c r="BL210" i="12"/>
  <c r="BL40" i="12" s="1"/>
  <c r="BR225" i="12"/>
  <c r="BQ191" i="12"/>
  <c r="BM224" i="9"/>
  <c r="BM221" i="9"/>
  <c r="BQ206" i="9"/>
  <c r="BR152" i="9"/>
  <c r="BP174" i="9"/>
  <c r="BP177" i="9"/>
  <c r="BP171" i="9"/>
  <c r="BR213" i="9"/>
  <c r="BS159" i="9"/>
  <c r="BQ209" i="9"/>
  <c r="BR155" i="9"/>
  <c r="BR202" i="9"/>
  <c r="BS148" i="9"/>
  <c r="BJ251" i="12"/>
  <c r="BJ47" i="12"/>
  <c r="BJ13" i="12"/>
  <c r="BJ35" i="12"/>
  <c r="BR17" i="9"/>
  <c r="BR22" i="9"/>
  <c r="BS19" i="9"/>
  <c r="BR27" i="9"/>
  <c r="BN205" i="9"/>
  <c r="BO151" i="9"/>
  <c r="BI14" i="12"/>
  <c r="BI18" i="17" s="1"/>
  <c r="BN218" i="9"/>
  <c r="BN226" i="9" s="1"/>
  <c r="BN262" i="9" s="1"/>
  <c r="BN178" i="9"/>
  <c r="BK217" i="12"/>
  <c r="BK247" i="12"/>
  <c r="BR247" i="9"/>
  <c r="BQ157" i="9"/>
  <c r="BL228" i="9"/>
  <c r="BL56" i="9"/>
  <c r="BL60" i="9" s="1"/>
  <c r="BL62" i="9" s="1"/>
  <c r="BL40" i="9" s="1"/>
  <c r="BL260" i="9"/>
  <c r="BN200" i="9"/>
  <c r="BN172" i="9"/>
  <c r="BQ201" i="9"/>
  <c r="BR147" i="9"/>
  <c r="BO185" i="9"/>
  <c r="BO181" i="9"/>
  <c r="BO146" i="9"/>
  <c r="BQ200" i="12"/>
  <c r="BR234" i="12"/>
  <c r="BQ210" i="9"/>
  <c r="BR156" i="9"/>
  <c r="BQ208" i="9"/>
  <c r="BR154" i="9"/>
  <c r="BQ203" i="9"/>
  <c r="BR149" i="9"/>
  <c r="BO187" i="9"/>
  <c r="BO164" i="9"/>
  <c r="BN153" i="9"/>
  <c r="BN207" i="9" s="1"/>
  <c r="BR19" i="12"/>
  <c r="BQ17" i="12"/>
  <c r="BQ256" i="9"/>
  <c r="BP220" i="9"/>
  <c r="BP227" i="9" s="1"/>
  <c r="BP263" i="9" s="1"/>
  <c r="BQ183" i="9"/>
  <c r="BQ12" i="9"/>
  <c r="BR226" i="12"/>
  <c r="BQ192" i="12"/>
  <c r="BP213" i="12"/>
  <c r="BP217" i="12" s="1"/>
  <c r="BP13" i="12" s="1"/>
  <c r="BP14" i="12" s="1"/>
  <c r="BP210" i="12"/>
  <c r="BK13" i="9"/>
  <c r="BK31" i="9"/>
  <c r="BK264" i="9"/>
  <c r="BQ216" i="9"/>
  <c r="BR162" i="9"/>
  <c r="BO217" i="12"/>
  <c r="BO13" i="12" s="1"/>
  <c r="BO14" i="12" s="1"/>
  <c r="BQ233" i="12"/>
  <c r="BP199" i="12"/>
  <c r="BP215" i="12" s="1"/>
  <c r="BL172" i="12"/>
  <c r="BL174" i="12" s="1"/>
  <c r="BQ204" i="12"/>
  <c r="BR238" i="12"/>
  <c r="BJ14" i="9"/>
  <c r="BJ17" i="17" s="1"/>
  <c r="BN185" i="9"/>
  <c r="BN188" i="9" s="1"/>
  <c r="BS166" i="9"/>
  <c r="BR179" i="9"/>
  <c r="BM182" i="9"/>
  <c r="BM184" i="9" s="1"/>
  <c r="BO186" i="9"/>
  <c r="BO153" i="9"/>
  <c r="BO207" i="9" s="1"/>
  <c r="BR200" i="12" l="1"/>
  <c r="BS234" i="12"/>
  <c r="BO188" i="9"/>
  <c r="BN167" i="9"/>
  <c r="P7" i="9"/>
  <c r="S107" i="17" s="1"/>
  <c r="BL46" i="9"/>
  <c r="BN225" i="9"/>
  <c r="BN261" i="9" s="1"/>
  <c r="BP164" i="9"/>
  <c r="BR197" i="9"/>
  <c r="BS143" i="9"/>
  <c r="BR215" i="9"/>
  <c r="BS161" i="9"/>
  <c r="BR198" i="9"/>
  <c r="BS144" i="9"/>
  <c r="BQ213" i="12"/>
  <c r="BR204" i="12"/>
  <c r="BS238" i="12"/>
  <c r="BK14" i="9"/>
  <c r="BK17" i="17" s="1"/>
  <c r="BR192" i="12"/>
  <c r="BS226" i="12"/>
  <c r="BQ177" i="9"/>
  <c r="BQ171" i="9"/>
  <c r="BQ174" i="9"/>
  <c r="BR256" i="9"/>
  <c r="BQ220" i="9"/>
  <c r="BQ227" i="9" s="1"/>
  <c r="BQ263" i="9" s="1"/>
  <c r="BR208" i="9"/>
  <c r="BS154" i="9"/>
  <c r="BL13" i="9"/>
  <c r="BL31" i="9"/>
  <c r="J6" i="9"/>
  <c r="K6" i="9" s="1"/>
  <c r="BL264" i="9"/>
  <c r="BK35" i="12"/>
  <c r="BK47" i="12"/>
  <c r="BK13" i="12"/>
  <c r="BK251" i="12"/>
  <c r="BR183" i="9"/>
  <c r="BR12" i="9"/>
  <c r="BS225" i="12"/>
  <c r="BR191" i="12"/>
  <c r="BS223" i="12"/>
  <c r="BR189" i="12"/>
  <c r="BR216" i="9"/>
  <c r="BS162" i="9"/>
  <c r="BO218" i="9"/>
  <c r="BO226" i="9" s="1"/>
  <c r="BO262" i="9" s="1"/>
  <c r="BO178" i="9"/>
  <c r="BO200" i="9"/>
  <c r="BO172" i="9"/>
  <c r="BO167" i="9"/>
  <c r="BR201" i="9"/>
  <c r="BS147" i="9"/>
  <c r="BN221" i="9"/>
  <c r="BN224" i="9"/>
  <c r="BN175" i="9"/>
  <c r="BN182" i="9" s="1"/>
  <c r="BN184" i="9" s="1"/>
  <c r="BT19" i="9"/>
  <c r="BS17" i="9"/>
  <c r="BS22" i="9"/>
  <c r="BS27" i="9"/>
  <c r="BJ14" i="12"/>
  <c r="BJ18" i="17" s="1"/>
  <c r="BS202" i="9"/>
  <c r="BT148" i="9"/>
  <c r="BM228" i="9"/>
  <c r="BM260" i="9"/>
  <c r="BR199" i="9"/>
  <c r="BS145" i="9"/>
  <c r="BR204" i="9"/>
  <c r="BS150" i="9"/>
  <c r="BR217" i="9"/>
  <c r="BS163" i="9"/>
  <c r="BR219" i="9"/>
  <c r="BS165" i="9"/>
  <c r="BS179" i="9"/>
  <c r="BT166" i="9"/>
  <c r="BQ199" i="12"/>
  <c r="BQ215" i="12" s="1"/>
  <c r="BR233" i="12"/>
  <c r="BR17" i="12"/>
  <c r="BS19" i="12"/>
  <c r="BR203" i="9"/>
  <c r="BS149" i="9"/>
  <c r="BR210" i="9"/>
  <c r="BS156" i="9"/>
  <c r="BS247" i="9"/>
  <c r="BR157" i="9"/>
  <c r="BO205" i="9"/>
  <c r="BO225" i="9" s="1"/>
  <c r="BO261" i="9" s="1"/>
  <c r="BP151" i="9"/>
  <c r="BP153" i="9" s="1"/>
  <c r="BP207" i="9" s="1"/>
  <c r="BO175" i="9"/>
  <c r="BJ56" i="12"/>
  <c r="BJ52" i="12"/>
  <c r="BR209" i="9"/>
  <c r="BS155" i="9"/>
  <c r="BS213" i="9"/>
  <c r="BT159" i="9"/>
  <c r="BP146" i="9"/>
  <c r="BP181" i="9"/>
  <c r="BP186" i="9" s="1"/>
  <c r="BR206" i="9"/>
  <c r="BS152" i="9"/>
  <c r="BL217" i="12"/>
  <c r="BL247" i="12"/>
  <c r="BS210" i="9" l="1"/>
  <c r="BT156" i="9"/>
  <c r="BS17" i="12"/>
  <c r="BT19" i="12"/>
  <c r="BS219" i="9"/>
  <c r="BT165" i="9"/>
  <c r="BS217" i="9"/>
  <c r="BT163" i="9"/>
  <c r="BS204" i="9"/>
  <c r="BT150" i="9"/>
  <c r="BS183" i="9"/>
  <c r="BS12" i="9"/>
  <c r="BO182" i="9"/>
  <c r="BO184" i="9" s="1"/>
  <c r="BS216" i="9"/>
  <c r="BT162" i="9"/>
  <c r="BR213" i="12"/>
  <c r="BT225" i="12"/>
  <c r="BS191" i="12"/>
  <c r="BR177" i="9"/>
  <c r="BR171" i="9"/>
  <c r="BR174" i="9"/>
  <c r="P4" i="9"/>
  <c r="S104" i="17" s="1"/>
  <c r="BL14" i="9"/>
  <c r="BS256" i="9"/>
  <c r="BR220" i="9"/>
  <c r="BR227" i="9" s="1"/>
  <c r="BR263" i="9" s="1"/>
  <c r="BS192" i="12"/>
  <c r="BT226" i="12"/>
  <c r="BQ210" i="12"/>
  <c r="BS197" i="9"/>
  <c r="BT143" i="9"/>
  <c r="BP187" i="9"/>
  <c r="BR199" i="12"/>
  <c r="BR215" i="12" s="1"/>
  <c r="BS233" i="12"/>
  <c r="BM13" i="9"/>
  <c r="BM14" i="9" s="1"/>
  <c r="BM264" i="9"/>
  <c r="BN228" i="9"/>
  <c r="BN260" i="9"/>
  <c r="BO221" i="9"/>
  <c r="BO224" i="9"/>
  <c r="BT223" i="12"/>
  <c r="BS189" i="12"/>
  <c r="BQ217" i="12"/>
  <c r="BQ13" i="12" s="1"/>
  <c r="BQ14" i="12" s="1"/>
  <c r="BS198" i="9"/>
  <c r="BT144" i="9"/>
  <c r="BS215" i="9"/>
  <c r="BT161" i="9"/>
  <c r="BL47" i="12"/>
  <c r="BL251" i="12"/>
  <c r="BL35" i="12"/>
  <c r="J3" i="12" s="1"/>
  <c r="BL13" i="12"/>
  <c r="BP185" i="9"/>
  <c r="BP188" i="9" s="1"/>
  <c r="BS203" i="9"/>
  <c r="BT149" i="9"/>
  <c r="BT179" i="9"/>
  <c r="BU166" i="9"/>
  <c r="BS199" i="9"/>
  <c r="BT145" i="9"/>
  <c r="BK14" i="12"/>
  <c r="BK18" i="17" s="1"/>
  <c r="BS208" i="9"/>
  <c r="BT154" i="9"/>
  <c r="BQ181" i="9"/>
  <c r="BQ186" i="9" s="1"/>
  <c r="BQ146" i="9"/>
  <c r="BT238" i="12"/>
  <c r="BS204" i="12"/>
  <c r="BT234" i="12"/>
  <c r="BS200" i="12"/>
  <c r="BT213" i="9"/>
  <c r="BU159" i="9"/>
  <c r="BP200" i="9"/>
  <c r="BP167" i="9"/>
  <c r="BP172" i="9"/>
  <c r="BS206" i="9"/>
  <c r="BT152" i="9"/>
  <c r="BT247" i="9"/>
  <c r="BS157" i="9"/>
  <c r="BS209" i="9"/>
  <c r="BT155" i="9"/>
  <c r="BP205" i="9"/>
  <c r="BP225" i="9" s="1"/>
  <c r="BP261" i="9" s="1"/>
  <c r="BQ151" i="9"/>
  <c r="BP175" i="9"/>
  <c r="BT202" i="9"/>
  <c r="BU148" i="9"/>
  <c r="BU19" i="9"/>
  <c r="BT17" i="9"/>
  <c r="BT27" i="9"/>
  <c r="BT22" i="9"/>
  <c r="BS201" i="9"/>
  <c r="BT147" i="9"/>
  <c r="BK52" i="12"/>
  <c r="BK56" i="12"/>
  <c r="BQ187" i="9"/>
  <c r="BQ164" i="9"/>
  <c r="BP218" i="9"/>
  <c r="BP226" i="9" s="1"/>
  <c r="BP262" i="9" s="1"/>
  <c r="BP178" i="9"/>
  <c r="BT183" i="9" l="1"/>
  <c r="BT12" i="9"/>
  <c r="BU247" i="9"/>
  <c r="BT157" i="9"/>
  <c r="BP182" i="9"/>
  <c r="BP184" i="9" s="1"/>
  <c r="BT199" i="9"/>
  <c r="BU145" i="9"/>
  <c r="BL14" i="12"/>
  <c r="P4" i="12"/>
  <c r="S191" i="17" s="1"/>
  <c r="BR164" i="9"/>
  <c r="BR217" i="12"/>
  <c r="BR13" i="12" s="1"/>
  <c r="BR14" i="12" s="1"/>
  <c r="BT210" i="9"/>
  <c r="BU156" i="9"/>
  <c r="BQ200" i="9"/>
  <c r="BQ172" i="9"/>
  <c r="BT208" i="9"/>
  <c r="BU154" i="9"/>
  <c r="BT203" i="9"/>
  <c r="BU149" i="9"/>
  <c r="K3" i="12"/>
  <c r="J6" i="12"/>
  <c r="K6" i="12" s="1"/>
  <c r="BT198" i="9"/>
  <c r="BU144" i="9"/>
  <c r="BS213" i="12"/>
  <c r="BT256" i="9"/>
  <c r="BS220" i="9"/>
  <c r="BS227" i="9" s="1"/>
  <c r="BS263" i="9" s="1"/>
  <c r="BT216" i="9"/>
  <c r="BU162" i="9"/>
  <c r="BT204" i="9"/>
  <c r="BU150" i="9"/>
  <c r="BT219" i="9"/>
  <c r="BU165" i="9"/>
  <c r="BT201" i="9"/>
  <c r="BU147" i="9"/>
  <c r="BQ205" i="9"/>
  <c r="BR151" i="9"/>
  <c r="BQ175" i="9"/>
  <c r="BV19" i="9"/>
  <c r="BU17" i="9"/>
  <c r="BU27" i="9"/>
  <c r="BU22" i="9"/>
  <c r="BT206" i="9"/>
  <c r="BU152" i="9"/>
  <c r="BP221" i="9"/>
  <c r="BP224" i="9"/>
  <c r="BU238" i="12"/>
  <c r="BT204" i="12"/>
  <c r="BU179" i="9"/>
  <c r="BV166" i="9"/>
  <c r="BU223" i="12"/>
  <c r="BT189" i="12"/>
  <c r="BN13" i="9"/>
  <c r="BN14" i="9" s="1"/>
  <c r="BN264" i="9"/>
  <c r="BT233" i="12"/>
  <c r="BS199" i="12"/>
  <c r="BS215" i="12" s="1"/>
  <c r="BT197" i="9"/>
  <c r="BU143" i="9"/>
  <c r="BT192" i="12"/>
  <c r="BU226" i="12"/>
  <c r="BR153" i="9"/>
  <c r="BR207" i="9" s="1"/>
  <c r="BT191" i="12"/>
  <c r="BU225" i="12"/>
  <c r="BU19" i="12"/>
  <c r="BT17" i="12"/>
  <c r="BQ218" i="9"/>
  <c r="BQ226" i="9" s="1"/>
  <c r="BQ262" i="9" s="1"/>
  <c r="BQ178" i="9"/>
  <c r="BU202" i="9"/>
  <c r="BV148" i="9"/>
  <c r="BT209" i="9"/>
  <c r="BU155" i="9"/>
  <c r="BU213" i="9"/>
  <c r="BV159" i="9"/>
  <c r="BU234" i="12"/>
  <c r="BT200" i="12"/>
  <c r="BQ185" i="9"/>
  <c r="BQ188" i="9" s="1"/>
  <c r="P7" i="12"/>
  <c r="S194" i="17" s="1"/>
  <c r="BL56" i="12"/>
  <c r="BL52" i="12"/>
  <c r="BT215" i="9"/>
  <c r="BU161" i="9"/>
  <c r="BQ153" i="9"/>
  <c r="BQ207" i="9" s="1"/>
  <c r="BO228" i="9"/>
  <c r="BO260" i="9"/>
  <c r="BL17" i="17"/>
  <c r="P5" i="9"/>
  <c r="S105" i="17" s="1"/>
  <c r="BR181" i="9"/>
  <c r="BR146" i="9"/>
  <c r="BR210" i="12"/>
  <c r="BS174" i="9"/>
  <c r="BS177" i="9"/>
  <c r="BS171" i="9"/>
  <c r="BT217" i="9"/>
  <c r="BU163" i="9"/>
  <c r="BU198" i="9" l="1"/>
  <c r="BV144" i="9"/>
  <c r="BV198" i="9" s="1"/>
  <c r="BU215" i="9"/>
  <c r="BV161" i="9"/>
  <c r="BV215" i="9" s="1"/>
  <c r="BV223" i="12"/>
  <c r="BV189" i="12" s="1"/>
  <c r="BU189" i="12"/>
  <c r="BU183" i="9"/>
  <c r="BU12" i="9"/>
  <c r="BR205" i="9"/>
  <c r="BR225" i="9" s="1"/>
  <c r="BR261" i="9" s="1"/>
  <c r="BS151" i="9"/>
  <c r="BR175" i="9"/>
  <c r="BU219" i="9"/>
  <c r="BV165" i="9"/>
  <c r="BV219" i="9" s="1"/>
  <c r="BU216" i="9"/>
  <c r="BV162" i="9"/>
  <c r="BV216" i="9" s="1"/>
  <c r="BQ167" i="9"/>
  <c r="BR218" i="9"/>
  <c r="BR226" i="9" s="1"/>
  <c r="BR262" i="9" s="1"/>
  <c r="BR178" i="9"/>
  <c r="BT174" i="9"/>
  <c r="BT177" i="9"/>
  <c r="BT171" i="9"/>
  <c r="BT213" i="12"/>
  <c r="BT217" i="12" s="1"/>
  <c r="BT13" i="12" s="1"/>
  <c r="BT14" i="12" s="1"/>
  <c r="BP228" i="9"/>
  <c r="BP260" i="9"/>
  <c r="BU203" i="9"/>
  <c r="BV149" i="9"/>
  <c r="BV203" i="9" s="1"/>
  <c r="BR185" i="9"/>
  <c r="BV19" i="12"/>
  <c r="BV17" i="12" s="1"/>
  <c r="BU17" i="12"/>
  <c r="BS187" i="9"/>
  <c r="BS164" i="9"/>
  <c r="BO13" i="9"/>
  <c r="BO14" i="9" s="1"/>
  <c r="BO264" i="9"/>
  <c r="BV234" i="12"/>
  <c r="BV200" i="12" s="1"/>
  <c r="BU200" i="12"/>
  <c r="BU209" i="9"/>
  <c r="BV155" i="9"/>
  <c r="BV209" i="9" s="1"/>
  <c r="BV202" i="9"/>
  <c r="BR186" i="9"/>
  <c r="BU197" i="9"/>
  <c r="BV143" i="9"/>
  <c r="BV179" i="9"/>
  <c r="BU206" i="9"/>
  <c r="BV152" i="9"/>
  <c r="BV206" i="9" s="1"/>
  <c r="BQ225" i="9"/>
  <c r="BQ261" i="9" s="1"/>
  <c r="BS217" i="12"/>
  <c r="BS13" i="12" s="1"/>
  <c r="BS14" i="12" s="1"/>
  <c r="BU208" i="9"/>
  <c r="BV154" i="9"/>
  <c r="BV208" i="9" s="1"/>
  <c r="BQ224" i="9"/>
  <c r="BQ221" i="9"/>
  <c r="BU210" i="9"/>
  <c r="BV156" i="9"/>
  <c r="BV210" i="9" s="1"/>
  <c r="BR187" i="9"/>
  <c r="P5" i="12"/>
  <c r="S192" i="17" s="1"/>
  <c r="BL18" i="17"/>
  <c r="BV226" i="12"/>
  <c r="BV192" i="12" s="1"/>
  <c r="BU192" i="12"/>
  <c r="BU256" i="9"/>
  <c r="BT220" i="9"/>
  <c r="BT227" i="9" s="1"/>
  <c r="BT263" i="9" s="1"/>
  <c r="BQ182" i="9"/>
  <c r="BQ184" i="9" s="1"/>
  <c r="BS185" i="9"/>
  <c r="BS181" i="9"/>
  <c r="BS146" i="9"/>
  <c r="BU217" i="9"/>
  <c r="BV163" i="9"/>
  <c r="BV217" i="9" s="1"/>
  <c r="BS186" i="9"/>
  <c r="BR200" i="9"/>
  <c r="BR167" i="9"/>
  <c r="BR172" i="9"/>
  <c r="BR182" i="9" s="1"/>
  <c r="BR184" i="9" s="1"/>
  <c r="BV213" i="9"/>
  <c r="BU191" i="12"/>
  <c r="BV225" i="12"/>
  <c r="BV191" i="12" s="1"/>
  <c r="BU233" i="12"/>
  <c r="BT199" i="12"/>
  <c r="BT215" i="12" s="1"/>
  <c r="BU204" i="12"/>
  <c r="BV238" i="12"/>
  <c r="BV204" i="12" s="1"/>
  <c r="BV17" i="9"/>
  <c r="BV22" i="9"/>
  <c r="BV27" i="9"/>
  <c r="BU201" i="9"/>
  <c r="BV147" i="9"/>
  <c r="BV201" i="9" s="1"/>
  <c r="BU204" i="9"/>
  <c r="BV150" i="9"/>
  <c r="BV204" i="9" s="1"/>
  <c r="BS210" i="12"/>
  <c r="BU199" i="9"/>
  <c r="BV145" i="9"/>
  <c r="BV199" i="9" s="1"/>
  <c r="BV247" i="9"/>
  <c r="BV157" i="9" s="1"/>
  <c r="BU157" i="9"/>
  <c r="BV233" i="12" l="1"/>
  <c r="BV199" i="12" s="1"/>
  <c r="BV215" i="12" s="1"/>
  <c r="BU199" i="12"/>
  <c r="BU215" i="12" s="1"/>
  <c r="BT164" i="9"/>
  <c r="BS205" i="9"/>
  <c r="BT151" i="9"/>
  <c r="BU210" i="12"/>
  <c r="BU213" i="12"/>
  <c r="BU217" i="12" s="1"/>
  <c r="BU13" i="12" s="1"/>
  <c r="BU14" i="12" s="1"/>
  <c r="BS200" i="9"/>
  <c r="BS172" i="9"/>
  <c r="BV197" i="9"/>
  <c r="BT210" i="12"/>
  <c r="BT153" i="9"/>
  <c r="BT207" i="9" s="1"/>
  <c r="BV213" i="12"/>
  <c r="BV217" i="12" s="1"/>
  <c r="BV210" i="12"/>
  <c r="BR221" i="9"/>
  <c r="BR224" i="9"/>
  <c r="BV183" i="9"/>
  <c r="BV12" i="9"/>
  <c r="BS188" i="9"/>
  <c r="BS153" i="9"/>
  <c r="BS207" i="9" s="1"/>
  <c r="BV256" i="9"/>
  <c r="BV220" i="9" s="1"/>
  <c r="BV227" i="9" s="1"/>
  <c r="BV263" i="9" s="1"/>
  <c r="BU220" i="9"/>
  <c r="BU227" i="9" s="1"/>
  <c r="BU263" i="9" s="1"/>
  <c r="BQ228" i="9"/>
  <c r="BQ260" i="9"/>
  <c r="BS218" i="9"/>
  <c r="BS226" i="9" s="1"/>
  <c r="BS262" i="9" s="1"/>
  <c r="BS178" i="9"/>
  <c r="BR188" i="9"/>
  <c r="BP13" i="9"/>
  <c r="BP14" i="9" s="1"/>
  <c r="BP264" i="9"/>
  <c r="BT185" i="9"/>
  <c r="BT146" i="9"/>
  <c r="BT181" i="9"/>
  <c r="BT186" i="9" s="1"/>
  <c r="BU177" i="9"/>
  <c r="BU171" i="9"/>
  <c r="BU174" i="9"/>
  <c r="BT200" i="9" l="1"/>
  <c r="BT172" i="9"/>
  <c r="BT167" i="9"/>
  <c r="BV177" i="9"/>
  <c r="BV171" i="9"/>
  <c r="BV174" i="9"/>
  <c r="BV13" i="12"/>
  <c r="BV14" i="12" s="1"/>
  <c r="F6" i="12"/>
  <c r="BS224" i="9"/>
  <c r="BS221" i="9"/>
  <c r="BT205" i="9"/>
  <c r="BT225" i="9" s="1"/>
  <c r="BT261" i="9" s="1"/>
  <c r="BU151" i="9"/>
  <c r="BT175" i="9"/>
  <c r="BT218" i="9"/>
  <c r="BT226" i="9" s="1"/>
  <c r="BT262" i="9" s="1"/>
  <c r="BT178" i="9"/>
  <c r="BU181" i="9"/>
  <c r="BU146" i="9"/>
  <c r="BS225" i="9"/>
  <c r="BS261" i="9" s="1"/>
  <c r="BT187" i="9"/>
  <c r="BT188" i="9" s="1"/>
  <c r="BQ13" i="9"/>
  <c r="BQ14" i="9" s="1"/>
  <c r="BQ264" i="9"/>
  <c r="BR228" i="9"/>
  <c r="BR260" i="9"/>
  <c r="BS167" i="9"/>
  <c r="BU187" i="9"/>
  <c r="BU164" i="9"/>
  <c r="BU186" i="9"/>
  <c r="BU153" i="9"/>
  <c r="BU207" i="9" s="1"/>
  <c r="BS175" i="9"/>
  <c r="BS182" i="9" s="1"/>
  <c r="BS184" i="9" s="1"/>
  <c r="BU200" i="9" l="1"/>
  <c r="BU167" i="9"/>
  <c r="BU172" i="9"/>
  <c r="BV164" i="9"/>
  <c r="BS228" i="9"/>
  <c r="BS260" i="9"/>
  <c r="BT182" i="9"/>
  <c r="BT184" i="9" s="1"/>
  <c r="BR13" i="9"/>
  <c r="BR14" i="9" s="1"/>
  <c r="BR264" i="9"/>
  <c r="BU218" i="9"/>
  <c r="BU226" i="9" s="1"/>
  <c r="BU262" i="9" s="1"/>
  <c r="BU178" i="9"/>
  <c r="BU185" i="9"/>
  <c r="BU188" i="9" s="1"/>
  <c r="BU205" i="9"/>
  <c r="BU225" i="9" s="1"/>
  <c r="BU261" i="9" s="1"/>
  <c r="BV151" i="9"/>
  <c r="BV153" i="9" s="1"/>
  <c r="BV207" i="9" s="1"/>
  <c r="BU175" i="9"/>
  <c r="BV181" i="9"/>
  <c r="BV187" i="9" s="1"/>
  <c r="BV146" i="9"/>
  <c r="BT224" i="9"/>
  <c r="BT221" i="9"/>
  <c r="BS13" i="9" l="1"/>
  <c r="BS14" i="9" s="1"/>
  <c r="BS264" i="9"/>
  <c r="BV218" i="9"/>
  <c r="BV226" i="9" s="1"/>
  <c r="BV262" i="9" s="1"/>
  <c r="BV178" i="9"/>
  <c r="BT228" i="9"/>
  <c r="BT260" i="9"/>
  <c r="BV200" i="9"/>
  <c r="BV167" i="9"/>
  <c r="BV172" i="9"/>
  <c r="BU224" i="9"/>
  <c r="BU221" i="9"/>
  <c r="BV205" i="9"/>
  <c r="BV225" i="9" s="1"/>
  <c r="BV261" i="9" s="1"/>
  <c r="BV175" i="9"/>
  <c r="BV186" i="9"/>
  <c r="BV185" i="9"/>
  <c r="BU182" i="9"/>
  <c r="BU184" i="9" s="1"/>
  <c r="BV221" i="9" l="1"/>
  <c r="BV224" i="9"/>
  <c r="BU228" i="9"/>
  <c r="BU260" i="9"/>
  <c r="BV188" i="9"/>
  <c r="BV182" i="9"/>
  <c r="BV184" i="9" s="1"/>
  <c r="BT13" i="9"/>
  <c r="BT14" i="9" s="1"/>
  <c r="BT264" i="9"/>
  <c r="BU13" i="9" l="1"/>
  <c r="BU14" i="9" s="1"/>
  <c r="BU264" i="9"/>
  <c r="BV228" i="9"/>
  <c r="BV260" i="9"/>
  <c r="BV13" i="9" l="1"/>
  <c r="BV14" i="9" s="1"/>
  <c r="BV264" i="9"/>
</calcChain>
</file>

<file path=xl/sharedStrings.xml><?xml version="1.0" encoding="utf-8"?>
<sst xmlns="http://schemas.openxmlformats.org/spreadsheetml/2006/main" count="2273" uniqueCount="343">
  <si>
    <t xml:space="preserve"> </t>
  </si>
  <si>
    <t>Eij</t>
  </si>
  <si>
    <t>TJ</t>
  </si>
  <si>
    <t>Electricity</t>
  </si>
  <si>
    <t>Total</t>
  </si>
  <si>
    <t>Uij</t>
  </si>
  <si>
    <t>Eff (Uij/Eij)</t>
  </si>
  <si>
    <t>1971-1980</t>
  </si>
  <si>
    <t>1980-1990</t>
  </si>
  <si>
    <t>1990-2000</t>
  </si>
  <si>
    <t>2000-2010</t>
  </si>
  <si>
    <t>Country</t>
  </si>
  <si>
    <t>GH</t>
  </si>
  <si>
    <t>Primary Exergy, Eij</t>
  </si>
  <si>
    <t>Useful Exergy, Uij</t>
  </si>
  <si>
    <t>Embodying useful product</t>
  </si>
  <si>
    <t>variable</t>
  </si>
  <si>
    <t>GB</t>
  </si>
  <si>
    <t>HTH.600.C - Industrial heat/furnace</t>
  </si>
  <si>
    <t>Xu.ktoe</t>
  </si>
  <si>
    <t>Light - Electric lights</t>
  </si>
  <si>
    <t>Light - Lighting town gas</t>
  </si>
  <si>
    <t>LTH.20.C - Domestic electric heaters</t>
  </si>
  <si>
    <t>LTH.20.C - Domestic heat/furnace</t>
  </si>
  <si>
    <t>LTH.20.C - Industrial heat/furnace</t>
  </si>
  <si>
    <t>MD - Airplanes</t>
  </si>
  <si>
    <t>MD - Biodiesel cars</t>
  </si>
  <si>
    <t>MD - Boat engines</t>
  </si>
  <si>
    <t>MD - Diesel cars</t>
  </si>
  <si>
    <t>MD - Diesel trains</t>
  </si>
  <si>
    <t>MD - Domestic appliances</t>
  </si>
  <si>
    <t>MD - Domestic motors</t>
  </si>
  <si>
    <t>MD - Electric cars</t>
  </si>
  <si>
    <t>MD - Electric motors</t>
  </si>
  <si>
    <t>MD - Electric trains</t>
  </si>
  <si>
    <t>MD - Industry static diesel engines</t>
  </si>
  <si>
    <t>MD - Manual laborers</t>
  </si>
  <si>
    <t>MD - Petrol cars</t>
  </si>
  <si>
    <t>MD - Steam (coal) trains</t>
  </si>
  <si>
    <t>MD - Tractors</t>
  </si>
  <si>
    <t>MTH.100.C - Industrial heat/furnace</t>
  </si>
  <si>
    <t>MTH.200.C - Electric heaters</t>
  </si>
  <si>
    <t>MTH.200.C - Industrial heat/furnace</t>
  </si>
  <si>
    <t>Xp.ktoe</t>
  </si>
  <si>
    <t>eta</t>
  </si>
  <si>
    <t>HTH.600.C - Electric heaters</t>
  </si>
  <si>
    <t>KE - Fans</t>
  </si>
  <si>
    <t>Light - Televisions</t>
  </si>
  <si>
    <t>LTH.-10.C - Refrigerators</t>
  </si>
  <si>
    <t>MD - Draught animals</t>
  </si>
  <si>
    <t>MD - Other appliances</t>
  </si>
  <si>
    <t>MTH.100.C - Charcoal stoves</t>
  </si>
  <si>
    <t>MTH.100.C - Electric heaters</t>
  </si>
  <si>
    <t>MTH.100.C - Kerosene stoves</t>
  </si>
  <si>
    <t>MTH.100.C - LPG stoves</t>
  </si>
  <si>
    <t>MTH.100.C - Wood stoves</t>
  </si>
  <si>
    <t>MTH.200.C - Irons</t>
  </si>
  <si>
    <t>Elect</t>
  </si>
  <si>
    <t>Direct - MD</t>
  </si>
  <si>
    <t>Direct heat</t>
  </si>
  <si>
    <t>Useful.product.category</t>
  </si>
  <si>
    <t>Muscle Work</t>
  </si>
  <si>
    <t>1971-2013</t>
  </si>
  <si>
    <t>Aggregate efficiencies</t>
  </si>
  <si>
    <t>U - growth rate</t>
  </si>
  <si>
    <t>2013-2040</t>
  </si>
  <si>
    <t>Output-side real GDP at chained PPPs (in mil. 2011US$)</t>
  </si>
  <si>
    <t>U/GDP (1971-2013)</t>
  </si>
  <si>
    <t>Efficiency Uij/Eij</t>
  </si>
  <si>
    <t>Aggregate national p-u efficiency</t>
  </si>
  <si>
    <t>GDP - growth rate PPP-2011$US (1971-2013 from PWT) (2030 OECD forecasts)</t>
  </si>
  <si>
    <t>Direct heat (1971-2013)</t>
  </si>
  <si>
    <t>Direct - MD (1971-2013)</t>
  </si>
  <si>
    <t>Electricity (1971-2013)</t>
  </si>
  <si>
    <t>Direct heat % share</t>
  </si>
  <si>
    <t>Direct - MD % share</t>
  </si>
  <si>
    <t>Electricity % share</t>
  </si>
  <si>
    <t>sum</t>
  </si>
  <si>
    <t>%/yr</t>
  </si>
  <si>
    <t>av/yr</t>
  </si>
  <si>
    <t xml:space="preserve">Direct  - MD (2014-2040) - bottom up </t>
  </si>
  <si>
    <t>Direct heat (2014-2040) - bottom up</t>
  </si>
  <si>
    <t>Electricity (2014-2040) - bottom up</t>
  </si>
  <si>
    <t>Direct heat (2014-2040) - top down (target)</t>
  </si>
  <si>
    <t>Direct  - MD (2014-2040) - top down (target)</t>
  </si>
  <si>
    <t>Electricity (2014-2040) - top down (target)</t>
  </si>
  <si>
    <t>Total - sum of parts (1971-2013) top down</t>
  </si>
  <si>
    <t>Total - sum of parts (2014-2040) top down</t>
  </si>
  <si>
    <t>Total - target from U/GDP calculation top down</t>
  </si>
  <si>
    <t>Total - sum of parts (2014-2040) bottom up</t>
  </si>
  <si>
    <t>change/yr</t>
  </si>
  <si>
    <t>declining gains</t>
  </si>
  <si>
    <t>Total (1971-2013)</t>
  </si>
  <si>
    <t>UK: Scenario 1</t>
  </si>
  <si>
    <t>Declining efficiency gains</t>
  </si>
  <si>
    <t xml:space="preserve">enter data </t>
  </si>
  <si>
    <t>calculations</t>
  </si>
  <si>
    <t>rising gains</t>
  </si>
  <si>
    <t xml:space="preserve">GDP - growth rate PPP-2011$US (1971-2013 from PWT) </t>
  </si>
  <si>
    <t>ktoe</t>
  </si>
  <si>
    <t>Muscle work</t>
  </si>
  <si>
    <t>CAAGR</t>
  </si>
  <si>
    <t>linear y = 0.0298 - 0.0003x</t>
  </si>
  <si>
    <t>X - growth rate</t>
  </si>
  <si>
    <t>X/GDP (2013-2040 via U/GDP fit)</t>
  </si>
  <si>
    <t>X/GDP (1971-1996)</t>
  </si>
  <si>
    <t>X/GDP (1996-2013)</t>
  </si>
  <si>
    <t>X-GDP - via U/GDP calcs</t>
  </si>
  <si>
    <t>X - via U/GDP calcs</t>
  </si>
  <si>
    <t>X/GDP - exp X/GDP trend</t>
  </si>
  <si>
    <t>X - via exp X/GDP trend</t>
  </si>
  <si>
    <t>Total (2013-2040)</t>
  </si>
  <si>
    <t>X - via linear trend</t>
  </si>
  <si>
    <t>X/GDP via linear X trend</t>
  </si>
  <si>
    <t>change</t>
  </si>
  <si>
    <t>post 2015</t>
  </si>
  <si>
    <t>target = 2005 value x 0.8</t>
  </si>
  <si>
    <t>PWT</t>
  </si>
  <si>
    <t>OECD</t>
  </si>
  <si>
    <t xml:space="preserve">Ghana: </t>
  </si>
  <si>
    <t>ADD factor</t>
  </si>
  <si>
    <t>rising electricity share (near to 40% by 2030)</t>
  </si>
  <si>
    <t xml:space="preserve"> 2013 onwards -0.2%/yr</t>
  </si>
  <si>
    <t>LPG policy large growth</t>
  </si>
  <si>
    <t>make up</t>
  </si>
  <si>
    <t>Decreasing share of hydro</t>
  </si>
  <si>
    <t xml:space="preserve">this means decreasing P-F </t>
  </si>
  <si>
    <t>efficiency</t>
  </si>
  <si>
    <t>compared to rising F-U efficiency</t>
  </si>
  <si>
    <t>result is to keep this P-U the same</t>
  </si>
  <si>
    <t>Key assumptions</t>
  </si>
  <si>
    <t>decreasing electricity P-F efficiency as lower hydro share</t>
  </si>
  <si>
    <t>Rising (continued trends) efficiency gains for heat &amp; MD</t>
  </si>
  <si>
    <t>MTH.100 Heat: LPG rapid (policy) gains</t>
  </si>
  <si>
    <t>HTH.600 valco smelters back on</t>
  </si>
  <si>
    <t>TIME</t>
  </si>
  <si>
    <t>2014E</t>
  </si>
  <si>
    <t>COUNTRY</t>
  </si>
  <si>
    <t>FLOW</t>
  </si>
  <si>
    <t>PRODUCT</t>
  </si>
  <si>
    <t>Ghana</t>
  </si>
  <si>
    <t>..</t>
  </si>
  <si>
    <t>TPES/GDP</t>
  </si>
  <si>
    <t>change in primary energy intensity</t>
  </si>
  <si>
    <t>CAAGR (1990-2010) change in PE intensity</t>
  </si>
  <si>
    <t xml:space="preserve">U - useful exergy </t>
  </si>
  <si>
    <t>X - primary exergy</t>
  </si>
  <si>
    <t>Efficiency_pu</t>
  </si>
  <si>
    <t>1971-1990</t>
  </si>
  <si>
    <t>1990-2010</t>
  </si>
  <si>
    <t>2010-2030</t>
  </si>
  <si>
    <t>UK</t>
  </si>
  <si>
    <t>Ratio vs base year (1971,1990,2010)</t>
  </si>
  <si>
    <t>GDP (chained PPP)</t>
  </si>
  <si>
    <t>X - via policy (EU) target</t>
  </si>
  <si>
    <t>X - linear extrapolation target</t>
  </si>
  <si>
    <t>X - SDG target</t>
  </si>
  <si>
    <t>Target average (2010-2030)</t>
  </si>
  <si>
    <t>Method 2 - U/GDP method</t>
  </si>
  <si>
    <t>Method 3 - SDG7 primary energy intensity target at 2030</t>
  </si>
  <si>
    <t xml:space="preserve">Method 2 - U/GDP extrapolation exponential best fit (to 2030) </t>
  </si>
  <si>
    <t>Method 3 - SDG7 targets: -4.5% (2013) to -6.1% (2030)</t>
  </si>
  <si>
    <t>OECD GDP forecast UK</t>
  </si>
  <si>
    <t>2013-2030</t>
  </si>
  <si>
    <t>UK Primary energy</t>
  </si>
  <si>
    <t>2005-2020</t>
  </si>
  <si>
    <t>2005-2030</t>
  </si>
  <si>
    <t xml:space="preserve">source: </t>
  </si>
  <si>
    <r>
      <t xml:space="preserve">European Commission (2016b) </t>
    </r>
    <r>
      <rPr>
        <sz val="10"/>
        <color rgb="FF000000"/>
        <rFont val="Times New Roman"/>
        <family val="1"/>
      </rPr>
      <t xml:space="preserve">Technical report on Member State results of the EUCO policy scenarios By E3MLab &amp; IIASA, December 2016. Appendix I.b: EUCO+30 scenario - Summary energy balances, emissions and indicators. Available at: </t>
    </r>
  </si>
  <si>
    <t>Available at: https://ec.europa.eu/energy/sites/ener/files/documents/20170125_-_technical_report_on_euco_scenarios_primes_corrected.pdf</t>
  </si>
  <si>
    <t>LOCATION</t>
  </si>
  <si>
    <t>INDICATOR</t>
  </si>
  <si>
    <t>SUBJECT</t>
  </si>
  <si>
    <t>MEASURE</t>
  </si>
  <si>
    <t>FREQUENCY</t>
  </si>
  <si>
    <t>Value</t>
  </si>
  <si>
    <t>ratio vs previous yr</t>
  </si>
  <si>
    <t>GBR</t>
  </si>
  <si>
    <t>GDPLTFORECAST</t>
  </si>
  <si>
    <t>TOT</t>
  </si>
  <si>
    <t>MLN_USD</t>
  </si>
  <si>
    <t>A</t>
  </si>
  <si>
    <t>Total primary energy supply (from IEA data)</t>
  </si>
  <si>
    <t>2030-2040</t>
  </si>
  <si>
    <t>Useful work category</t>
  </si>
  <si>
    <t>Category</t>
  </si>
  <si>
    <t>row</t>
  </si>
  <si>
    <t>description</t>
  </si>
  <si>
    <t>2012 dataset comparison</t>
  </si>
  <si>
    <t>395-459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</si>
  <si>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</si>
  <si>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</si>
  <si>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</si>
  <si>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</si>
  <si>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</si>
  <si>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</si>
  <si>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</si>
  <si>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</si>
  <si>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</si>
  <si>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</si>
  <si>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</si>
  <si>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</si>
  <si>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</si>
  <si>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</si>
  <si>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</si>
  <si>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</si>
  <si>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</si>
  <si>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</si>
  <si>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</si>
  <si>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</si>
  <si>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</si>
  <si>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UK GDP in PPP</t>
  </si>
  <si>
    <t>SDG7 primary energy intensity target at 2030</t>
  </si>
  <si>
    <t>SDG7 targets: -4.6% (2013) to -5.0% (2030)</t>
  </si>
  <si>
    <t>Method</t>
  </si>
  <si>
    <t>Last.stage</t>
  </si>
  <si>
    <t>Nonenergy</t>
  </si>
  <si>
    <t>PCM</t>
  </si>
  <si>
    <t>w/o non-energy</t>
  </si>
  <si>
    <t>phi_p_UK</t>
  </si>
  <si>
    <t>SDG 7.3 target double primary intensity 2010-2030</t>
  </si>
  <si>
    <t>Data for Matt</t>
  </si>
  <si>
    <t>Primary Energy data</t>
  </si>
  <si>
    <t>phi_p_GH</t>
  </si>
  <si>
    <t xml:space="preserve">Primary Energy </t>
  </si>
  <si>
    <t>EXu.ktoe</t>
  </si>
  <si>
    <t>EXp.ktoe</t>
  </si>
  <si>
    <t>LMDI_2018-04-21</t>
  </si>
  <si>
    <t>LMDI_2018-06-26</t>
  </si>
  <si>
    <t>y = 22.363818e-0.016694x</t>
  </si>
  <si>
    <t xml:space="preserve">Primary energy targets </t>
  </si>
  <si>
    <t>Output-side real GDP at chained PPPs (in mil. 2011US$) 1971-2013</t>
  </si>
  <si>
    <t>Output-side real GDP at chained PPPs (in mil. 2011US$) 1971-2030</t>
  </si>
  <si>
    <t>U - useful exergy (ktoe)</t>
  </si>
  <si>
    <t>X - primary exergy (ktoe)</t>
  </si>
  <si>
    <t>Efficiency_pu (%)</t>
  </si>
  <si>
    <t>Energy data</t>
  </si>
  <si>
    <t xml:space="preserve">GDP data </t>
  </si>
  <si>
    <t>1971-2030</t>
  </si>
  <si>
    <t>Method 2 U/GDP</t>
  </si>
  <si>
    <t>Output-side real GDP at chained PPPs (in mil. 2011US$) 2013-2030</t>
  </si>
  <si>
    <r>
      <t>y = 22.363818e</t>
    </r>
    <r>
      <rPr>
        <vertAlign val="superscript"/>
        <sz val="11"/>
        <color theme="1"/>
        <rFont val="Arial"/>
        <family val="2"/>
      </rPr>
      <t>-0.016694x</t>
    </r>
  </si>
  <si>
    <t>U/GDP (2013-2040) - exponential best-fit line adjusted to meet @ 2013 NOT USED</t>
  </si>
  <si>
    <t>U forecast 2013-2040 from exponential trend y = 22.363818e^(-0.016694x)</t>
  </si>
  <si>
    <t>total</t>
  </si>
  <si>
    <t>Useful exergy ktoe (for method 2)</t>
  </si>
  <si>
    <t>Primary energy Ep ktoe (for method 1)</t>
  </si>
  <si>
    <t>Energy.type</t>
  </si>
  <si>
    <t>useful</t>
  </si>
  <si>
    <t>E.ktoe</t>
  </si>
  <si>
    <t>X.ktoe</t>
  </si>
  <si>
    <t>Ep/GDP 1971-2013</t>
  </si>
  <si>
    <t>Method 1 Ep/GDP</t>
  </si>
  <si>
    <t>y = 0.2227280e-0.0261312x</t>
  </si>
  <si>
    <t>Ep/GDP 2013-2040 best fit y = 0.22227280e-0.0261312x</t>
  </si>
  <si>
    <r>
      <t>y = 0.2227280e</t>
    </r>
    <r>
      <rPr>
        <vertAlign val="superscript"/>
        <sz val="12"/>
        <color rgb="FF595959"/>
        <rFont val="Arial"/>
        <family val="2"/>
      </rPr>
      <t>-0.0261312x</t>
    </r>
  </si>
  <si>
    <t>Ep forecast, based on exponential best fit THIS IS USED</t>
  </si>
  <si>
    <t>Ep.ktoe</t>
  </si>
  <si>
    <t>Ep.ktoe Method 1 (Ep/GDP) top-down aggregate method</t>
  </si>
  <si>
    <t>SDG7 target at 2030: E/GDP 2015-2030</t>
  </si>
  <si>
    <t>total Xp</t>
  </si>
  <si>
    <t>total Ep</t>
  </si>
  <si>
    <t>U/GDP (2013-2040) - Exponential trend y = 22.363818e^(-0.016694x)  THIS IS USED</t>
  </si>
  <si>
    <t>U/GDP (2013-2040) - Linear trend THIS IS NOT USED</t>
  </si>
  <si>
    <t>Xu.ktoe Method 2 (U/GDP) bottom up disaggregate method</t>
  </si>
  <si>
    <t>Historical Primary energy Ep (ktoe) 1971-2013</t>
  </si>
  <si>
    <t>ratio B/A</t>
  </si>
  <si>
    <t>A, Primary energy consumption (from IIASA report) EUCO33</t>
  </si>
  <si>
    <t>B, Primary energy Ep (from societal exergy analysis)</t>
  </si>
  <si>
    <t>reduction vs 2005</t>
  </si>
  <si>
    <t>UK target to meet EUCO33 target NOT USED</t>
  </si>
  <si>
    <t>GDP % change</t>
  </si>
  <si>
    <t>2010-2020</t>
  </si>
  <si>
    <t>2020-2030</t>
  </si>
  <si>
    <t>Ep % change</t>
  </si>
  <si>
    <t>Ep/GDP % Change</t>
  </si>
  <si>
    <t>2% GDp growth rate</t>
  </si>
  <si>
    <t>Data for Primary energy plot</t>
  </si>
  <si>
    <t>Method 1 Ep/GDP - shows slight increase in priamry energy Ep from 2013-2030. this is due to a higher economic growth (2.74%)forecast than 1971-2013 (2.54%). This has the effect of pulling up primary energy. A lower GDP growth rate (e.g. 2%/year) would see priamry energy reducing after 2013</t>
  </si>
  <si>
    <t>TPES</t>
  </si>
  <si>
    <t>Useful exergy ktoe</t>
  </si>
  <si>
    <t>Ep/GDP 1971-1995</t>
  </si>
  <si>
    <t>Ep/GDP 1995-2013</t>
  </si>
  <si>
    <t xml:space="preserve">y = 0.547879e-0.037936x </t>
  </si>
  <si>
    <t>Ep/GDP (2013-2030) via Exponential trend y = 0.547879e^(-0.037936x)</t>
  </si>
  <si>
    <t>Ep forecast, based on exponential best fit 1995-2013 THIS IS USED</t>
  </si>
  <si>
    <t>Method 3 - SDG7 target at 2030: Ep/GDP 2014-2030</t>
  </si>
  <si>
    <t>U/GDP (1971-1995)</t>
  </si>
  <si>
    <t>U/GDP (1995-2013)</t>
  </si>
  <si>
    <t>y = 0.021377e-0.017640x</t>
  </si>
  <si>
    <t>U forecast 2013-2040 from exponential trend y = 0.021377e-0.017640x</t>
  </si>
  <si>
    <t>Primary energy Ep (ktoe) Method 1 (Ep/GDP) top-down aggregate method</t>
  </si>
  <si>
    <t>Primary energy Ep (ktoe) Method 2 (U/GDP) bottom up disaggregate method</t>
  </si>
  <si>
    <t>Primary energy Ep (ktoe) SDG 7.3 target double primary intensity 2010-2030</t>
  </si>
  <si>
    <t>Primary energy Ep (ktoe) to meet EU 2030 target EUCO33</t>
  </si>
  <si>
    <t>linear y = 0.00295x + 0.15365</t>
  </si>
  <si>
    <t>Direct heat % share 2013-2030</t>
  </si>
  <si>
    <t>Direct - MD % share 2013-2030</t>
  </si>
  <si>
    <t>Electricity % share 2013-2030</t>
  </si>
  <si>
    <t>Muscle work % share 2013-2030</t>
  </si>
  <si>
    <t>Direct heat % share 1971-2013</t>
  </si>
  <si>
    <t>Direct - MD % share 1971-2013</t>
  </si>
  <si>
    <t>Electricity % share 1971-2013</t>
  </si>
  <si>
    <t>Muscle work % share 1971-2013</t>
  </si>
  <si>
    <t>1995-2013 best fit y = 0.5924ln(x) - 1.608</t>
  </si>
  <si>
    <t>UK Efficiency_pu 1971-2013</t>
  </si>
  <si>
    <t>Ghana Efficiency_pu 1971-2013</t>
  </si>
  <si>
    <t>UK Efficiency_pu 2013-2030</t>
  </si>
  <si>
    <t>Ghana Efficiency_pu 2013-2030</t>
  </si>
  <si>
    <t>Direct  - MD (2014-2030) - top down (target)</t>
  </si>
  <si>
    <t>U/GDP (2013-2030) via Exponential trend y = 0.021377e-0.017640x</t>
  </si>
  <si>
    <t>U forecast 2013-2030 from exponential trend y = 0.021377e-0.017640x</t>
  </si>
  <si>
    <t>GH - text to explain the graph</t>
  </si>
  <si>
    <t>Ep, Primary energy</t>
  </si>
  <si>
    <t>method 1</t>
  </si>
  <si>
    <t>method 2</t>
  </si>
  <si>
    <t>UK - text to explain the graph (see also table below)</t>
  </si>
  <si>
    <t>Method 1 Ep/GDP - The table shows a slight decline in each 20 year period, ratio vs base year is 0.99. The projection is base on the long term trend, and does NOT match at 2013, aas it’s the long term 2030 projection we are most interested in, and are assuming that priamry energy (under method 1) returns to its long term best fit E/GDP trend</t>
  </si>
  <si>
    <t xml:space="preserve">Method 2 - U/GDP method shows primary energy increasing, similar to Method 1. we see a 23% increase in useful exergy, supplied by mainly an inrease to efficiency +19%. Therefore the gap is made up by an increase in primary exergy (+4%) which is slightly less (+3%) for priamry energy, Ep </t>
  </si>
  <si>
    <t>SDG 7.3 target for UK (blue line) doubles the primary energy intensity reduction, which was at -2.4% for 1990-2010 (see sheet UK PE and GDP targets 2030), therefore is -4.8% for average of 2010-2030. So the Ep values for 2010-2030 are set to increase from -4.6% (in 2013) to -5.0% (in 2030) to make the 2010-2030 average PE intensity -4.8%. since we found Ep/TPES was a pretty constant ratio, this assumption in valid (i.e to appy the TPES intensity target to our smaller Ep value)</t>
  </si>
  <si>
    <t>EUCO33 scenario reduces primary energy by 33% vs 2005 value, as shown in the yellow line. This is closest to the new EU decision for 32.5% reduction EU wide. The UK has followed the EU average target, so this is applied for the UK itself (as in the IIASA report). I have taken the primary energy (TPES) values from the IIASA report for 2000 2005 2010 2015 2020 2025 2030 (see row ~300 on UK1 sheet) and then calculated  the Ep/TPES ratio for 2000-2010, and used this to estimate Ep/TPES ratios to 2030, which are stable (0.89 in 2000, declining to 0.87 in 2030) then divided by this ratio to give estimated Ep 2013-2030 - this is the yellow line</t>
  </si>
  <si>
    <t>Method 2 - U/GDP method shows primary energy increasing, above that of Method 1. We see a 119% increase in useful exergy, supplied in minority share by an increase to efficiency (+36%). Therefore the majority gap is made up by an increase in primary exergy, Xp (+61%). [this works when done by ratio values, i.e. 2.19 = 1.36 x 1.61]. Ep increase 2010-2030 is +63%, very similar to Xp (+61%).  The rise in Ep is as the economy is growing, needs more useufl exergy, and gains in efficiency cannot supply even half of those additional needs, so priamry ex/energy has to make up the majority</t>
  </si>
  <si>
    <t>SDG 7.3 target for GH (blue line) doubles the primary energy intensity reduction, which was at -2.64% for 1990-2010 (see sheet UK PE and GDP targets 2030), therefore is -5.29% for average of 2010-2030. So the Ep values for 2010-2030 are set to increase from -4.5% (in 2013) to -6.1% (in 2030) to make the 2010-2030 average PE intensity -5.3%. since we found Ep/TPES was a pretty constant ratio, this assumption in valid (i.e to appy the TPES intensity target to our smaller Ep value)</t>
  </si>
  <si>
    <t>Ep (from calcs)</t>
  </si>
  <si>
    <t>Ep/TPES ratio</t>
  </si>
  <si>
    <t>UK forecasting resutls to 2030</t>
  </si>
  <si>
    <t>Comments on UK p_u efficiency graphs: UK increases were slowing down 2000-2015, but increases a little after that as our scenario has a significant take up of electricity for  passneger car travel, which has a higher exergy efficiency p_u than petrol/diesel cars. the effect is not major, but just lifts the o/a efficiency of the UK a little.</t>
  </si>
  <si>
    <t>Comment on the Ghana p_u efficiency graph: we saw a significant rise in efficiency 2000-2013. these gains slow down 2013-2030, as the % share of mechanical drive increase but slows down, with electricity gaining a greater share as commercial and residential take up of electricity gains share (with declining electricity efficiency as share of hydro decreases).</t>
  </si>
  <si>
    <t>Ghana 1990-2000 smooth out</t>
  </si>
  <si>
    <t>Comment on the Ghana Ep/TPES graph: broadly it stays within range 1.0-1.2, but has a significant change 1999-2000. This I think is the biomass issue found by MKH before, which we later adjusted in the calculations for Xp through to Xu, and by implication this also affects Ep (whcih is calculated from Xp). So I think its because i have used the TPEs data from the IEA, to which we have later applied an adjustment to smooth out the 1999-2000 period. If I smooth out 1990-2000 it looks much better, in which case our assumption of constant Ep/TPES ratio (needed for prim energy intensity targets) is valid</t>
  </si>
  <si>
    <t>Comments on UK Ep/TPES graph: UK stays very stable (0.87-0.89) over this 20 year period, so our assumption of constant Ep/TPES - needed for prim energy intensity targets) is valid</t>
  </si>
  <si>
    <t>Ep/TPES checks</t>
  </si>
  <si>
    <t>GHANA forecasting to 2030</t>
  </si>
  <si>
    <t>sheet</t>
  </si>
  <si>
    <t>summary plots of primary energy projections for Ghana and UK</t>
  </si>
  <si>
    <t>summary energy data (1971-2013) Xp, Xu, eta which are inputs to calculation sheets 1 (UK) and 2 (Ghana)</t>
  </si>
  <si>
    <t>detailed sectoral energy data (1960-2013) Xp, Xu, eta which are inputs to calculation sheets 1 (UK) and 2 (Ghana)</t>
  </si>
  <si>
    <t>Ghana calculations for primary energy to 2030. Takes input energy data (Xp, Xu, eta) from sheets 4 and 5 for 1971-2013, and uses econometric projections of Xu and Xp 2013-2030 to estimate priamry energy demand in 2030 via Xu/GDP and Xp/GDP based methods</t>
  </si>
  <si>
    <t>UK calculations for primary energy to 2030. Takes input energy data (Xp, Xu, eta) from sheets 4 and 5 for 1960-2013, and uses econometric projections of Xu and Xp 2013-2030 to estimate priamry energy demand in 2030 via Xu/GDP and Xp/GDP based methods</t>
  </si>
  <si>
    <t>UK Total primary energy supply (from IEA data)</t>
  </si>
  <si>
    <t>UK Primary energy targets and GDP projections. Used as inputs to sheet 2</t>
  </si>
  <si>
    <t>Ghana Primary energy targets and GDP projections. Used as inputs to sheet 3</t>
  </si>
  <si>
    <t>This excel file contains the calculations for the 2030 projections of primary energy for Ghana and 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</si>
</sst>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00"/>
    <numFmt numFmtId="165" formatCode="0.0"/>
    <numFmt numFmtId="166" formatCode="#,##0.000"/>
    <numFmt numFmtId="167" formatCode="0.0000"/>
    <numFmt numFmtId="168" formatCode="0.0%"/>
    <numFmt numFmtId="169" formatCode="#,##0.0"/>
    <numFmt numFmtId="170" formatCode="0.00000000"/>
    <numFmt numFmtId="171" formatCode="0.0000000"/>
    <numFmt numFmtId="172" formatCode="#,##0.00000000"/>
  </numFmts>
  <fonts count="16" x14ac:knownFonts="1">
    <font>
      <sz val="10"/>
      <color theme="1"/>
      <name val="Arial"/>
      <family val="2"/>
    </font>
    <font>
      <sz val="10"/>
      <name val="Arial"/>
      <family val="2"/>
    </font>
    <font>
      <sz val="10"/>
      <color rgb="FF000000"/>
      <name val="Times New Roman"/>
      <family val="1"/>
    </font>
    <font>
      <b/>
      <sz val="10"/>
      <name val="Arial"/>
      <family val="2"/>
    </font>
    <font>
      <sz val="10"/>
      <color rgb="FFFF0000"/>
      <name val="Arial"/>
      <family val="2"/>
    </font>
    <font>
      <b/>
      <sz val="10"/>
      <color rgb="FFFF0000"/>
      <name val="Arial"/>
      <family val="2"/>
    </font>
    <font>
      <sz val="10"/>
      <color theme="1"/>
      <name val="Arial"/>
      <family val="2"/>
    </font>
    <font>
      <b/>
      <u/>
      <sz val="10"/>
      <name val="Arial"/>
      <family val="2"/>
    </font>
    <font>
      <sz val="10"/>
      <color rgb="FFFF0000"/>
      <name val="Times New Roman"/>
      <family val="1"/>
    </font>
    <font>
      <u/>
      <sz val="10"/>
      <color theme="10"/>
      <name val="Arial"/>
      <family val="2"/>
    </font>
    <font>
      <sz val="12"/>
      <color rgb="FF595959"/>
      <name val="Arial"/>
      <family val="2"/>
    </font>
    <font>
      <b/>
      <sz val="10"/>
      <color theme="1"/>
      <name val="Arial"/>
      <family val="2"/>
    </font>
    <font>
      <sz val="11"/>
      <color theme="1"/>
      <name val="Arial"/>
      <family val="2"/>
    </font>
    <font>
      <vertAlign val="superscript"/>
      <sz val="11"/>
      <color theme="1"/>
      <name val="Arial"/>
      <family val="2"/>
    </font>
    <font>
      <vertAlign val="superscript"/>
      <sz val="12"/>
      <color rgb="FF595959"/>
      <name val="Arial"/>
      <family val="2"/>
    </font>
    <font>
      <sz val="11"/>
      <color theme="1"/>
      <name val="Calibri"/>
      <family val="2"/>
    </font>
  </fonts>
  <fills count="23">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7" tint="0.59996337778862885"/>
        <bgColor indexed="64"/>
      </patternFill>
    </fill>
    <fill>
      <patternFill patternType="solid">
        <fgColor theme="7" tint="-0.249977111117893"/>
        <bgColor indexed="64"/>
      </patternFill>
    </fill>
    <fill>
      <patternFill patternType="solid">
        <fgColor rgb="FF00B0F0"/>
        <bgColor indexed="64"/>
      </patternFill>
    </fill>
    <fill>
      <patternFill patternType="solid">
        <fgColor theme="9" tint="0.59999389629810485"/>
        <bgColor indexed="64"/>
      </patternFill>
    </fill>
  </fills>
  <borders count="18">
    <border>
      <left/>
      <right/>
      <top/>
      <bottom/>
      <diagonal/>
    </border>
    <border>
      <left style="medium">
        <color indexed="64"/>
      </left>
      <right/>
      <top style="medium">
        <color indexed="64"/>
      </top>
      <bottom/>
      <diagonal/>
    </border>
    <border>
      <left style="medium">
        <color indexed="64"/>
      </left>
      <right/>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1" fillId="0" borderId="0"/>
    <xf numFmtId="9" fontId="6" fillId="0" borderId="0" applyFont="0" applyFill="0" applyBorder="0" applyAlignment="0" applyProtection="0"/>
    <xf numFmtId="0" fontId="9" fillId="0" borderId="0" applyNumberFormat="0" applyFill="0" applyBorder="0" applyAlignment="0" applyProtection="0"/>
  </cellStyleXfs>
  <cellXfs count="395">
    <xf numFmtId="0" fontId="0" fillId="0" borderId="0" xfId="0"/>
    <xf numFmtId="0" fontId="1" fillId="2" borderId="0" xfId="2" applyFill="1"/>
    <xf numFmtId="0" fontId="1" fillId="0" borderId="0" xfId="2"/>
    <xf numFmtId="0" fontId="1" fillId="0" borderId="1" xfId="2" applyBorder="1"/>
    <xf numFmtId="0" fontId="1" fillId="0" borderId="2" xfId="2" applyFont="1" applyBorder="1" applyAlignment="1">
      <alignment horizontal="center"/>
    </xf>
    <xf numFmtId="0" fontId="1" fillId="3" borderId="0" xfId="2" applyFont="1" applyFill="1"/>
    <xf numFmtId="0" fontId="1" fillId="3" borderId="0" xfId="2" applyFill="1"/>
    <xf numFmtId="0" fontId="1" fillId="4" borderId="0" xfId="2" applyFont="1" applyFill="1"/>
    <xf numFmtId="0" fontId="1" fillId="4" borderId="0" xfId="2" applyFill="1"/>
    <xf numFmtId="0" fontId="1" fillId="5" borderId="0" xfId="2" applyFont="1" applyFill="1"/>
    <xf numFmtId="0" fontId="1" fillId="5" borderId="0" xfId="2" applyFill="1"/>
    <xf numFmtId="0" fontId="1" fillId="6" borderId="0" xfId="2" applyFont="1" applyFill="1"/>
    <xf numFmtId="0" fontId="1" fillId="6" borderId="0" xfId="2" applyFill="1"/>
    <xf numFmtId="0" fontId="1" fillId="0" borderId="0" xfId="2" applyFont="1"/>
    <xf numFmtId="0" fontId="1" fillId="0" borderId="0" xfId="2" applyFont="1" applyBorder="1"/>
    <xf numFmtId="0" fontId="1" fillId="0" borderId="0" xfId="2" applyBorder="1"/>
    <xf numFmtId="164" fontId="1" fillId="3" borderId="0" xfId="2" applyNumberFormat="1" applyFill="1" applyBorder="1"/>
    <xf numFmtId="164" fontId="1" fillId="4" borderId="0" xfId="2" applyNumberFormat="1" applyFill="1" applyBorder="1"/>
    <xf numFmtId="164" fontId="1" fillId="5" borderId="0" xfId="2" applyNumberFormat="1" applyFill="1" applyBorder="1"/>
    <xf numFmtId="164" fontId="1" fillId="0" borderId="0" xfId="2" applyNumberFormat="1"/>
    <xf numFmtId="0" fontId="3" fillId="0" borderId="0" xfId="2" applyFont="1"/>
    <xf numFmtId="2" fontId="1" fillId="0" borderId="0" xfId="2" applyNumberFormat="1"/>
    <xf numFmtId="0" fontId="0" fillId="7" borderId="0" xfId="0" applyFill="1"/>
    <xf numFmtId="0" fontId="0" fillId="4" borderId="0" xfId="0" applyFill="1"/>
    <xf numFmtId="0" fontId="0" fillId="8" borderId="0" xfId="0" applyFill="1"/>
    <xf numFmtId="0" fontId="0" fillId="9" borderId="0" xfId="0" applyFill="1"/>
    <xf numFmtId="0" fontId="0" fillId="5" borderId="0" xfId="0" applyFill="1"/>
    <xf numFmtId="0" fontId="0" fillId="10" borderId="0" xfId="0" applyFill="1"/>
    <xf numFmtId="0" fontId="0" fillId="11" borderId="0" xfId="0" applyFill="1"/>
    <xf numFmtId="0" fontId="0" fillId="12" borderId="0" xfId="0" applyFill="1"/>
    <xf numFmtId="0" fontId="0" fillId="14" borderId="0" xfId="0" applyFill="1"/>
    <xf numFmtId="0" fontId="0" fillId="15" borderId="0" xfId="0" applyFill="1"/>
    <xf numFmtId="0" fontId="0" fillId="16" borderId="0" xfId="0" applyFill="1"/>
    <xf numFmtId="0" fontId="0" fillId="3" borderId="0" xfId="0" applyFill="1"/>
    <xf numFmtId="0" fontId="0" fillId="17" borderId="0" xfId="0" applyFill="1"/>
    <xf numFmtId="0" fontId="0" fillId="18" borderId="0" xfId="0" applyFill="1"/>
    <xf numFmtId="0" fontId="1" fillId="13" borderId="0" xfId="0" applyFont="1" applyFill="1"/>
    <xf numFmtId="0" fontId="0" fillId="2" borderId="0" xfId="0" applyFill="1"/>
    <xf numFmtId="3" fontId="1" fillId="3" borderId="0" xfId="2" applyNumberFormat="1" applyFont="1" applyFill="1"/>
    <xf numFmtId="3" fontId="1" fillId="4" borderId="0" xfId="2" applyNumberFormat="1" applyFont="1" applyFill="1"/>
    <xf numFmtId="3" fontId="1" fillId="5" borderId="0" xfId="2" applyNumberFormat="1" applyFont="1" applyFill="1"/>
    <xf numFmtId="3" fontId="1" fillId="6" borderId="0" xfId="2" applyNumberFormat="1" applyFont="1" applyFill="1"/>
    <xf numFmtId="3" fontId="1" fillId="0" borderId="0" xfId="2" applyNumberFormat="1" applyBorder="1"/>
    <xf numFmtId="9" fontId="1" fillId="0" borderId="0" xfId="1" applyNumberFormat="1"/>
    <xf numFmtId="3" fontId="3" fillId="0" borderId="0" xfId="2" applyNumberFormat="1" applyFont="1"/>
    <xf numFmtId="0" fontId="1" fillId="0" borderId="4" xfId="2" applyBorder="1"/>
    <xf numFmtId="0" fontId="1" fillId="0" borderId="4" xfId="2" applyFont="1" applyBorder="1" applyAlignment="1">
      <alignment horizontal="center"/>
    </xf>
    <xf numFmtId="10" fontId="1" fillId="0" borderId="0" xfId="1" applyNumberFormat="1"/>
    <xf numFmtId="3" fontId="1" fillId="0" borderId="0" xfId="2" applyNumberFormat="1"/>
    <xf numFmtId="3" fontId="0" fillId="2" borderId="0" xfId="0" applyNumberFormat="1" applyFill="1"/>
    <xf numFmtId="164" fontId="4" fillId="2" borderId="0" xfId="2" applyNumberFormat="1" applyFont="1" applyFill="1" applyBorder="1"/>
    <xf numFmtId="3" fontId="4" fillId="3" borderId="0" xfId="2" applyNumberFormat="1" applyFont="1" applyFill="1"/>
    <xf numFmtId="168" fontId="1" fillId="0" borderId="0" xfId="2" applyNumberFormat="1"/>
    <xf numFmtId="0" fontId="1" fillId="0" borderId="4" xfId="2" applyBorder="1" applyAlignment="1">
      <alignment horizontal="center"/>
    </xf>
    <xf numFmtId="10" fontId="1" fillId="0" borderId="4" xfId="1" applyNumberFormat="1" applyBorder="1" applyAlignment="1">
      <alignment horizontal="center"/>
    </xf>
    <xf numFmtId="10" fontId="1" fillId="2" borderId="4" xfId="2" applyNumberFormat="1" applyFill="1" applyBorder="1" applyAlignment="1">
      <alignment horizontal="center"/>
    </xf>
    <xf numFmtId="3" fontId="5" fillId="0" borderId="0" xfId="2" applyNumberFormat="1" applyFont="1"/>
    <xf numFmtId="3" fontId="1" fillId="3" borderId="4" xfId="2" applyNumberFormat="1" applyFont="1" applyFill="1" applyBorder="1"/>
    <xf numFmtId="3" fontId="1" fillId="4" borderId="4" xfId="2" applyNumberFormat="1" applyFont="1" applyFill="1" applyBorder="1"/>
    <xf numFmtId="3" fontId="1" fillId="5" borderId="4" xfId="2" applyNumberFormat="1" applyFont="1" applyFill="1" applyBorder="1"/>
    <xf numFmtId="3" fontId="1" fillId="6" borderId="4" xfId="2" applyNumberFormat="1" applyFont="1" applyFill="1" applyBorder="1"/>
    <xf numFmtId="3" fontId="3" fillId="0" borderId="4" xfId="2" applyNumberFormat="1" applyFont="1" applyBorder="1"/>
    <xf numFmtId="0" fontId="1" fillId="0" borderId="4" xfId="2" applyFont="1" applyBorder="1"/>
    <xf numFmtId="3" fontId="5" fillId="0" borderId="4" xfId="2" applyNumberFormat="1" applyFont="1" applyBorder="1"/>
    <xf numFmtId="3" fontId="4" fillId="4" borderId="4" xfId="2" applyNumberFormat="1" applyFont="1" applyFill="1" applyBorder="1"/>
    <xf numFmtId="3" fontId="4" fillId="3" borderId="4" xfId="2" applyNumberFormat="1" applyFont="1" applyFill="1" applyBorder="1"/>
    <xf numFmtId="168" fontId="1" fillId="3" borderId="0" xfId="1" applyNumberFormat="1" applyFont="1" applyFill="1"/>
    <xf numFmtId="168" fontId="1" fillId="4" borderId="0" xfId="1" applyNumberFormat="1" applyFont="1" applyFill="1"/>
    <xf numFmtId="168" fontId="1" fillId="5" borderId="0" xfId="1" applyNumberFormat="1" applyFont="1" applyFill="1"/>
    <xf numFmtId="0" fontId="1" fillId="0" borderId="0" xfId="2" applyFill="1"/>
    <xf numFmtId="0" fontId="1" fillId="0" borderId="0" xfId="2" applyFont="1" applyFill="1"/>
    <xf numFmtId="9" fontId="1" fillId="0" borderId="0" xfId="1" applyNumberFormat="1" applyFont="1" applyFill="1"/>
    <xf numFmtId="168" fontId="5" fillId="0" borderId="0" xfId="1" applyNumberFormat="1" applyFont="1" applyBorder="1"/>
    <xf numFmtId="0" fontId="4" fillId="0" borderId="0" xfId="2" applyFont="1" applyAlignment="1">
      <alignment horizontal="right"/>
    </xf>
    <xf numFmtId="10" fontId="4" fillId="0" borderId="0" xfId="1" applyNumberFormat="1" applyFont="1"/>
    <xf numFmtId="3" fontId="4" fillId="6" borderId="4" xfId="2" applyNumberFormat="1" applyFont="1" applyFill="1" applyBorder="1"/>
    <xf numFmtId="3" fontId="4" fillId="5" borderId="4" xfId="2" applyNumberFormat="1" applyFont="1" applyFill="1" applyBorder="1"/>
    <xf numFmtId="0" fontId="4" fillId="0" borderId="0" xfId="2" applyFont="1" applyAlignment="1">
      <alignment horizontal="center"/>
    </xf>
    <xf numFmtId="165" fontId="4" fillId="0" borderId="0" xfId="2" applyNumberFormat="1" applyFont="1"/>
    <xf numFmtId="3" fontId="4" fillId="19" borderId="4" xfId="2" applyNumberFormat="1" applyFont="1" applyFill="1" applyBorder="1"/>
    <xf numFmtId="3" fontId="4" fillId="9" borderId="4" xfId="2" applyNumberFormat="1" applyFont="1" applyFill="1" applyBorder="1"/>
    <xf numFmtId="3" fontId="4" fillId="4" borderId="0" xfId="2" applyNumberFormat="1" applyFont="1" applyFill="1"/>
    <xf numFmtId="3" fontId="4" fillId="0" borderId="0" xfId="2" applyNumberFormat="1" applyFont="1" applyFill="1"/>
    <xf numFmtId="0" fontId="4" fillId="0" borderId="0" xfId="2" applyFont="1"/>
    <xf numFmtId="10" fontId="1" fillId="2" borderId="0" xfId="2" applyNumberFormat="1" applyFill="1"/>
    <xf numFmtId="2" fontId="4" fillId="0" borderId="0" xfId="2" applyNumberFormat="1" applyFont="1"/>
    <xf numFmtId="3" fontId="1" fillId="2" borderId="0" xfId="2" applyNumberFormat="1" applyFill="1"/>
    <xf numFmtId="164" fontId="1" fillId="2" borderId="0" xfId="2" applyNumberFormat="1" applyFont="1" applyFill="1" applyBorder="1"/>
    <xf numFmtId="0" fontId="1" fillId="0" borderId="5" xfId="2" applyFont="1" applyBorder="1" applyAlignment="1">
      <alignment horizontal="center"/>
    </xf>
    <xf numFmtId="0" fontId="1" fillId="3" borderId="6" xfId="2" applyFont="1" applyFill="1" applyBorder="1"/>
    <xf numFmtId="3" fontId="1" fillId="3" borderId="3" xfId="2" applyNumberFormat="1" applyFont="1" applyFill="1" applyBorder="1"/>
    <xf numFmtId="3" fontId="1" fillId="2" borderId="3" xfId="2" applyNumberFormat="1" applyFont="1" applyFill="1" applyBorder="1"/>
    <xf numFmtId="3" fontId="1" fillId="2" borderId="7" xfId="2" applyNumberFormat="1" applyFont="1" applyFill="1" applyBorder="1"/>
    <xf numFmtId="0" fontId="1" fillId="3" borderId="8" xfId="2" applyFill="1" applyBorder="1"/>
    <xf numFmtId="3" fontId="1" fillId="3" borderId="0" xfId="2" applyNumberFormat="1" applyFont="1" applyFill="1" applyBorder="1"/>
    <xf numFmtId="3" fontId="1" fillId="2" borderId="0" xfId="2" applyNumberFormat="1" applyFont="1" applyFill="1" applyBorder="1"/>
    <xf numFmtId="3" fontId="1" fillId="2" borderId="9" xfId="2" applyNumberFormat="1" applyFont="1" applyFill="1" applyBorder="1"/>
    <xf numFmtId="0" fontId="1" fillId="3" borderId="10" xfId="2" applyFill="1" applyBorder="1"/>
    <xf numFmtId="3" fontId="1" fillId="3" borderId="11" xfId="2" applyNumberFormat="1" applyFont="1" applyFill="1" applyBorder="1"/>
    <xf numFmtId="3" fontId="1" fillId="2" borderId="11" xfId="2" applyNumberFormat="1" applyFont="1" applyFill="1" applyBorder="1"/>
    <xf numFmtId="3" fontId="1" fillId="2" borderId="12" xfId="2" applyNumberFormat="1" applyFont="1" applyFill="1" applyBorder="1"/>
    <xf numFmtId="0" fontId="1" fillId="4" borderId="6" xfId="2" applyFont="1" applyFill="1" applyBorder="1"/>
    <xf numFmtId="1" fontId="1" fillId="4" borderId="3" xfId="2" applyNumberFormat="1" applyFont="1" applyFill="1" applyBorder="1"/>
    <xf numFmtId="0" fontId="1" fillId="4" borderId="8" xfId="2" applyFill="1" applyBorder="1"/>
    <xf numFmtId="1" fontId="1" fillId="4" borderId="0" xfId="2" applyNumberFormat="1" applyFont="1" applyFill="1" applyBorder="1"/>
    <xf numFmtId="164" fontId="1" fillId="2" borderId="9" xfId="2" applyNumberFormat="1" applyFont="1" applyFill="1" applyBorder="1"/>
    <xf numFmtId="0" fontId="1" fillId="4" borderId="10" xfId="2" applyFill="1" applyBorder="1"/>
    <xf numFmtId="1" fontId="1" fillId="4" borderId="11" xfId="2" applyNumberFormat="1" applyFont="1" applyFill="1" applyBorder="1"/>
    <xf numFmtId="0" fontId="1" fillId="5" borderId="6" xfId="2" applyFont="1" applyFill="1" applyBorder="1"/>
    <xf numFmtId="1" fontId="1" fillId="5" borderId="3" xfId="2" applyNumberFormat="1" applyFont="1" applyFill="1" applyBorder="1"/>
    <xf numFmtId="0" fontId="1" fillId="5" borderId="8" xfId="2" applyFill="1" applyBorder="1"/>
    <xf numFmtId="1" fontId="1" fillId="5" borderId="0" xfId="2" applyNumberFormat="1" applyFont="1" applyFill="1" applyBorder="1"/>
    <xf numFmtId="1" fontId="1" fillId="5" borderId="11" xfId="2" applyNumberFormat="1" applyFont="1" applyFill="1" applyBorder="1"/>
    <xf numFmtId="3" fontId="3" fillId="0" borderId="0" xfId="2" applyNumberFormat="1" applyFont="1" applyBorder="1"/>
    <xf numFmtId="1" fontId="1" fillId="6" borderId="14" xfId="2" applyNumberFormat="1" applyFont="1" applyFill="1" applyBorder="1"/>
    <xf numFmtId="3" fontId="1" fillId="2" borderId="14" xfId="2" applyNumberFormat="1" applyFont="1" applyFill="1" applyBorder="1"/>
    <xf numFmtId="0" fontId="1" fillId="3" borderId="5" xfId="2" applyFont="1" applyFill="1" applyBorder="1"/>
    <xf numFmtId="0" fontId="1" fillId="3" borderId="16" xfId="2" applyFill="1" applyBorder="1"/>
    <xf numFmtId="0" fontId="1" fillId="3" borderId="17" xfId="2" applyFill="1" applyBorder="1"/>
    <xf numFmtId="0" fontId="1" fillId="4" borderId="5" xfId="2" applyFont="1" applyFill="1" applyBorder="1"/>
    <xf numFmtId="0" fontId="1" fillId="4" borderId="16" xfId="2" applyFill="1" applyBorder="1"/>
    <xf numFmtId="0" fontId="1" fillId="4" borderId="17" xfId="2" applyFill="1" applyBorder="1"/>
    <xf numFmtId="0" fontId="1" fillId="5" borderId="5" xfId="2" applyFont="1" applyFill="1" applyBorder="1"/>
    <xf numFmtId="0" fontId="1" fillId="5" borderId="16" xfId="2" applyFill="1" applyBorder="1"/>
    <xf numFmtId="0" fontId="1" fillId="5" borderId="17" xfId="2" applyFill="1" applyBorder="1"/>
    <xf numFmtId="0" fontId="1" fillId="6" borderId="4" xfId="2" applyFont="1" applyFill="1" applyBorder="1"/>
    <xf numFmtId="0" fontId="1" fillId="3" borderId="16" xfId="2" applyFont="1" applyFill="1" applyBorder="1"/>
    <xf numFmtId="0" fontId="1" fillId="3" borderId="17" xfId="2" applyFont="1" applyFill="1" applyBorder="1"/>
    <xf numFmtId="0" fontId="1" fillId="4" borderId="16" xfId="2" applyFont="1" applyFill="1" applyBorder="1"/>
    <xf numFmtId="0" fontId="1" fillId="4" borderId="17" xfId="2" applyFont="1" applyFill="1" applyBorder="1"/>
    <xf numFmtId="0" fontId="1" fillId="5" borderId="16" xfId="2" applyFont="1" applyFill="1" applyBorder="1"/>
    <xf numFmtId="0" fontId="1" fillId="5" borderId="17" xfId="2" applyFont="1" applyFill="1" applyBorder="1"/>
    <xf numFmtId="3" fontId="1" fillId="3" borderId="15" xfId="2" applyNumberFormat="1" applyFont="1" applyFill="1" applyBorder="1"/>
    <xf numFmtId="3" fontId="1" fillId="4" borderId="15" xfId="2" applyNumberFormat="1" applyFont="1" applyFill="1" applyBorder="1"/>
    <xf numFmtId="3" fontId="1" fillId="5" borderId="15" xfId="2" applyNumberFormat="1" applyFont="1" applyFill="1" applyBorder="1"/>
    <xf numFmtId="3" fontId="1" fillId="6" borderId="15" xfId="2" applyNumberFormat="1" applyFont="1" applyFill="1" applyBorder="1"/>
    <xf numFmtId="3" fontId="1" fillId="3" borderId="6" xfId="2" applyNumberFormat="1" applyFont="1" applyFill="1" applyBorder="1"/>
    <xf numFmtId="3" fontId="4" fillId="0" borderId="3" xfId="2" applyNumberFormat="1" applyFont="1" applyFill="1" applyBorder="1"/>
    <xf numFmtId="3" fontId="4" fillId="0" borderId="7" xfId="2" applyNumberFormat="1" applyFont="1" applyFill="1" applyBorder="1"/>
    <xf numFmtId="3" fontId="1" fillId="3" borderId="8" xfId="2" applyNumberFormat="1" applyFont="1" applyFill="1" applyBorder="1"/>
    <xf numFmtId="3" fontId="4" fillId="0" borderId="0" xfId="2" applyNumberFormat="1" applyFont="1" applyFill="1" applyBorder="1"/>
    <xf numFmtId="3" fontId="4" fillId="0" borderId="9" xfId="2" applyNumberFormat="1" applyFont="1" applyFill="1" applyBorder="1"/>
    <xf numFmtId="3" fontId="1" fillId="3" borderId="10" xfId="2" applyNumberFormat="1" applyFont="1" applyFill="1" applyBorder="1"/>
    <xf numFmtId="3" fontId="4" fillId="0" borderId="11" xfId="2" applyNumberFormat="1" applyFont="1" applyFill="1" applyBorder="1"/>
    <xf numFmtId="3" fontId="4" fillId="0" borderId="12" xfId="2" applyNumberFormat="1" applyFont="1" applyFill="1" applyBorder="1"/>
    <xf numFmtId="3" fontId="1" fillId="4" borderId="6" xfId="2" applyNumberFormat="1" applyFont="1" applyFill="1" applyBorder="1"/>
    <xf numFmtId="3" fontId="1" fillId="4" borderId="3" xfId="2" applyNumberFormat="1" applyFont="1" applyFill="1" applyBorder="1"/>
    <xf numFmtId="166" fontId="1" fillId="2" borderId="8" xfId="2" applyNumberFormat="1" applyFont="1" applyFill="1" applyBorder="1"/>
    <xf numFmtId="166" fontId="1" fillId="2" borderId="0" xfId="2" applyNumberFormat="1" applyFont="1" applyFill="1" applyBorder="1"/>
    <xf numFmtId="3" fontId="1" fillId="4" borderId="0" xfId="2" applyNumberFormat="1" applyFont="1" applyFill="1" applyBorder="1"/>
    <xf numFmtId="3" fontId="1" fillId="4" borderId="8" xfId="2" applyNumberFormat="1" applyFont="1" applyFill="1" applyBorder="1"/>
    <xf numFmtId="3" fontId="1" fillId="4" borderId="10" xfId="2" applyNumberFormat="1" applyFont="1" applyFill="1" applyBorder="1"/>
    <xf numFmtId="3" fontId="1" fillId="4" borderId="11" xfId="2" applyNumberFormat="1" applyFont="1" applyFill="1" applyBorder="1"/>
    <xf numFmtId="3" fontId="1" fillId="5" borderId="6" xfId="2" applyNumberFormat="1" applyFont="1" applyFill="1" applyBorder="1"/>
    <xf numFmtId="3" fontId="1" fillId="5" borderId="3" xfId="2" applyNumberFormat="1" applyFont="1" applyFill="1" applyBorder="1"/>
    <xf numFmtId="3" fontId="1" fillId="5" borderId="8" xfId="2" applyNumberFormat="1" applyFont="1" applyFill="1" applyBorder="1"/>
    <xf numFmtId="3" fontId="1" fillId="5" borderId="0" xfId="2" applyNumberFormat="1" applyFont="1" applyFill="1" applyBorder="1"/>
    <xf numFmtId="166" fontId="1" fillId="2" borderId="9" xfId="2" applyNumberFormat="1" applyFont="1" applyFill="1" applyBorder="1"/>
    <xf numFmtId="3" fontId="1" fillId="5" borderId="10" xfId="2" applyNumberFormat="1" applyFont="1" applyFill="1" applyBorder="1"/>
    <xf numFmtId="3" fontId="1" fillId="5" borderId="11" xfId="2" applyNumberFormat="1" applyFont="1" applyFill="1" applyBorder="1"/>
    <xf numFmtId="3" fontId="1" fillId="0" borderId="2" xfId="2" applyNumberFormat="1" applyBorder="1"/>
    <xf numFmtId="3" fontId="1" fillId="6" borderId="13" xfId="2" applyNumberFormat="1" applyFont="1" applyFill="1" applyBorder="1"/>
    <xf numFmtId="3" fontId="1" fillId="6" borderId="14" xfId="2" applyNumberFormat="1" applyFont="1" applyFill="1" applyBorder="1"/>
    <xf numFmtId="3" fontId="4" fillId="0" borderId="14" xfId="2" applyNumberFormat="1" applyFont="1" applyFill="1" applyBorder="1"/>
    <xf numFmtId="3" fontId="4" fillId="0" borderId="15" xfId="2" applyNumberFormat="1" applyFont="1" applyFill="1" applyBorder="1"/>
    <xf numFmtId="2" fontId="1" fillId="2" borderId="6" xfId="2" applyNumberFormat="1" applyFont="1" applyFill="1" applyBorder="1"/>
    <xf numFmtId="164" fontId="1" fillId="3" borderId="3" xfId="2" applyNumberFormat="1" applyFont="1" applyFill="1" applyBorder="1"/>
    <xf numFmtId="0" fontId="1" fillId="3" borderId="0" xfId="2" applyFill="1" applyBorder="1"/>
    <xf numFmtId="0" fontId="1" fillId="3" borderId="11" xfId="2" applyFill="1" applyBorder="1"/>
    <xf numFmtId="164" fontId="1" fillId="4" borderId="3" xfId="2" applyNumberFormat="1" applyFont="1" applyFill="1" applyBorder="1"/>
    <xf numFmtId="0" fontId="1" fillId="4" borderId="0" xfId="2" applyFill="1" applyBorder="1"/>
    <xf numFmtId="0" fontId="1" fillId="4" borderId="11" xfId="2" applyFill="1" applyBorder="1"/>
    <xf numFmtId="164" fontId="1" fillId="5" borderId="3" xfId="2" applyNumberFormat="1" applyFont="1" applyFill="1" applyBorder="1"/>
    <xf numFmtId="0" fontId="1" fillId="5" borderId="0" xfId="2" applyFill="1" applyBorder="1"/>
    <xf numFmtId="0" fontId="1" fillId="5" borderId="11" xfId="2" applyFill="1" applyBorder="1"/>
    <xf numFmtId="2" fontId="1" fillId="2" borderId="13" xfId="2" applyNumberFormat="1" applyFont="1" applyFill="1" applyBorder="1"/>
    <xf numFmtId="164" fontId="1" fillId="6" borderId="14" xfId="2" applyNumberFormat="1" applyFont="1" applyFill="1" applyBorder="1"/>
    <xf numFmtId="10" fontId="4" fillId="0" borderId="5" xfId="1" applyNumberFormat="1" applyFont="1" applyBorder="1"/>
    <xf numFmtId="10" fontId="4" fillId="0" borderId="16" xfId="1" applyNumberFormat="1" applyFont="1" applyBorder="1"/>
    <xf numFmtId="10" fontId="4" fillId="0" borderId="17" xfId="1" applyNumberFormat="1" applyFont="1" applyBorder="1"/>
    <xf numFmtId="10" fontId="4" fillId="0" borderId="4" xfId="1" applyNumberFormat="1" applyFont="1" applyBorder="1"/>
    <xf numFmtId="164" fontId="1" fillId="4" borderId="5" xfId="2" applyNumberFormat="1" applyFont="1" applyFill="1" applyBorder="1"/>
    <xf numFmtId="164" fontId="1" fillId="4" borderId="16" xfId="2" applyNumberFormat="1" applyFont="1" applyFill="1" applyBorder="1"/>
    <xf numFmtId="164" fontId="1" fillId="4" borderId="17" xfId="2" applyNumberFormat="1" applyFont="1" applyFill="1" applyBorder="1"/>
    <xf numFmtId="164" fontId="1" fillId="5" borderId="5" xfId="2" applyNumberFormat="1" applyFont="1" applyFill="1" applyBorder="1"/>
    <xf numFmtId="164" fontId="1" fillId="6" borderId="4" xfId="2" applyNumberFormat="1" applyFont="1" applyFill="1" applyBorder="1"/>
    <xf numFmtId="164" fontId="1" fillId="3" borderId="6" xfId="2" applyNumberFormat="1" applyFill="1" applyBorder="1"/>
    <xf numFmtId="164" fontId="1" fillId="3" borderId="3" xfId="2" applyNumberFormat="1" applyFill="1" applyBorder="1"/>
    <xf numFmtId="164" fontId="1" fillId="3" borderId="8" xfId="2" applyNumberFormat="1" applyFill="1" applyBorder="1"/>
    <xf numFmtId="164" fontId="1" fillId="3" borderId="10" xfId="2" applyNumberFormat="1" applyFill="1" applyBorder="1"/>
    <xf numFmtId="164" fontId="1" fillId="3" borderId="11" xfId="2" applyNumberFormat="1" applyFill="1" applyBorder="1"/>
    <xf numFmtId="164" fontId="1" fillId="4" borderId="6" xfId="2" applyNumberFormat="1" applyFill="1" applyBorder="1"/>
    <xf numFmtId="164" fontId="1" fillId="4" borderId="3" xfId="2" applyNumberFormat="1" applyFill="1" applyBorder="1"/>
    <xf numFmtId="164" fontId="1" fillId="2" borderId="8" xfId="2" applyNumberFormat="1" applyFont="1" applyFill="1" applyBorder="1"/>
    <xf numFmtId="164" fontId="1" fillId="4" borderId="8" xfId="2" applyNumberFormat="1" applyFill="1" applyBorder="1"/>
    <xf numFmtId="164" fontId="1" fillId="4" borderId="10" xfId="2" applyNumberFormat="1" applyFill="1" applyBorder="1"/>
    <xf numFmtId="164" fontId="1" fillId="4" borderId="11" xfId="2" applyNumberFormat="1" applyFill="1" applyBorder="1"/>
    <xf numFmtId="164" fontId="1" fillId="5" borderId="6" xfId="2" applyNumberFormat="1" applyFill="1" applyBorder="1"/>
    <xf numFmtId="164" fontId="1" fillId="5" borderId="3" xfId="2" applyNumberFormat="1" applyFill="1" applyBorder="1"/>
    <xf numFmtId="164" fontId="1" fillId="5" borderId="8" xfId="2" applyNumberFormat="1" applyFill="1" applyBorder="1"/>
    <xf numFmtId="164" fontId="1" fillId="5" borderId="10" xfId="2" applyNumberFormat="1" applyFill="1" applyBorder="1"/>
    <xf numFmtId="164" fontId="1" fillId="5" borderId="11" xfId="2" applyNumberFormat="1" applyFill="1" applyBorder="1"/>
    <xf numFmtId="164" fontId="1" fillId="6" borderId="13" xfId="2" applyNumberFormat="1" applyFill="1" applyBorder="1"/>
    <xf numFmtId="164" fontId="1" fillId="6" borderId="14" xfId="2" applyNumberFormat="1" applyFill="1" applyBorder="1"/>
    <xf numFmtId="0" fontId="1" fillId="3" borderId="4" xfId="2" applyFont="1" applyFill="1" applyBorder="1"/>
    <xf numFmtId="168" fontId="1" fillId="0" borderId="4" xfId="1" applyNumberFormat="1" applyBorder="1"/>
    <xf numFmtId="0" fontId="1" fillId="4" borderId="4" xfId="2" applyFont="1" applyFill="1" applyBorder="1"/>
    <xf numFmtId="0" fontId="1" fillId="5" borderId="4" xfId="2" applyFont="1" applyFill="1" applyBorder="1"/>
    <xf numFmtId="0" fontId="3" fillId="0" borderId="4" xfId="2" applyFont="1" applyBorder="1"/>
    <xf numFmtId="168" fontId="3" fillId="0" borderId="4" xfId="1" applyNumberFormat="1" applyFont="1" applyBorder="1"/>
    <xf numFmtId="3" fontId="4" fillId="5" borderId="0" xfId="2" applyNumberFormat="1" applyFont="1" applyFill="1"/>
    <xf numFmtId="3" fontId="4" fillId="6" borderId="0" xfId="2" applyNumberFormat="1" applyFont="1" applyFill="1"/>
    <xf numFmtId="164" fontId="1" fillId="2" borderId="3" xfId="2" applyNumberFormat="1" applyFont="1" applyFill="1" applyBorder="1"/>
    <xf numFmtId="164" fontId="1" fillId="2" borderId="7" xfId="2" applyNumberFormat="1" applyFont="1" applyFill="1" applyBorder="1"/>
    <xf numFmtId="164" fontId="1" fillId="2" borderId="11" xfId="2" applyNumberFormat="1" applyFont="1" applyFill="1" applyBorder="1"/>
    <xf numFmtId="164" fontId="1" fillId="2" borderId="12" xfId="2" applyNumberFormat="1" applyFont="1" applyFill="1" applyBorder="1"/>
    <xf numFmtId="164" fontId="1" fillId="2" borderId="14" xfId="2" applyNumberFormat="1" applyFont="1" applyFill="1" applyBorder="1"/>
    <xf numFmtId="164" fontId="1" fillId="2" borderId="15" xfId="2" applyNumberFormat="1" applyFont="1" applyFill="1" applyBorder="1"/>
    <xf numFmtId="2" fontId="4" fillId="0" borderId="8" xfId="2" applyNumberFormat="1" applyFont="1" applyFill="1" applyBorder="1"/>
    <xf numFmtId="2" fontId="4" fillId="0" borderId="10" xfId="2" applyNumberFormat="1" applyFont="1" applyFill="1" applyBorder="1"/>
    <xf numFmtId="0" fontId="1" fillId="6" borderId="6" xfId="2" applyFont="1" applyFill="1" applyBorder="1"/>
    <xf numFmtId="0" fontId="1" fillId="6" borderId="7" xfId="2" applyFont="1" applyFill="1" applyBorder="1"/>
    <xf numFmtId="0" fontId="1" fillId="6" borderId="10" xfId="2" applyFill="1" applyBorder="1"/>
    <xf numFmtId="0" fontId="1" fillId="6" borderId="12" xfId="2" applyFont="1" applyFill="1" applyBorder="1"/>
    <xf numFmtId="3" fontId="1" fillId="2" borderId="10" xfId="2" applyNumberFormat="1" applyFont="1" applyFill="1" applyBorder="1"/>
    <xf numFmtId="164" fontId="1" fillId="2" borderId="11" xfId="2" applyNumberFormat="1" applyFill="1" applyBorder="1"/>
    <xf numFmtId="164" fontId="4" fillId="2" borderId="11" xfId="2" applyNumberFormat="1" applyFont="1" applyFill="1" applyBorder="1"/>
    <xf numFmtId="0" fontId="1" fillId="0" borderId="0" xfId="2" applyAlignment="1">
      <alignment horizontal="center"/>
    </xf>
    <xf numFmtId="168" fontId="1" fillId="0" borderId="0" xfId="1" applyNumberFormat="1"/>
    <xf numFmtId="0" fontId="1" fillId="8" borderId="0" xfId="2" applyFont="1" applyFill="1"/>
    <xf numFmtId="168" fontId="1" fillId="8" borderId="0" xfId="1" applyNumberFormat="1" applyFont="1" applyFill="1"/>
    <xf numFmtId="168" fontId="1" fillId="2" borderId="0" xfId="1" applyNumberFormat="1" applyFont="1" applyFill="1"/>
    <xf numFmtId="3" fontId="4" fillId="2" borderId="4" xfId="2" applyNumberFormat="1" applyFont="1" applyFill="1" applyBorder="1"/>
    <xf numFmtId="3" fontId="1" fillId="20" borderId="0" xfId="2" applyNumberFormat="1" applyFont="1" applyFill="1" applyBorder="1"/>
    <xf numFmtId="9" fontId="1" fillId="20" borderId="0" xfId="2" applyNumberFormat="1" applyFill="1"/>
    <xf numFmtId="168" fontId="1" fillId="2" borderId="0" xfId="2" applyNumberFormat="1" applyFill="1"/>
    <xf numFmtId="169" fontId="4" fillId="0" borderId="0" xfId="2" applyNumberFormat="1" applyFont="1" applyFill="1"/>
    <xf numFmtId="2" fontId="1" fillId="2" borderId="0" xfId="2" applyNumberFormat="1" applyFill="1"/>
    <xf numFmtId="3" fontId="1" fillId="0" borderId="6" xfId="2" applyNumberFormat="1" applyBorder="1"/>
    <xf numFmtId="3" fontId="1" fillId="0" borderId="8" xfId="2" applyNumberFormat="1" applyBorder="1"/>
    <xf numFmtId="3" fontId="1" fillId="0" borderId="10" xfId="2" applyNumberFormat="1" applyBorder="1"/>
    <xf numFmtId="169" fontId="1" fillId="0" borderId="6" xfId="2" applyNumberFormat="1" applyBorder="1"/>
    <xf numFmtId="169" fontId="1" fillId="0" borderId="8" xfId="2" applyNumberFormat="1" applyBorder="1"/>
    <xf numFmtId="165" fontId="1" fillId="0" borderId="10" xfId="2" applyNumberFormat="1" applyBorder="1"/>
    <xf numFmtId="0" fontId="1" fillId="0" borderId="13" xfId="2" applyBorder="1" applyAlignment="1">
      <alignment horizontal="center"/>
    </xf>
    <xf numFmtId="10" fontId="1" fillId="2" borderId="13" xfId="2" applyNumberFormat="1" applyFill="1" applyBorder="1" applyAlignment="1">
      <alignment horizontal="center"/>
    </xf>
    <xf numFmtId="10" fontId="1" fillId="0" borderId="13" xfId="1" applyNumberFormat="1" applyBorder="1" applyAlignment="1">
      <alignment horizontal="center"/>
    </xf>
    <xf numFmtId="0" fontId="1" fillId="0" borderId="6" xfId="2" applyBorder="1"/>
    <xf numFmtId="0" fontId="1" fillId="0" borderId="7" xfId="2" applyBorder="1" applyAlignment="1">
      <alignment horizontal="right"/>
    </xf>
    <xf numFmtId="0" fontId="1" fillId="0" borderId="8" xfId="2" applyBorder="1"/>
    <xf numFmtId="0" fontId="1" fillId="0" borderId="9" xfId="2" applyBorder="1" applyAlignment="1">
      <alignment horizontal="right"/>
    </xf>
    <xf numFmtId="0" fontId="1" fillId="0" borderId="10" xfId="2" applyBorder="1"/>
    <xf numFmtId="0" fontId="1" fillId="0" borderId="12" xfId="2" applyBorder="1" applyAlignment="1">
      <alignment horizontal="right"/>
    </xf>
    <xf numFmtId="169" fontId="1" fillId="0" borderId="5" xfId="2" applyNumberFormat="1" applyBorder="1"/>
    <xf numFmtId="169" fontId="1" fillId="0" borderId="16" xfId="2" applyNumberFormat="1" applyBorder="1"/>
    <xf numFmtId="165" fontId="1" fillId="0" borderId="17" xfId="2" applyNumberFormat="1" applyBorder="1"/>
    <xf numFmtId="3" fontId="1" fillId="0" borderId="5" xfId="2" applyNumberFormat="1" applyBorder="1"/>
    <xf numFmtId="3" fontId="1" fillId="0" borderId="16" xfId="2" applyNumberFormat="1" applyBorder="1"/>
    <xf numFmtId="3" fontId="1" fillId="0" borderId="17" xfId="2" applyNumberFormat="1" applyBorder="1"/>
    <xf numFmtId="9" fontId="1" fillId="0" borderId="5" xfId="1" applyBorder="1"/>
    <xf numFmtId="9" fontId="1" fillId="0" borderId="16" xfId="1" applyBorder="1"/>
    <xf numFmtId="9" fontId="1" fillId="0" borderId="17" xfId="1" applyBorder="1"/>
    <xf numFmtId="3" fontId="1" fillId="15" borderId="0" xfId="2" applyNumberFormat="1" applyFont="1" applyFill="1" applyBorder="1"/>
    <xf numFmtId="3" fontId="1" fillId="14" borderId="0" xfId="2" applyNumberFormat="1" applyFont="1" applyFill="1" applyBorder="1"/>
    <xf numFmtId="1" fontId="1" fillId="14" borderId="0" xfId="2" applyNumberFormat="1" applyFont="1" applyFill="1" applyBorder="1"/>
    <xf numFmtId="166" fontId="4" fillId="0" borderId="0" xfId="2" applyNumberFormat="1" applyFont="1" applyFill="1"/>
    <xf numFmtId="0" fontId="1" fillId="21" borderId="0" xfId="2" applyFill="1"/>
    <xf numFmtId="168" fontId="1" fillId="21" borderId="0" xfId="1" applyNumberFormat="1" applyFont="1" applyFill="1"/>
    <xf numFmtId="3" fontId="4" fillId="21" borderId="4" xfId="2" applyNumberFormat="1" applyFont="1" applyFill="1" applyBorder="1"/>
    <xf numFmtId="3" fontId="1" fillId="21" borderId="3" xfId="2" applyNumberFormat="1" applyFont="1" applyFill="1" applyBorder="1"/>
    <xf numFmtId="164" fontId="4" fillId="2" borderId="3" xfId="2" applyNumberFormat="1" applyFont="1" applyFill="1" applyBorder="1"/>
    <xf numFmtId="2" fontId="1" fillId="0" borderId="6" xfId="2" applyNumberFormat="1" applyFont="1" applyFill="1" applyBorder="1"/>
    <xf numFmtId="0" fontId="7" fillId="0" borderId="0" xfId="2" applyFont="1"/>
    <xf numFmtId="3" fontId="4" fillId="0" borderId="0" xfId="2" applyNumberFormat="1" applyFont="1"/>
    <xf numFmtId="0" fontId="3" fillId="0" borderId="0" xfId="2" applyFont="1" applyFill="1" applyAlignment="1">
      <alignment horizontal="right"/>
    </xf>
    <xf numFmtId="3" fontId="0" fillId="0" borderId="0" xfId="0" applyNumberFormat="1" applyFill="1"/>
    <xf numFmtId="167" fontId="0" fillId="0" borderId="0" xfId="0" applyNumberFormat="1"/>
    <xf numFmtId="0" fontId="0" fillId="0" borderId="0" xfId="0" applyAlignment="1">
      <alignment horizontal="right"/>
    </xf>
    <xf numFmtId="168" fontId="0" fillId="0" borderId="0" xfId="3" applyNumberFormat="1" applyFont="1"/>
    <xf numFmtId="4" fontId="4" fillId="0" borderId="0" xfId="2" applyNumberFormat="1" applyFont="1"/>
    <xf numFmtId="168" fontId="1" fillId="0" borderId="0" xfId="1" applyNumberFormat="1" applyBorder="1"/>
    <xf numFmtId="2" fontId="1" fillId="0" borderId="4" xfId="2" applyNumberFormat="1" applyBorder="1" applyAlignment="1">
      <alignment horizontal="center"/>
    </xf>
    <xf numFmtId="0" fontId="3" fillId="0" borderId="4" xfId="2" applyFont="1" applyBorder="1" applyAlignment="1">
      <alignment horizontal="center"/>
    </xf>
    <xf numFmtId="10" fontId="4" fillId="0" borderId="0" xfId="3" applyNumberFormat="1" applyFont="1"/>
    <xf numFmtId="3" fontId="4" fillId="14" borderId="0" xfId="2" applyNumberFormat="1" applyFont="1" applyFill="1"/>
    <xf numFmtId="3" fontId="0" fillId="0" borderId="0" xfId="0" applyNumberFormat="1"/>
    <xf numFmtId="10" fontId="4" fillId="0" borderId="0" xfId="1" applyNumberFormat="1" applyFont="1" applyFill="1"/>
    <xf numFmtId="168" fontId="0" fillId="0" borderId="0" xfId="0" applyNumberFormat="1"/>
    <xf numFmtId="10" fontId="0" fillId="2" borderId="0" xfId="1" applyNumberFormat="1" applyFont="1" applyFill="1"/>
    <xf numFmtId="9" fontId="0" fillId="0" borderId="0" xfId="3" applyFont="1"/>
    <xf numFmtId="0" fontId="9" fillId="0" borderId="0" xfId="4" applyAlignment="1">
      <alignment horizontal="left" vertical="center" indent="4"/>
    </xf>
    <xf numFmtId="0" fontId="8" fillId="0" borderId="0" xfId="0" applyFont="1"/>
    <xf numFmtId="170" fontId="4" fillId="0" borderId="0" xfId="0" applyNumberFormat="1" applyFont="1"/>
    <xf numFmtId="0" fontId="10" fillId="0" borderId="0" xfId="0" applyFont="1" applyAlignment="1">
      <alignment horizontal="center" vertical="center" readingOrder="1"/>
    </xf>
    <xf numFmtId="3" fontId="1" fillId="0" borderId="0" xfId="2" applyNumberFormat="1" applyFill="1"/>
    <xf numFmtId="0" fontId="1" fillId="2" borderId="0" xfId="2" applyFont="1" applyFill="1"/>
    <xf numFmtId="171" fontId="0" fillId="0" borderId="0" xfId="0" applyNumberFormat="1"/>
    <xf numFmtId="172" fontId="1" fillId="0" borderId="0" xfId="2" applyNumberFormat="1"/>
    <xf numFmtId="172" fontId="4" fillId="0" borderId="0" xfId="2" applyNumberFormat="1" applyFont="1" applyFill="1"/>
    <xf numFmtId="0" fontId="1" fillId="22" borderId="0" xfId="2" applyFill="1"/>
    <xf numFmtId="3" fontId="4" fillId="22" borderId="0" xfId="2" applyNumberFormat="1" applyFont="1" applyFill="1"/>
    <xf numFmtId="10" fontId="0" fillId="0" borderId="0" xfId="0" applyNumberFormat="1"/>
    <xf numFmtId="0" fontId="0" fillId="0" borderId="0" xfId="0" applyFill="1"/>
    <xf numFmtId="0" fontId="11" fillId="0" borderId="0" xfId="0" applyFont="1" applyFill="1"/>
    <xf numFmtId="3" fontId="11" fillId="0" borderId="0" xfId="0" applyNumberFormat="1" applyFont="1" applyFill="1"/>
    <xf numFmtId="0" fontId="1" fillId="0" borderId="0" xfId="2" applyAlignment="1">
      <alignment horizontal="right"/>
    </xf>
    <xf numFmtId="0" fontId="1" fillId="13" borderId="0" xfId="2" applyFill="1"/>
    <xf numFmtId="0" fontId="1" fillId="7" borderId="0" xfId="2" applyFill="1"/>
    <xf numFmtId="0" fontId="12" fillId="0" borderId="0" xfId="0" applyFont="1" applyAlignment="1">
      <alignment horizontal="right"/>
    </xf>
    <xf numFmtId="2" fontId="4" fillId="0" borderId="0" xfId="2" applyNumberFormat="1" applyFont="1" applyFill="1"/>
    <xf numFmtId="3" fontId="4" fillId="2" borderId="0" xfId="2" applyNumberFormat="1" applyFont="1" applyFill="1"/>
    <xf numFmtId="9" fontId="1" fillId="0" borderId="0" xfId="2" applyNumberFormat="1"/>
    <xf numFmtId="3" fontId="1" fillId="9" borderId="0" xfId="2" applyNumberFormat="1" applyFont="1" applyFill="1" applyBorder="1"/>
    <xf numFmtId="3" fontId="5" fillId="0" borderId="0" xfId="2" applyNumberFormat="1" applyFont="1" applyFill="1"/>
    <xf numFmtId="3" fontId="1" fillId="0" borderId="0" xfId="1" applyNumberFormat="1" applyBorder="1"/>
    <xf numFmtId="9" fontId="1" fillId="0" borderId="0" xfId="1"/>
    <xf numFmtId="0" fontId="11" fillId="0" borderId="0" xfId="0" applyFont="1"/>
    <xf numFmtId="0" fontId="1" fillId="17" borderId="0" xfId="2" applyFill="1"/>
    <xf numFmtId="0" fontId="1" fillId="17" borderId="4" xfId="2" applyFill="1" applyBorder="1"/>
    <xf numFmtId="3" fontId="1" fillId="17" borderId="0" xfId="2" applyNumberFormat="1" applyFill="1" applyBorder="1"/>
    <xf numFmtId="168" fontId="1" fillId="17" borderId="0" xfId="1" applyNumberFormat="1" applyFill="1" applyBorder="1"/>
    <xf numFmtId="3" fontId="1" fillId="17" borderId="0" xfId="2" applyNumberFormat="1" applyFill="1"/>
    <xf numFmtId="2" fontId="4" fillId="17" borderId="0" xfId="2" applyNumberFormat="1" applyFont="1" applyFill="1"/>
    <xf numFmtId="3" fontId="4" fillId="17" borderId="0" xfId="2" applyNumberFormat="1" applyFont="1" applyFill="1"/>
    <xf numFmtId="169" fontId="4" fillId="17" borderId="0" xfId="2" applyNumberFormat="1" applyFont="1" applyFill="1"/>
    <xf numFmtId="0" fontId="1" fillId="17" borderId="4" xfId="2" applyFont="1" applyFill="1" applyBorder="1" applyAlignment="1">
      <alignment horizontal="center"/>
    </xf>
    <xf numFmtId="0" fontId="1" fillId="17" borderId="5" xfId="2" applyFont="1" applyFill="1" applyBorder="1" applyAlignment="1">
      <alignment horizontal="center"/>
    </xf>
    <xf numFmtId="3" fontId="1" fillId="17" borderId="3" xfId="2" applyNumberFormat="1" applyFont="1" applyFill="1" applyBorder="1"/>
    <xf numFmtId="3" fontId="1" fillId="17" borderId="0" xfId="2" applyNumberFormat="1" applyFont="1" applyFill="1" applyBorder="1"/>
    <xf numFmtId="3" fontId="1" fillId="17" borderId="11" xfId="2" applyNumberFormat="1" applyFont="1" applyFill="1" applyBorder="1"/>
    <xf numFmtId="3" fontId="1" fillId="17" borderId="14" xfId="2" applyNumberFormat="1" applyFont="1" applyFill="1" applyBorder="1"/>
    <xf numFmtId="3" fontId="3" fillId="17" borderId="0" xfId="2" applyNumberFormat="1" applyFont="1" applyFill="1" applyBorder="1"/>
    <xf numFmtId="0" fontId="1" fillId="17" borderId="1" xfId="2" applyFill="1" applyBorder="1"/>
    <xf numFmtId="3" fontId="4" fillId="17" borderId="4" xfId="2" applyNumberFormat="1" applyFont="1" applyFill="1" applyBorder="1"/>
    <xf numFmtId="3" fontId="5" fillId="17" borderId="4" xfId="2" applyNumberFormat="1" applyFont="1" applyFill="1" applyBorder="1"/>
    <xf numFmtId="168" fontId="5" fillId="17" borderId="0" xfId="1" applyNumberFormat="1" applyFont="1" applyFill="1" applyBorder="1"/>
    <xf numFmtId="168" fontId="1" fillId="17" borderId="0" xfId="1" applyNumberFormat="1" applyFont="1" applyFill="1"/>
    <xf numFmtId="9" fontId="1" fillId="17" borderId="0" xfId="1" applyNumberFormat="1" applyFont="1" applyFill="1"/>
    <xf numFmtId="3" fontId="5" fillId="17" borderId="0" xfId="2" applyNumberFormat="1" applyFont="1" applyFill="1"/>
    <xf numFmtId="0" fontId="1" fillId="17" borderId="2" xfId="2" applyFont="1" applyFill="1" applyBorder="1" applyAlignment="1">
      <alignment horizontal="center"/>
    </xf>
    <xf numFmtId="3" fontId="4" fillId="17" borderId="3" xfId="2" applyNumberFormat="1" applyFont="1" applyFill="1" applyBorder="1"/>
    <xf numFmtId="3" fontId="4" fillId="17" borderId="7" xfId="2" applyNumberFormat="1" applyFont="1" applyFill="1" applyBorder="1"/>
    <xf numFmtId="3" fontId="4" fillId="17" borderId="0" xfId="2" applyNumberFormat="1" applyFont="1" applyFill="1" applyBorder="1"/>
    <xf numFmtId="3" fontId="4" fillId="17" borderId="9" xfId="2" applyNumberFormat="1" applyFont="1" applyFill="1" applyBorder="1"/>
    <xf numFmtId="3" fontId="4" fillId="17" borderId="11" xfId="2" applyNumberFormat="1" applyFont="1" applyFill="1" applyBorder="1"/>
    <xf numFmtId="3" fontId="4" fillId="17" borderId="12" xfId="2" applyNumberFormat="1" applyFont="1" applyFill="1" applyBorder="1"/>
    <xf numFmtId="3" fontId="4" fillId="17" borderId="14" xfId="2" applyNumberFormat="1" applyFont="1" applyFill="1" applyBorder="1"/>
    <xf numFmtId="3" fontId="4" fillId="17" borderId="15" xfId="2" applyNumberFormat="1" applyFont="1" applyFill="1" applyBorder="1"/>
    <xf numFmtId="164" fontId="1" fillId="17" borderId="3" xfId="2" applyNumberFormat="1" applyFont="1" applyFill="1" applyBorder="1"/>
    <xf numFmtId="164" fontId="1" fillId="17" borderId="7" xfId="2" applyNumberFormat="1" applyFont="1" applyFill="1" applyBorder="1"/>
    <xf numFmtId="164" fontId="1" fillId="17" borderId="0" xfId="2" applyNumberFormat="1" applyFont="1" applyFill="1" applyBorder="1"/>
    <xf numFmtId="164" fontId="1" fillId="17" borderId="9" xfId="2" applyNumberFormat="1" applyFont="1" applyFill="1" applyBorder="1"/>
    <xf numFmtId="164" fontId="4" fillId="17" borderId="11" xfId="2" applyNumberFormat="1" applyFont="1" applyFill="1" applyBorder="1"/>
    <xf numFmtId="164" fontId="1" fillId="17" borderId="11" xfId="2" applyNumberFormat="1" applyFont="1" applyFill="1" applyBorder="1"/>
    <xf numFmtId="164" fontId="1" fillId="17" borderId="12" xfId="2" applyNumberFormat="1" applyFont="1" applyFill="1" applyBorder="1"/>
    <xf numFmtId="164" fontId="4" fillId="17" borderId="3" xfId="2" applyNumberFormat="1" applyFont="1" applyFill="1" applyBorder="1"/>
    <xf numFmtId="164" fontId="4" fillId="17" borderId="0" xfId="2" applyNumberFormat="1" applyFont="1" applyFill="1" applyBorder="1"/>
    <xf numFmtId="164" fontId="1" fillId="17" borderId="14" xfId="2" applyNumberFormat="1" applyFont="1" applyFill="1" applyBorder="1"/>
    <xf numFmtId="164" fontId="1" fillId="17" borderId="15" xfId="2" applyNumberFormat="1" applyFont="1" applyFill="1" applyBorder="1"/>
    <xf numFmtId="168" fontId="1" fillId="17" borderId="4" xfId="1" applyNumberFormat="1" applyFill="1" applyBorder="1"/>
    <xf numFmtId="168" fontId="3" fillId="17" borderId="4" xfId="1" applyNumberFormat="1" applyFont="1" applyFill="1" applyBorder="1"/>
    <xf numFmtId="167" fontId="1" fillId="0" borderId="0" xfId="2" applyNumberFormat="1" applyFill="1"/>
    <xf numFmtId="164" fontId="4" fillId="0" borderId="0" xfId="2" applyNumberFormat="1" applyFont="1"/>
    <xf numFmtId="167" fontId="4" fillId="0" borderId="0" xfId="2" applyNumberFormat="1" applyFont="1"/>
    <xf numFmtId="167" fontId="4" fillId="17" borderId="0" xfId="2" applyNumberFormat="1" applyFont="1" applyFill="1"/>
    <xf numFmtId="167" fontId="4" fillId="0" borderId="0" xfId="2" applyNumberFormat="1" applyFont="1" applyFill="1"/>
    <xf numFmtId="166" fontId="4" fillId="0" borderId="0" xfId="2" applyNumberFormat="1" applyFont="1"/>
    <xf numFmtId="164" fontId="1" fillId="0" borderId="0" xfId="2" applyNumberFormat="1" applyFont="1"/>
    <xf numFmtId="0" fontId="1" fillId="0" borderId="0" xfId="2" applyAlignment="1">
      <alignment wrapText="1"/>
    </xf>
    <xf numFmtId="168" fontId="1" fillId="0" borderId="0" xfId="1" applyNumberFormat="1" applyFont="1" applyFill="1"/>
    <xf numFmtId="168" fontId="15" fillId="0" borderId="0" xfId="1" applyNumberFormat="1" applyFont="1" applyAlignment="1">
      <alignment vertical="center"/>
    </xf>
    <xf numFmtId="0" fontId="0" fillId="0" borderId="0" xfId="0" applyAlignment="1">
      <alignment horizontal="left" vertical="top" wrapText="1"/>
    </xf>
    <xf numFmtId="165" fontId="1" fillId="5" borderId="0" xfId="2" applyNumberFormat="1" applyFont="1" applyFill="1" applyBorder="1"/>
    <xf numFmtId="0" fontId="0" fillId="0" borderId="0" xfId="0" applyFill="1" applyAlignment="1">
      <alignment vertical="top" wrapText="1"/>
    </xf>
    <xf numFmtId="164" fontId="0" fillId="0" borderId="0" xfId="0" applyNumberFormat="1"/>
    <xf numFmtId="0" fontId="0" fillId="0" borderId="0" xfId="0" applyAlignment="1">
      <alignment wrapText="1"/>
    </xf>
    <xf numFmtId="0" fontId="0" fillId="0" borderId="4" xfId="0" applyBorder="1" applyAlignment="1">
      <alignment vertical="top" wrapText="1"/>
    </xf>
    <xf numFmtId="0" fontId="0" fillId="0" borderId="4" xfId="0" applyBorder="1" applyAlignment="1">
      <alignment wrapText="1"/>
    </xf>
    <xf numFmtId="0" fontId="0" fillId="0" borderId="4" xfId="0" applyBorder="1" applyAlignment="1">
      <alignment horizontal="center"/>
    </xf>
    <xf numFmtId="0" fontId="0" fillId="0" borderId="4" xfId="0" applyBorder="1" applyAlignment="1">
      <alignment horizontal="center" vertical="top"/>
    </xf>
    <xf numFmtId="0" fontId="11" fillId="0" borderId="4" xfId="0" applyFont="1" applyBorder="1" applyAlignment="1">
      <alignment horizontal="center"/>
    </xf>
    <xf numFmtId="0" fontId="11" fillId="0" borderId="4" xfId="0" applyFont="1" applyBorder="1"/>
    <xf numFmtId="0" fontId="0" fillId="10" borderId="6" xfId="0" applyFill="1" applyBorder="1" applyAlignment="1">
      <alignment horizontal="left" vertical="top" wrapText="1"/>
    </xf>
    <xf numFmtId="0" fontId="0" fillId="10" borderId="3" xfId="0" applyFill="1" applyBorder="1" applyAlignment="1">
      <alignment horizontal="left" vertical="top" wrapText="1"/>
    </xf>
    <xf numFmtId="0" fontId="0" fillId="10" borderId="7" xfId="0" applyFill="1" applyBorder="1" applyAlignment="1">
      <alignment horizontal="left" vertical="top" wrapText="1"/>
    </xf>
    <xf numFmtId="0" fontId="0" fillId="10" borderId="8" xfId="0" applyFill="1" applyBorder="1" applyAlignment="1">
      <alignment horizontal="left" vertical="top" wrapText="1"/>
    </xf>
    <xf numFmtId="0" fontId="0" fillId="10" borderId="0" xfId="0" applyFill="1" applyBorder="1" applyAlignment="1">
      <alignment horizontal="left" vertical="top" wrapText="1"/>
    </xf>
    <xf numFmtId="0" fontId="0" fillId="10" borderId="9" xfId="0" applyFill="1" applyBorder="1" applyAlignment="1">
      <alignment horizontal="left" vertical="top" wrapText="1"/>
    </xf>
    <xf numFmtId="0" fontId="0" fillId="10" borderId="10" xfId="0" applyFill="1" applyBorder="1" applyAlignment="1">
      <alignment horizontal="left" vertical="top" wrapText="1"/>
    </xf>
    <xf numFmtId="0" fontId="0" fillId="10" borderId="11" xfId="0" applyFill="1" applyBorder="1" applyAlignment="1">
      <alignment horizontal="left" vertical="top" wrapText="1"/>
    </xf>
    <xf numFmtId="0" fontId="0" fillId="10" borderId="12" xfId="0" applyFill="1" applyBorder="1" applyAlignment="1">
      <alignment horizontal="left" vertical="top" wrapText="1"/>
    </xf>
    <xf numFmtId="0" fontId="1" fillId="0" borderId="13" xfId="2" applyBorder="1" applyAlignment="1">
      <alignment horizontal="center"/>
    </xf>
    <xf numFmtId="0" fontId="1" fillId="0" borderId="14" xfId="2" applyBorder="1" applyAlignment="1">
      <alignment horizontal="center"/>
    </xf>
    <xf numFmtId="0" fontId="1" fillId="0" borderId="15" xfId="2" applyBorder="1" applyAlignment="1">
      <alignment horizontal="center"/>
    </xf>
    <xf numFmtId="0" fontId="1" fillId="6" borderId="0" xfId="2" applyFont="1" applyFill="1" applyAlignment="1">
      <alignment horizontal="center" wrapText="1"/>
    </xf>
  </cellXfs>
  <cellStyles count="5">
    <cellStyle name="Hyperlink" xfId="4" builtinId="8"/>
    <cellStyle name="Normal" xfId="0" builtinId="0"/>
    <cellStyle name="Normal 2 2" xfId="2"/>
    <cellStyle name="Percent" xfId="1" builtinId="5"/>
    <cellStyle name="Percent 2"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UK primary energy intensity (Ep/GDP)</a:t>
            </a:r>
          </a:p>
        </c:rich>
      </c:tx>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'2_UK_2030_scenario'!$D$20</c:f>
              <c:strCache>
                <c:ptCount val="1"/>
                <c:pt idx="0">
                  <c:v>Ep/GDP 1971-2013</c:v>
                </c:pt>
              </c:strCache>
            </c:strRef>
          </c:tx>
          <c:spPr>
            <a:ln w="28575" cap="rnd">
              <a:solidFill>
                <a:schemeClr val="accent1"/>
              </a:solidFill>
              <a:round/>
            </a:ln>
            <a:effectLst/>
          </c:spPr>
          <c:marker>
            <c:symbol val="none"/>
          </c:marker>
          <c:trendline>
            <c:spPr>
              <a:ln w="19050" cap="rnd">
                <a:solidFill>
                  <a:srgbClr val="FF0000"/>
                </a:solidFill>
                <a:prstDash val="sysDot"/>
              </a:ln>
              <a:effectLst/>
            </c:spPr>
            <c:trendlineType val="exp"/>
            <c:dispRSqr val="0"/>
            <c:dispEq val="1"/>
            <c:trendlineLbl>
              <c:layout>
                <c:manualLayout>
                  <c:x val="9.3221380720463608E-3"/>
                  <c:y val="4.9592507959765067E-2"/>
                </c:manualLayout>
              </c:layout>
              <c:numFmt formatCode="#,##0.0000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cat>
            <c:numRef>
              <c:f>'2_UK_2030_scenario'!$E$38:$AU$38</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'2_UK_2030_scenario'!$E$20:$AU$20</c:f>
              <c:numCache>
                <c:formatCode>0.000</c:formatCode>
                <c:ptCount val="43"/>
                <c:pt idx="0">
                  <c:v>0.21777032050996126</c:v>
                </c:pt>
                <c:pt idx="1">
                  <c:v>0.21113895345572661</c:v>
                </c:pt>
                <c:pt idx="2">
                  <c:v>0.20475594210270276</c:v>
                </c:pt>
                <c:pt idx="3">
                  <c:v>0.20275637513262987</c:v>
                </c:pt>
                <c:pt idx="4">
                  <c:v>0.20014620275368505</c:v>
                </c:pt>
                <c:pt idx="5">
                  <c:v>0.19354476085592928</c:v>
                </c:pt>
                <c:pt idx="6">
                  <c:v>0.18850416719241558</c:v>
                </c:pt>
                <c:pt idx="7">
                  <c:v>0.17581735374369054</c:v>
                </c:pt>
                <c:pt idx="8">
                  <c:v>0.17471410572447799</c:v>
                </c:pt>
                <c:pt idx="9">
                  <c:v>0.15924681396695356</c:v>
                </c:pt>
                <c:pt idx="10">
                  <c:v>0.15748525954397932</c:v>
                </c:pt>
                <c:pt idx="11">
                  <c:v>0.15543512158713385</c:v>
                </c:pt>
                <c:pt idx="12">
                  <c:v>0.1510715684713459</c:v>
                </c:pt>
                <c:pt idx="13">
                  <c:v>0.14787258659748051</c:v>
                </c:pt>
                <c:pt idx="14">
                  <c:v>0.15185393659580779</c:v>
                </c:pt>
                <c:pt idx="15">
                  <c:v>0.1520317555710024</c:v>
                </c:pt>
                <c:pt idx="16">
                  <c:v>0.14518099528916226</c:v>
                </c:pt>
                <c:pt idx="17">
                  <c:v>0.14098437472320391</c:v>
                </c:pt>
                <c:pt idx="18">
                  <c:v>0.13587350321842193</c:v>
                </c:pt>
                <c:pt idx="19">
                  <c:v>0.13204632689442489</c:v>
                </c:pt>
                <c:pt idx="20">
                  <c:v>0.13849468425104375</c:v>
                </c:pt>
                <c:pt idx="21">
                  <c:v>0.1359141385599564</c:v>
                </c:pt>
                <c:pt idx="22">
                  <c:v>0.13234276022248631</c:v>
                </c:pt>
                <c:pt idx="23">
                  <c:v>0.12653409532462462</c:v>
                </c:pt>
                <c:pt idx="24">
                  <c:v>0.12035644680234696</c:v>
                </c:pt>
                <c:pt idx="25">
                  <c:v>0.1196480329169553</c:v>
                </c:pt>
                <c:pt idx="26">
                  <c:v>0.10951123499924585</c:v>
                </c:pt>
                <c:pt idx="27">
                  <c:v>0.10681499304999864</c:v>
                </c:pt>
                <c:pt idx="28">
                  <c:v>0.10337196352821994</c:v>
                </c:pt>
                <c:pt idx="29">
                  <c:v>9.6711144913525449E-2</c:v>
                </c:pt>
                <c:pt idx="30">
                  <c:v>9.5241172608590496E-2</c:v>
                </c:pt>
                <c:pt idx="31">
                  <c:v>9.3036277245628435E-2</c:v>
                </c:pt>
                <c:pt idx="32">
                  <c:v>9.3631008946197233E-2</c:v>
                </c:pt>
                <c:pt idx="33">
                  <c:v>9.1007113513261864E-2</c:v>
                </c:pt>
                <c:pt idx="34">
                  <c:v>8.7040611673975546E-2</c:v>
                </c:pt>
                <c:pt idx="35">
                  <c:v>8.4684006912450233E-2</c:v>
                </c:pt>
                <c:pt idx="36">
                  <c:v>8.20283418374914E-2</c:v>
                </c:pt>
                <c:pt idx="37">
                  <c:v>8.0201952688115946E-2</c:v>
                </c:pt>
                <c:pt idx="38">
                  <c:v>7.9710534341064232E-2</c:v>
                </c:pt>
                <c:pt idx="39">
                  <c:v>8.3084957706225149E-2</c:v>
                </c:pt>
                <c:pt idx="40">
                  <c:v>7.5890681504689625E-2</c:v>
                </c:pt>
                <c:pt idx="41">
                  <c:v>7.5793228639248769E-2</c:v>
                </c:pt>
                <c:pt idx="42">
                  <c:v>7.0663490994319705E-2</c:v>
                </c:pt>
              </c:numCache>
            </c:numRef>
          </c:val>
          <c:smooth val="0"/>
          <c:extLst>
            <c:ext xmlns:c16="http://schemas.microsoft.com/office/drawing/2014/chart" uri="{C3380CC4-5D6E-409C-BE32-E72D297353CC}">
              <c16:uniqueId val="{00000000-3F5A-4D54-8D91-71F55EA5A25A}"/>
            </c:ext>
          </c:extLst>
        </c:ser>
        <c:dLbls>
          <c:showLegendKey val="0"/>
          <c:showVal val="0"/>
          <c:showCatName val="0"/>
          <c:showSerName val="0"/>
          <c:showPercent val="0"/>
          <c:showBubbleSize val="0"/>
        </c:dLbls>
        <c:smooth val="0"/>
        <c:axId val="187758256"/>
        <c:axId val="240909824"/>
      </c:lineChart>
      <c:catAx>
        <c:axId val="18775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909824"/>
        <c:crosses val="autoZero"/>
        <c:auto val="1"/>
        <c:lblAlgn val="ctr"/>
        <c:lblOffset val="100"/>
        <c:noMultiLvlLbl val="0"/>
      </c:catAx>
      <c:valAx>
        <c:axId val="240909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Ep/GDP (ktoe/mil. 2011US$)</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75825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UK: X primary exergy 1971-2040</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'2_UK_2030_scenario'!$D$197</c:f>
              <c:strCache>
                <c:ptCount val="1"/>
                <c:pt idx="0">
                  <c:v>HTH.600.C - Industrial heat/furnace</c:v>
                </c:pt>
              </c:strCache>
            </c:strRef>
          </c:tx>
          <c:spPr>
            <a:ln w="28575" cap="rnd">
              <a:solidFill>
                <a:schemeClr val="accent1"/>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'2_UK_2030_scenario'!$E$197:$BV$197</c:f>
              <c:numCache>
                <c:formatCode>#,##0</c:formatCode>
                <c:ptCount val="70"/>
                <c:pt idx="0">
                  <c:v>28615.5529786568</c:v>
                </c:pt>
                <c:pt idx="1">
                  <c:v>26244.903157952402</c:v>
                </c:pt>
                <c:pt idx="2">
                  <c:v>26918.794082386899</c:v>
                </c:pt>
                <c:pt idx="3">
                  <c:v>23393.928118940199</c:v>
                </c:pt>
                <c:pt idx="4">
                  <c:v>23280.2067336332</c:v>
                </c:pt>
                <c:pt idx="5">
                  <c:v>22665.990310540099</c:v>
                </c:pt>
                <c:pt idx="6">
                  <c:v>22361.933758831299</c:v>
                </c:pt>
                <c:pt idx="7">
                  <c:v>20435.154107279101</c:v>
                </c:pt>
                <c:pt idx="8">
                  <c:v>21871.009379489598</c:v>
                </c:pt>
                <c:pt idx="9">
                  <c:v>16282.398730008499</c:v>
                </c:pt>
                <c:pt idx="10">
                  <c:v>16688.6678900031</c:v>
                </c:pt>
                <c:pt idx="11">
                  <c:v>16137.7284762256</c:v>
                </c:pt>
                <c:pt idx="12">
                  <c:v>15569.570734511601</c:v>
                </c:pt>
                <c:pt idx="13">
                  <c:v>14656.631359732701</c:v>
                </c:pt>
                <c:pt idx="14">
                  <c:v>15238.9625223482</c:v>
                </c:pt>
                <c:pt idx="15">
                  <c:v>14453.9011482809</c:v>
                </c:pt>
                <c:pt idx="16">
                  <c:v>14912.8100781753</c:v>
                </c:pt>
                <c:pt idx="17">
                  <c:v>15333.7184253506</c:v>
                </c:pt>
                <c:pt idx="18">
                  <c:v>13467.3481922356</c:v>
                </c:pt>
                <c:pt idx="19">
                  <c:v>13468.9027542246</c:v>
                </c:pt>
                <c:pt idx="20">
                  <c:v>13581.24104547</c:v>
                </c:pt>
                <c:pt idx="21">
                  <c:v>12039.414274716901</c:v>
                </c:pt>
                <c:pt idx="22">
                  <c:v>12791.095986681201</c:v>
                </c:pt>
                <c:pt idx="23">
                  <c:v>13616.330046160299</c:v>
                </c:pt>
                <c:pt idx="24">
                  <c:v>12992.112998889599</c:v>
                </c:pt>
                <c:pt idx="25">
                  <c:v>12003.5186919019</c:v>
                </c:pt>
                <c:pt idx="26">
                  <c:v>12194.629448772601</c:v>
                </c:pt>
                <c:pt idx="27">
                  <c:v>11539.9471635437</c:v>
                </c:pt>
                <c:pt idx="28">
                  <c:v>13305.9616407553</c:v>
                </c:pt>
                <c:pt idx="29">
                  <c:v>12906.953613740699</c:v>
                </c:pt>
                <c:pt idx="30">
                  <c:v>12486.0949424591</c:v>
                </c:pt>
                <c:pt idx="31">
                  <c:v>11347.1138098924</c:v>
                </c:pt>
                <c:pt idx="32">
                  <c:v>10444.7218554108</c:v>
                </c:pt>
                <c:pt idx="33">
                  <c:v>9788.7839941534803</c:v>
                </c:pt>
                <c:pt idx="34">
                  <c:v>9236.4603753607607</c:v>
                </c:pt>
                <c:pt idx="35">
                  <c:v>9495.81668679213</c:v>
                </c:pt>
                <c:pt idx="36">
                  <c:v>9410.8805256516298</c:v>
                </c:pt>
                <c:pt idx="37">
                  <c:v>9340.8894114870891</c:v>
                </c:pt>
                <c:pt idx="38">
                  <c:v>7304.7028331985503</c:v>
                </c:pt>
                <c:pt idx="39">
                  <c:v>7784.4413577268697</c:v>
                </c:pt>
                <c:pt idx="40">
                  <c:v>6770.1477583712804</c:v>
                </c:pt>
                <c:pt idx="41">
                  <c:v>6642.1590243362898</c:v>
                </c:pt>
                <c:pt idx="42">
                  <c:v>7429.2428400505996</c:v>
                </c:pt>
                <c:pt idx="43">
                  <c:v>7153.4879660311644</c:v>
                </c:pt>
                <c:pt idx="44">
                  <c:v>7004.4980714224275</c:v>
                </c:pt>
                <c:pt idx="45">
                  <c:v>6861.4014644520867</c:v>
                </c:pt>
                <c:pt idx="46">
                  <c:v>6723.6958056804942</c:v>
                </c:pt>
                <c:pt idx="47">
                  <c:v>6590.9296939155165</c:v>
                </c:pt>
                <c:pt idx="48">
                  <c:v>6462.696476369324</c:v>
                </c:pt>
                <c:pt idx="49">
                  <c:v>6338.6289413097484</c:v>
                </c:pt>
                <c:pt idx="50">
                  <c:v>6218.3947495644943</c:v>
                </c:pt>
                <c:pt idx="51">
                  <c:v>6101.6924873564749</c:v>
                </c:pt>
                <c:pt idx="52">
                  <c:v>5988.248243844544</c:v>
                </c:pt>
                <c:pt idx="53">
                  <c:v>5877.8126335514708</c:v>
                </c:pt>
                <c:pt idx="54">
                  <c:v>5770.1581974500641</c:v>
                </c:pt>
                <c:pt idx="55">
                  <c:v>5665.0771275192865</c:v>
                </c:pt>
                <c:pt idx="56">
                  <c:v>5562.3792685950411</c:v>
                </c:pt>
                <c:pt idx="57">
                  <c:v>5461.890358730685</c:v>
                </c:pt>
                <c:pt idx="58">
                  <c:v>5363.4504753682959</c:v>
                </c:pt>
                <c:pt idx="59">
                  <c:v>5266.9126596541255</c:v>
                </c:pt>
                <c:pt idx="60">
                  <c:v>5172.1416954093747</c:v>
                </c:pt>
                <c:pt idx="61">
                  <c:v>5079.0130227485606</c:v>
                </c:pt>
                <c:pt idx="62">
                  <c:v>4987.4117692491027</c:v>
                </c:pt>
                <c:pt idx="63">
                  <c:v>4897.2318840189901</c:v>
                </c:pt>
                <c:pt idx="64">
                  <c:v>4808.3753620666575</c:v>
                </c:pt>
                <c:pt idx="65">
                  <c:v>4720.7515481150758</c:v>
                </c:pt>
                <c:pt idx="66">
                  <c:v>4634.2765104746304</c:v>
                </c:pt>
                <c:pt idx="67">
                  <c:v>4548.8724768409465</c:v>
                </c:pt>
                <c:pt idx="68">
                  <c:v>4464.4673249505113</c:v>
                </c:pt>
                <c:pt idx="69">
                  <c:v>4380.994121938721</c:v>
                </c:pt>
              </c:numCache>
            </c:numRef>
          </c:val>
          <c:smooth val="0"/>
          <c:extLst>
            <c:ext xmlns:c16="http://schemas.microsoft.com/office/drawing/2014/chart" uri="{C3380CC4-5D6E-409C-BE32-E72D297353CC}">
              <c16:uniqueId val="{00000000-D8D1-4A98-9263-A28E726A8E27}"/>
            </c:ext>
          </c:extLst>
        </c:ser>
        <c:ser>
          <c:idx val="1"/>
          <c:order val="1"/>
          <c:tx>
            <c:strRef>
              <c:f>'2_UK_2030_scenario'!$D$198</c:f>
              <c:strCache>
                <c:ptCount val="1"/>
                <c:pt idx="0">
                  <c:v>LTH.20.C - Domestic heat/furnace</c:v>
                </c:pt>
              </c:strCache>
            </c:strRef>
          </c:tx>
          <c:spPr>
            <a:ln w="28575" cap="rnd">
              <a:solidFill>
                <a:schemeClr val="accent2"/>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'2_UK_2030_scenario'!$E$198:$BV$198</c:f>
              <c:numCache>
                <c:formatCode>#,##0</c:formatCode>
                <c:ptCount val="70"/>
                <c:pt idx="0">
                  <c:v>22731.798469225901</c:v>
                </c:pt>
                <c:pt idx="1">
                  <c:v>22591.216989480799</c:v>
                </c:pt>
                <c:pt idx="2">
                  <c:v>24370.806171119999</c:v>
                </c:pt>
                <c:pt idx="3">
                  <c:v>26316.595972847899</c:v>
                </c:pt>
                <c:pt idx="4">
                  <c:v>27062.210220953799</c:v>
                </c:pt>
                <c:pt idx="5">
                  <c:v>27801.233661179998</c:v>
                </c:pt>
                <c:pt idx="6">
                  <c:v>29183.9353173284</c:v>
                </c:pt>
                <c:pt idx="7">
                  <c:v>29648.048218577998</c:v>
                </c:pt>
                <c:pt idx="8">
                  <c:v>32182.092476956801</c:v>
                </c:pt>
                <c:pt idx="9">
                  <c:v>30902.841044212</c:v>
                </c:pt>
                <c:pt idx="10">
                  <c:v>30707.621683029902</c:v>
                </c:pt>
                <c:pt idx="11">
                  <c:v>30458.067267987499</c:v>
                </c:pt>
                <c:pt idx="12">
                  <c:v>30256.325217721602</c:v>
                </c:pt>
                <c:pt idx="13">
                  <c:v>29055.279379122199</c:v>
                </c:pt>
                <c:pt idx="14">
                  <c:v>32723.464152456701</c:v>
                </c:pt>
                <c:pt idx="15">
                  <c:v>34166.014491804097</c:v>
                </c:pt>
                <c:pt idx="16">
                  <c:v>33911.414983377501</c:v>
                </c:pt>
                <c:pt idx="17">
                  <c:v>32879.255891219902</c:v>
                </c:pt>
                <c:pt idx="18">
                  <c:v>31352.2911031228</c:v>
                </c:pt>
                <c:pt idx="19">
                  <c:v>31641.097354939498</c:v>
                </c:pt>
                <c:pt idx="20">
                  <c:v>34897.409397367897</c:v>
                </c:pt>
                <c:pt idx="21">
                  <c:v>33569.8813933235</c:v>
                </c:pt>
                <c:pt idx="22">
                  <c:v>35417.299121475698</c:v>
                </c:pt>
                <c:pt idx="23">
                  <c:v>34110.448778843798</c:v>
                </c:pt>
                <c:pt idx="24">
                  <c:v>32989.336434668097</c:v>
                </c:pt>
                <c:pt idx="25">
                  <c:v>37736.590466235299</c:v>
                </c:pt>
                <c:pt idx="26">
                  <c:v>34721.150233148903</c:v>
                </c:pt>
                <c:pt idx="27">
                  <c:v>35595.781240956399</c:v>
                </c:pt>
                <c:pt idx="28">
                  <c:v>35351.6888335392</c:v>
                </c:pt>
                <c:pt idx="29">
                  <c:v>35779.794037808701</c:v>
                </c:pt>
                <c:pt idx="30">
                  <c:v>36461.560567538902</c:v>
                </c:pt>
                <c:pt idx="31">
                  <c:v>36136.062553407799</c:v>
                </c:pt>
                <c:pt idx="32">
                  <c:v>36585.775886415096</c:v>
                </c:pt>
                <c:pt idx="33">
                  <c:v>37578.954648577703</c:v>
                </c:pt>
                <c:pt idx="34">
                  <c:v>36116.868263298296</c:v>
                </c:pt>
                <c:pt idx="35">
                  <c:v>35003.463326924</c:v>
                </c:pt>
                <c:pt idx="36">
                  <c:v>33370.684837212597</c:v>
                </c:pt>
                <c:pt idx="37">
                  <c:v>34116.393110350502</c:v>
                </c:pt>
                <c:pt idx="38">
                  <c:v>32804.086746528097</c:v>
                </c:pt>
                <c:pt idx="39">
                  <c:v>37095.542945937697</c:v>
                </c:pt>
                <c:pt idx="40">
                  <c:v>28232.632293389001</c:v>
                </c:pt>
                <c:pt idx="41">
                  <c:v>32680.666563188999</c:v>
                </c:pt>
                <c:pt idx="42">
                  <c:v>32763.169870792601</c:v>
                </c:pt>
                <c:pt idx="43">
                  <c:v>32882.094253179035</c:v>
                </c:pt>
                <c:pt idx="44">
                  <c:v>32474.377351010051</c:v>
                </c:pt>
                <c:pt idx="45">
                  <c:v>32096.302443209399</c:v>
                </c:pt>
                <c:pt idx="46">
                  <c:v>31745.196127274703</c:v>
                </c:pt>
                <c:pt idx="47">
                  <c:v>31418.687037854179</c:v>
                </c:pt>
                <c:pt idx="48">
                  <c:v>31114.664355139717</c:v>
                </c:pt>
                <c:pt idx="49">
                  <c:v>30831.242984518245</c:v>
                </c:pt>
                <c:pt idx="50">
                  <c:v>30566.734188274379</c:v>
                </c:pt>
                <c:pt idx="51">
                  <c:v>30319.620698279039</c:v>
                </c:pt>
                <c:pt idx="52">
                  <c:v>30088.535531336107</c:v>
                </c:pt>
                <c:pt idx="53">
                  <c:v>29872.24387960523</c:v>
                </c:pt>
                <c:pt idx="54">
                  <c:v>29669.627567197389</c:v>
                </c:pt>
                <c:pt idx="55">
                  <c:v>29479.671658056395</c:v>
                </c:pt>
                <c:pt idx="56">
                  <c:v>29301.452875158826</c:v>
                </c:pt>
                <c:pt idx="57">
                  <c:v>29134.129551102713</c:v>
                </c:pt>
                <c:pt idx="58">
                  <c:v>28976.932878524698</c:v>
                </c:pt>
                <c:pt idx="59">
                  <c:v>28829.159267952778</c:v>
                </c:pt>
                <c:pt idx="60">
                  <c:v>28690.163652572006</c:v>
                </c:pt>
                <c:pt idx="61">
                  <c:v>28559.353605433615</c:v>
                </c:pt>
                <c:pt idx="62">
                  <c:v>28436.184156029827</c:v>
                </c:pt>
                <c:pt idx="63">
                  <c:v>28320.153210796037</c:v>
                </c:pt>
                <c:pt idx="64">
                  <c:v>28210.797496706131</c:v>
                </c:pt>
                <c:pt idx="65">
                  <c:v>28107.6889592648</c:v>
                </c:pt>
                <c:pt idx="66">
                  <c:v>28010.431556327148</c:v>
                </c:pt>
                <c:pt idx="67">
                  <c:v>27918.658397653919</c:v>
                </c:pt>
                <c:pt idx="68">
                  <c:v>27832.029187233566</c:v>
                </c:pt>
                <c:pt idx="69">
                  <c:v>27750.227931406018</c:v>
                </c:pt>
              </c:numCache>
            </c:numRef>
          </c:val>
          <c:smooth val="0"/>
          <c:extLst>
            <c:ext xmlns:c16="http://schemas.microsoft.com/office/drawing/2014/chart" uri="{C3380CC4-5D6E-409C-BE32-E72D297353CC}">
              <c16:uniqueId val="{00000001-D8D1-4A98-9263-A28E726A8E27}"/>
            </c:ext>
          </c:extLst>
        </c:ser>
        <c:ser>
          <c:idx val="2"/>
          <c:order val="2"/>
          <c:tx>
            <c:strRef>
              <c:f>'2_UK_2030_scenario'!$D$199</c:f>
              <c:strCache>
                <c:ptCount val="1"/>
                <c:pt idx="0">
                  <c:v>LTH.20.C - Industrial heat/furnace</c:v>
                </c:pt>
              </c:strCache>
            </c:strRef>
          </c:tx>
          <c:spPr>
            <a:ln w="28575" cap="rnd">
              <a:solidFill>
                <a:schemeClr val="accent3"/>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'2_UK_2030_scenario'!$E$199:$BV$199</c:f>
              <c:numCache>
                <c:formatCode>#,##0</c:formatCode>
                <c:ptCount val="70"/>
                <c:pt idx="0">
                  <c:v>9486.4605688716292</c:v>
                </c:pt>
                <c:pt idx="1">
                  <c:v>11278.940192722899</c:v>
                </c:pt>
                <c:pt idx="2">
                  <c:v>11099.829041762599</c:v>
                </c:pt>
                <c:pt idx="3">
                  <c:v>10195.0879068832</c:v>
                </c:pt>
                <c:pt idx="4">
                  <c:v>9430.6052072289604</c:v>
                </c:pt>
                <c:pt idx="5">
                  <c:v>9777.4772623305307</c:v>
                </c:pt>
                <c:pt idx="6">
                  <c:v>10248.992029537199</c:v>
                </c:pt>
                <c:pt idx="7">
                  <c:v>9997.7954561723709</c:v>
                </c:pt>
                <c:pt idx="8">
                  <c:v>10319.772516823399</c:v>
                </c:pt>
                <c:pt idx="9">
                  <c:v>9311.4069062767994</c:v>
                </c:pt>
                <c:pt idx="10">
                  <c:v>8979.2628711587495</c:v>
                </c:pt>
                <c:pt idx="11">
                  <c:v>8759.8339155198591</c:v>
                </c:pt>
                <c:pt idx="12">
                  <c:v>9371.0041464125406</c:v>
                </c:pt>
                <c:pt idx="13">
                  <c:v>9327.8689143128595</c:v>
                </c:pt>
                <c:pt idx="14">
                  <c:v>9427.9103857752507</c:v>
                </c:pt>
                <c:pt idx="15">
                  <c:v>9299.0826583467697</c:v>
                </c:pt>
                <c:pt idx="16">
                  <c:v>8655.8584675969996</c:v>
                </c:pt>
                <c:pt idx="17">
                  <c:v>8380.6985869208293</c:v>
                </c:pt>
                <c:pt idx="18">
                  <c:v>7546.4106419680602</c:v>
                </c:pt>
                <c:pt idx="19">
                  <c:v>7587.6531949484297</c:v>
                </c:pt>
                <c:pt idx="20">
                  <c:v>7915.88581542874</c:v>
                </c:pt>
                <c:pt idx="21">
                  <c:v>7961.0438336480802</c:v>
                </c:pt>
                <c:pt idx="22">
                  <c:v>7433.9833599370504</c:v>
                </c:pt>
                <c:pt idx="23">
                  <c:v>10431.958673856499</c:v>
                </c:pt>
                <c:pt idx="24">
                  <c:v>10394.7281986985</c:v>
                </c:pt>
                <c:pt idx="25">
                  <c:v>10731.4919060142</c:v>
                </c:pt>
                <c:pt idx="26">
                  <c:v>10219.8341466978</c:v>
                </c:pt>
                <c:pt idx="27">
                  <c:v>10281.5962687233</c:v>
                </c:pt>
                <c:pt idx="28">
                  <c:v>9126.8458594101103</c:v>
                </c:pt>
                <c:pt idx="29">
                  <c:v>8788.9854066010394</c:v>
                </c:pt>
                <c:pt idx="30">
                  <c:v>9320.9750357118392</c:v>
                </c:pt>
                <c:pt idx="31">
                  <c:v>8094.1815796578403</c:v>
                </c:pt>
                <c:pt idx="32">
                  <c:v>7986.4985839262799</c:v>
                </c:pt>
                <c:pt idx="33">
                  <c:v>8683.8820901305899</c:v>
                </c:pt>
                <c:pt idx="34">
                  <c:v>8685.4121237169293</c:v>
                </c:pt>
                <c:pt idx="35">
                  <c:v>7882.2289040956202</c:v>
                </c:pt>
                <c:pt idx="36">
                  <c:v>7439.2609967882499</c:v>
                </c:pt>
                <c:pt idx="37">
                  <c:v>10604.314363813801</c:v>
                </c:pt>
                <c:pt idx="38">
                  <c:v>8972.1496614943808</c:v>
                </c:pt>
                <c:pt idx="39">
                  <c:v>9546.6741585377404</c:v>
                </c:pt>
                <c:pt idx="40">
                  <c:v>9315.2600412176198</c:v>
                </c:pt>
                <c:pt idx="41">
                  <c:v>9347.9469885203707</c:v>
                </c:pt>
                <c:pt idx="42">
                  <c:v>9660.8636259382693</c:v>
                </c:pt>
                <c:pt idx="43">
                  <c:v>9669.4806014214646</c:v>
                </c:pt>
                <c:pt idx="44">
                  <c:v>9684.5087597720903</c:v>
                </c:pt>
                <c:pt idx="45">
                  <c:v>9705.4014722472202</c:v>
                </c:pt>
                <c:pt idx="46">
                  <c:v>9731.6756411096594</c:v>
                </c:pt>
                <c:pt idx="47">
                  <c:v>9762.9025045684702</c:v>
                </c:pt>
                <c:pt idx="48">
                  <c:v>9798.6999980165929</c:v>
                </c:pt>
                <c:pt idx="49">
                  <c:v>9838.7263730286031</c:v>
                </c:pt>
                <c:pt idx="50">
                  <c:v>9882.6748392585414</c:v>
                </c:pt>
                <c:pt idx="51">
                  <c:v>9930.2690431713381</c:v>
                </c:pt>
                <c:pt idx="52">
                  <c:v>9981.2592352191896</c:v>
                </c:pt>
                <c:pt idx="53">
                  <c:v>10035.41900638066</c:v>
                </c:pt>
                <c:pt idx="54">
                  <c:v>10092.542497932156</c:v>
                </c:pt>
                <c:pt idx="55">
                  <c:v>10152.442006414014</c:v>
                </c:pt>
                <c:pt idx="56">
                  <c:v>10214.945920103375</c:v>
                </c:pt>
                <c:pt idx="57">
                  <c:v>10279.896934754614</c:v>
                </c:pt>
                <c:pt idx="58">
                  <c:v>10347.150505552563</c:v>
                </c:pt>
                <c:pt idx="59">
                  <c:v>10416.573499631255</c:v>
                </c:pt>
                <c:pt idx="60">
                  <c:v>10488.043019515244</c:v>
                </c:pt>
                <c:pt idx="61">
                  <c:v>10561.445372731163</c:v>
                </c:pt>
                <c:pt idx="62">
                  <c:v>10636.675166838888</c:v>
                </c:pt>
                <c:pt idx="63">
                  <c:v>10713.63451242052</c:v>
                </c:pt>
                <c:pt idx="64">
                  <c:v>10792.232319279799</c:v>
                </c:pt>
                <c:pt idx="65">
                  <c:v>10872.38367335381</c:v>
                </c:pt>
                <c:pt idx="66">
                  <c:v>10954.009283709986</c:v>
                </c:pt>
                <c:pt idx="67">
                  <c:v>11037.034990563654</c:v>
                </c:pt>
                <c:pt idx="68">
                  <c:v>11121.391326560479</c:v>
                </c:pt>
                <c:pt idx="69">
                  <c:v>11207.013124668805</c:v>
                </c:pt>
              </c:numCache>
            </c:numRef>
          </c:val>
          <c:smooth val="0"/>
          <c:extLst>
            <c:ext xmlns:c16="http://schemas.microsoft.com/office/drawing/2014/chart" uri="{C3380CC4-5D6E-409C-BE32-E72D297353CC}">
              <c16:uniqueId val="{00000002-D8D1-4A98-9263-A28E726A8E27}"/>
            </c:ext>
          </c:extLst>
        </c:ser>
        <c:ser>
          <c:idx val="3"/>
          <c:order val="3"/>
          <c:tx>
            <c:strRef>
              <c:f>'2_UK_2030_scenario'!$D$200</c:f>
              <c:strCache>
                <c:ptCount val="1"/>
                <c:pt idx="0">
                  <c:v>MTH.100.C - Industrial heat/furnace</c:v>
                </c:pt>
              </c:strCache>
            </c:strRef>
          </c:tx>
          <c:spPr>
            <a:ln w="28575" cap="rnd">
              <a:solidFill>
                <a:schemeClr val="accent4"/>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'2_UK_2030_scenario'!$E$200:$BV$200</c:f>
              <c:numCache>
                <c:formatCode>#,##0</c:formatCode>
                <c:ptCount val="70"/>
                <c:pt idx="0">
                  <c:v>12270.2752108676</c:v>
                </c:pt>
                <c:pt idx="1">
                  <c:v>11265.393224338501</c:v>
                </c:pt>
                <c:pt idx="2">
                  <c:v>11641.9172566248</c:v>
                </c:pt>
                <c:pt idx="3">
                  <c:v>11353.416991256399</c:v>
                </c:pt>
                <c:pt idx="4">
                  <c:v>11294.7406578011</c:v>
                </c:pt>
                <c:pt idx="5">
                  <c:v>11482.3280280403</c:v>
                </c:pt>
                <c:pt idx="6">
                  <c:v>11898.240478788501</c:v>
                </c:pt>
                <c:pt idx="7">
                  <c:v>11982.9036127619</c:v>
                </c:pt>
                <c:pt idx="8">
                  <c:v>12364.4476866765</c:v>
                </c:pt>
                <c:pt idx="9">
                  <c:v>10758.733813511701</c:v>
                </c:pt>
                <c:pt idx="10">
                  <c:v>9671.03619243918</c:v>
                </c:pt>
                <c:pt idx="11">
                  <c:v>9392.0305868466603</c:v>
                </c:pt>
                <c:pt idx="12">
                  <c:v>9045.6193168378104</c:v>
                </c:pt>
                <c:pt idx="13">
                  <c:v>8501.4211567146995</c:v>
                </c:pt>
                <c:pt idx="14">
                  <c:v>8783.4209452206396</c:v>
                </c:pt>
                <c:pt idx="15">
                  <c:v>9131.7304563603302</c:v>
                </c:pt>
                <c:pt idx="16">
                  <c:v>9261.1835765141404</c:v>
                </c:pt>
                <c:pt idx="17">
                  <c:v>9661.4433990266898</c:v>
                </c:pt>
                <c:pt idx="18">
                  <c:v>9418.0942927617307</c:v>
                </c:pt>
                <c:pt idx="19">
                  <c:v>9782.8342877222494</c:v>
                </c:pt>
                <c:pt idx="20">
                  <c:v>10759.134385395801</c:v>
                </c:pt>
                <c:pt idx="21">
                  <c:v>10188.6458929198</c:v>
                </c:pt>
                <c:pt idx="22">
                  <c:v>10605.3374687219</c:v>
                </c:pt>
                <c:pt idx="23">
                  <c:v>8389.8771542560298</c:v>
                </c:pt>
                <c:pt idx="24">
                  <c:v>9030.8457639494409</c:v>
                </c:pt>
                <c:pt idx="25">
                  <c:v>9048.22568761201</c:v>
                </c:pt>
                <c:pt idx="26">
                  <c:v>8064.8220002180497</c:v>
                </c:pt>
                <c:pt idx="27">
                  <c:v>7945.79774532183</c:v>
                </c:pt>
                <c:pt idx="28">
                  <c:v>7572.3113399803096</c:v>
                </c:pt>
                <c:pt idx="29">
                  <c:v>7880.2981714940897</c:v>
                </c:pt>
                <c:pt idx="30">
                  <c:v>8256.56573600509</c:v>
                </c:pt>
                <c:pt idx="31">
                  <c:v>7312.1135614261402</c:v>
                </c:pt>
                <c:pt idx="32">
                  <c:v>7439.7183759221398</c:v>
                </c:pt>
                <c:pt idx="33">
                  <c:v>7951.65202649402</c:v>
                </c:pt>
                <c:pt idx="34">
                  <c:v>7785.8957993005397</c:v>
                </c:pt>
                <c:pt idx="35">
                  <c:v>7435.4713090540799</c:v>
                </c:pt>
                <c:pt idx="36">
                  <c:v>7073.8338837834699</c:v>
                </c:pt>
                <c:pt idx="37">
                  <c:v>6292.9255868857399</c:v>
                </c:pt>
                <c:pt idx="38">
                  <c:v>5658.34278393574</c:v>
                </c:pt>
                <c:pt idx="39">
                  <c:v>6124.7394286550298</c:v>
                </c:pt>
                <c:pt idx="40">
                  <c:v>6166.91340618708</c:v>
                </c:pt>
                <c:pt idx="41">
                  <c:v>6118.7242940809301</c:v>
                </c:pt>
                <c:pt idx="42">
                  <c:v>6441.3146752221101</c:v>
                </c:pt>
                <c:pt idx="43">
                  <c:v>8139.335608263822</c:v>
                </c:pt>
                <c:pt idx="44">
                  <c:v>8073.1468914418501</c:v>
                </c:pt>
                <c:pt idx="45">
                  <c:v>7994.0977007772817</c:v>
                </c:pt>
                <c:pt idx="46">
                  <c:v>7951.5830902153193</c:v>
                </c:pt>
                <c:pt idx="47">
                  <c:v>7944.7450209438184</c:v>
                </c:pt>
                <c:pt idx="48">
                  <c:v>7959.3566286772475</c:v>
                </c:pt>
                <c:pt idx="49">
                  <c:v>7980.6466654320529</c:v>
                </c:pt>
                <c:pt idx="50">
                  <c:v>7997.0837152242048</c:v>
                </c:pt>
                <c:pt idx="51">
                  <c:v>8001.4719570774696</c:v>
                </c:pt>
                <c:pt idx="52">
                  <c:v>7990.2363723387389</c:v>
                </c:pt>
                <c:pt idx="53">
                  <c:v>7962.7991718441917</c:v>
                </c:pt>
                <c:pt idx="54">
                  <c:v>7920.4243615082032</c:v>
                </c:pt>
                <c:pt idx="55">
                  <c:v>7865.5979849556179</c:v>
                </c:pt>
                <c:pt idx="56">
                  <c:v>7801.3011330103418</c:v>
                </c:pt>
                <c:pt idx="57">
                  <c:v>7730.0789912585487</c:v>
                </c:pt>
                <c:pt idx="58">
                  <c:v>7653.8628831346241</c:v>
                </c:pt>
                <c:pt idx="59">
                  <c:v>7574.2613669714647</c:v>
                </c:pt>
                <c:pt idx="60">
                  <c:v>7422.7533593163271</c:v>
                </c:pt>
                <c:pt idx="61">
                  <c:v>7274.5178150930333</c:v>
                </c:pt>
                <c:pt idx="62">
                  <c:v>7129.378220991166</c:v>
                </c:pt>
                <c:pt idx="63">
                  <c:v>6987.1696406181909</c:v>
                </c:pt>
                <c:pt idx="64">
                  <c:v>6847.7377662292929</c:v>
                </c:pt>
                <c:pt idx="65">
                  <c:v>6710.9380605412834</c:v>
                </c:pt>
                <c:pt idx="66">
                  <c:v>6576.6349788462667</c:v>
                </c:pt>
                <c:pt idx="67">
                  <c:v>6444.7012628378243</c:v>
                </c:pt>
                <c:pt idx="68">
                  <c:v>6315.0172985979061</c:v>
                </c:pt>
                <c:pt idx="69">
                  <c:v>6187.4705320884623</c:v>
                </c:pt>
              </c:numCache>
            </c:numRef>
          </c:val>
          <c:smooth val="0"/>
          <c:extLst>
            <c:ext xmlns:c16="http://schemas.microsoft.com/office/drawing/2014/chart" uri="{C3380CC4-5D6E-409C-BE32-E72D297353CC}">
              <c16:uniqueId val="{00000003-D8D1-4A98-9263-A28E726A8E27}"/>
            </c:ext>
          </c:extLst>
        </c:ser>
        <c:ser>
          <c:idx val="4"/>
          <c:order val="4"/>
          <c:tx>
            <c:strRef>
              <c:f>'2_UK_2030_scenario'!$D$201</c:f>
              <c:strCache>
                <c:ptCount val="1"/>
                <c:pt idx="0">
                  <c:v>MTH.200.C - Industrial heat/furnace</c:v>
                </c:pt>
              </c:strCache>
            </c:strRef>
          </c:tx>
          <c:spPr>
            <a:ln w="28575" cap="rnd">
              <a:solidFill>
                <a:schemeClr val="accent5"/>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'2_UK_2030_scenario'!$E$201:$BV$201</c:f>
              <c:numCache>
                <c:formatCode>#,##0</c:formatCode>
                <c:ptCount val="70"/>
                <c:pt idx="0">
                  <c:v>12419.6124924257</c:v>
                </c:pt>
                <c:pt idx="1">
                  <c:v>11366.545718458399</c:v>
                </c:pt>
                <c:pt idx="2">
                  <c:v>12638.1851431962</c:v>
                </c:pt>
                <c:pt idx="3">
                  <c:v>12443.9556987793</c:v>
                </c:pt>
                <c:pt idx="4">
                  <c:v>12428.609474205799</c:v>
                </c:pt>
                <c:pt idx="5">
                  <c:v>12310.492164232801</c:v>
                </c:pt>
                <c:pt idx="6">
                  <c:v>12614.3453227262</c:v>
                </c:pt>
                <c:pt idx="7">
                  <c:v>11890.633368425601</c:v>
                </c:pt>
                <c:pt idx="8">
                  <c:v>12307.089869212299</c:v>
                </c:pt>
                <c:pt idx="9">
                  <c:v>11008.012202871299</c:v>
                </c:pt>
                <c:pt idx="10">
                  <c:v>10039.435987553699</c:v>
                </c:pt>
                <c:pt idx="11">
                  <c:v>10071.711686471701</c:v>
                </c:pt>
                <c:pt idx="12">
                  <c:v>9406.7457188568296</c:v>
                </c:pt>
                <c:pt idx="13">
                  <c:v>8757.5681902823599</c:v>
                </c:pt>
                <c:pt idx="14">
                  <c:v>8910.5362853515708</c:v>
                </c:pt>
                <c:pt idx="15">
                  <c:v>8834.9693859470008</c:v>
                </c:pt>
                <c:pt idx="16">
                  <c:v>8850.26011995107</c:v>
                </c:pt>
                <c:pt idx="17">
                  <c:v>8833.7460295401397</c:v>
                </c:pt>
                <c:pt idx="18">
                  <c:v>7647.1624242435901</c:v>
                </c:pt>
                <c:pt idx="19">
                  <c:v>7277.9828609955002</c:v>
                </c:pt>
                <c:pt idx="20">
                  <c:v>7821.4279390404799</c:v>
                </c:pt>
                <c:pt idx="21">
                  <c:v>6857.4059192038103</c:v>
                </c:pt>
                <c:pt idx="22">
                  <c:v>6888.6259941975904</c:v>
                </c:pt>
                <c:pt idx="23">
                  <c:v>6822.6145558172002</c:v>
                </c:pt>
                <c:pt idx="24">
                  <c:v>6528.3979534865603</c:v>
                </c:pt>
                <c:pt idx="25">
                  <c:v>6677.0381455433799</c:v>
                </c:pt>
                <c:pt idx="26">
                  <c:v>6767.5865415195103</c:v>
                </c:pt>
                <c:pt idx="27">
                  <c:v>6856.6954084920699</c:v>
                </c:pt>
                <c:pt idx="28">
                  <c:v>8141.9917220073003</c:v>
                </c:pt>
                <c:pt idx="29">
                  <c:v>8150.0140333619802</c:v>
                </c:pt>
                <c:pt idx="30">
                  <c:v>8344.7631252456504</c:v>
                </c:pt>
                <c:pt idx="31">
                  <c:v>7980.4760169870096</c:v>
                </c:pt>
                <c:pt idx="32">
                  <c:v>7661.5425088542297</c:v>
                </c:pt>
                <c:pt idx="33">
                  <c:v>6850.7105514541399</c:v>
                </c:pt>
                <c:pt idx="34">
                  <c:v>6575.6666972265803</c:v>
                </c:pt>
                <c:pt idx="35">
                  <c:v>6370.0734847682497</c:v>
                </c:pt>
                <c:pt idx="36">
                  <c:v>6130.8543124888001</c:v>
                </c:pt>
                <c:pt idx="37">
                  <c:v>5867.26212496069</c:v>
                </c:pt>
                <c:pt idx="38">
                  <c:v>4704.4605188160604</c:v>
                </c:pt>
                <c:pt idx="39">
                  <c:v>5253.6050974788704</c:v>
                </c:pt>
                <c:pt idx="40">
                  <c:v>4577.8456652866998</c:v>
                </c:pt>
                <c:pt idx="41">
                  <c:v>4566.9629210512703</c:v>
                </c:pt>
                <c:pt idx="42">
                  <c:v>4905.3729819097498</c:v>
                </c:pt>
                <c:pt idx="43">
                  <c:v>4798.4367481408226</c:v>
                </c:pt>
                <c:pt idx="44">
                  <c:v>4695.336038705198</c:v>
                </c:pt>
                <c:pt idx="45">
                  <c:v>4595.7492962045762</c:v>
                </c:pt>
                <c:pt idx="46">
                  <c:v>4499.3867321637172</c:v>
                </c:pt>
                <c:pt idx="47">
                  <c:v>4405.9865785652946</c:v>
                </c:pt>
                <c:pt idx="48">
                  <c:v>4315.3118584575395</c:v>
                </c:pt>
                <c:pt idx="49">
                  <c:v>4227.1475934877753</c:v>
                </c:pt>
                <c:pt idx="50">
                  <c:v>4141.2983807499159</c:v>
                </c:pt>
                <c:pt idx="51">
                  <c:v>4057.5862830386818</c:v>
                </c:pt>
                <c:pt idx="52">
                  <c:v>3975.8489860770524</c:v>
                </c:pt>
                <c:pt idx="53">
                  <c:v>3895.9381839889184</c:v>
                </c:pt>
                <c:pt idx="54">
                  <c:v>3817.7181605852838</c:v>
                </c:pt>
                <c:pt idx="55">
                  <c:v>3741.0645392002207</c:v>
                </c:pt>
                <c:pt idx="56">
                  <c:v>3665.8631780724609</c:v>
                </c:pt>
                <c:pt idx="57">
                  <c:v>3592.0091917938776</c:v>
                </c:pt>
                <c:pt idx="58">
                  <c:v>3519.4060822751658</c:v>
                </c:pt>
                <c:pt idx="59">
                  <c:v>3447.9649651217374</c:v>
                </c:pt>
                <c:pt idx="60">
                  <c:v>3377.603879357298</c:v>
                </c:pt>
                <c:pt idx="61">
                  <c:v>3308.2471701495656</c:v>
                </c:pt>
                <c:pt idx="62">
                  <c:v>3239.8249356394144</c:v>
                </c:pt>
                <c:pt idx="63">
                  <c:v>3172.2725301977389</c:v>
                </c:pt>
                <c:pt idx="64">
                  <c:v>3105.5301174713641</c:v>
                </c:pt>
                <c:pt idx="65">
                  <c:v>3039.5422674612541</c:v>
                </c:pt>
                <c:pt idx="66">
                  <c:v>2974.2575926284126</c:v>
                </c:pt>
                <c:pt idx="67">
                  <c:v>2909.6284186661624</c:v>
                </c:pt>
                <c:pt idx="68">
                  <c:v>2845.6104861290523</c:v>
                </c:pt>
                <c:pt idx="69">
                  <c:v>2782.1626795828588</c:v>
                </c:pt>
              </c:numCache>
            </c:numRef>
          </c:val>
          <c:smooth val="0"/>
          <c:extLst>
            <c:ext xmlns:c16="http://schemas.microsoft.com/office/drawing/2014/chart" uri="{C3380CC4-5D6E-409C-BE32-E72D297353CC}">
              <c16:uniqueId val="{00000004-D8D1-4A98-9263-A28E726A8E27}"/>
            </c:ext>
          </c:extLst>
        </c:ser>
        <c:ser>
          <c:idx val="5"/>
          <c:order val="5"/>
          <c:tx>
            <c:strRef>
              <c:f>'2_UK_2030_scenario'!$D$202</c:f>
              <c:strCache>
                <c:ptCount val="1"/>
                <c:pt idx="0">
                  <c:v>MD - Airplanes</c:v>
                </c:pt>
              </c:strCache>
            </c:strRef>
          </c:tx>
          <c:spPr>
            <a:ln w="28575" cap="rnd">
              <a:solidFill>
                <a:schemeClr val="accent6"/>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'2_UK_2030_scenario'!$E$202:$BV$202</c:f>
              <c:numCache>
                <c:formatCode>#,##0</c:formatCode>
                <c:ptCount val="70"/>
                <c:pt idx="0">
                  <c:v>1764.7549742420499</c:v>
                </c:pt>
                <c:pt idx="1">
                  <c:v>1890.74876463649</c:v>
                </c:pt>
                <c:pt idx="2">
                  <c:v>1996.2098702583401</c:v>
                </c:pt>
                <c:pt idx="3">
                  <c:v>1745.2402302545599</c:v>
                </c:pt>
                <c:pt idx="4">
                  <c:v>1803.35770412958</c:v>
                </c:pt>
                <c:pt idx="5">
                  <c:v>1854.74214302112</c:v>
                </c:pt>
                <c:pt idx="6">
                  <c:v>2001.6786793430799</c:v>
                </c:pt>
                <c:pt idx="7">
                  <c:v>2161.6618005885798</c:v>
                </c:pt>
                <c:pt idx="8">
                  <c:v>2170.6904545634002</c:v>
                </c:pt>
                <c:pt idx="9">
                  <c:v>2317.32412311094</c:v>
                </c:pt>
                <c:pt idx="10">
                  <c:v>2344.69941303927</c:v>
                </c:pt>
                <c:pt idx="11">
                  <c:v>2274.3679015787702</c:v>
                </c:pt>
                <c:pt idx="12">
                  <c:v>2246.5464110937901</c:v>
                </c:pt>
                <c:pt idx="13">
                  <c:v>2401.2219845254599</c:v>
                </c:pt>
                <c:pt idx="14">
                  <c:v>2293.8904106008199</c:v>
                </c:pt>
                <c:pt idx="15">
                  <c:v>2612.2610741777498</c:v>
                </c:pt>
                <c:pt idx="16">
                  <c:v>2597.2749512266901</c:v>
                </c:pt>
                <c:pt idx="17">
                  <c:v>2862.3726875580701</c:v>
                </c:pt>
                <c:pt idx="18">
                  <c:v>3075.0246447244999</c:v>
                </c:pt>
                <c:pt idx="19">
                  <c:v>502.76223739716301</c:v>
                </c:pt>
                <c:pt idx="20">
                  <c:v>471.13811806301698</c:v>
                </c:pt>
                <c:pt idx="21">
                  <c:v>501.26453323296801</c:v>
                </c:pt>
                <c:pt idx="22">
                  <c:v>543.77628389504002</c:v>
                </c:pt>
                <c:pt idx="23">
                  <c:v>559.26592574767699</c:v>
                </c:pt>
                <c:pt idx="24">
                  <c:v>659.27743803362898</c:v>
                </c:pt>
                <c:pt idx="25">
                  <c:v>682.16508662959404</c:v>
                </c:pt>
                <c:pt idx="26">
                  <c:v>719.34258133141395</c:v>
                </c:pt>
                <c:pt idx="27">
                  <c:v>744.38497855799596</c:v>
                </c:pt>
                <c:pt idx="28">
                  <c:v>800.11755173024301</c:v>
                </c:pt>
                <c:pt idx="29">
                  <c:v>845.379822410457</c:v>
                </c:pt>
                <c:pt idx="30">
                  <c:v>852.00357830095402</c:v>
                </c:pt>
                <c:pt idx="31">
                  <c:v>770.369228827342</c:v>
                </c:pt>
                <c:pt idx="32">
                  <c:v>806.23531439108399</c:v>
                </c:pt>
                <c:pt idx="33">
                  <c:v>893.47889059267197</c:v>
                </c:pt>
                <c:pt idx="34">
                  <c:v>964.22553389483699</c:v>
                </c:pt>
                <c:pt idx="35">
                  <c:v>971.46825489533796</c:v>
                </c:pt>
                <c:pt idx="36">
                  <c:v>896.44327571447604</c:v>
                </c:pt>
                <c:pt idx="37">
                  <c:v>865.89336168755403</c:v>
                </c:pt>
                <c:pt idx="38">
                  <c:v>813.78930116040999</c:v>
                </c:pt>
                <c:pt idx="39">
                  <c:v>796.85175546892197</c:v>
                </c:pt>
                <c:pt idx="40">
                  <c:v>830.70525953806305</c:v>
                </c:pt>
                <c:pt idx="41">
                  <c:v>792.87793411698999</c:v>
                </c:pt>
                <c:pt idx="42">
                  <c:v>780.21637499255405</c:v>
                </c:pt>
                <c:pt idx="43">
                  <c:v>761.75350010410443</c:v>
                </c:pt>
                <c:pt idx="44">
                  <c:v>743.84886554553782</c:v>
                </c:pt>
                <c:pt idx="45">
                  <c:v>726.40559347428928</c:v>
                </c:pt>
                <c:pt idx="46">
                  <c:v>709.34419564953976</c:v>
                </c:pt>
                <c:pt idx="47">
                  <c:v>692.59926713479399</c:v>
                </c:pt>
                <c:pt idx="48">
                  <c:v>676.1168636440658</c:v>
                </c:pt>
                <c:pt idx="49">
                  <c:v>659.85240569117593</c:v>
                </c:pt>
                <c:pt idx="50">
                  <c:v>643.76899281603085</c:v>
                </c:pt>
                <c:pt idx="51">
                  <c:v>627.83603995773706</c:v>
                </c:pt>
                <c:pt idx="52">
                  <c:v>612.02816898543915</c:v>
                </c:pt>
                <c:pt idx="53">
                  <c:v>596.32430381510756</c:v>
                </c:pt>
                <c:pt idx="54">
                  <c:v>580.70692902461246</c:v>
                </c:pt>
                <c:pt idx="55">
                  <c:v>565.16148052917163</c:v>
                </c:pt>
                <c:pt idx="56">
                  <c:v>549.67584346293631</c:v>
                </c:pt>
                <c:pt idx="57">
                  <c:v>534.23993747341524</c:v>
                </c:pt>
                <c:pt idx="58">
                  <c:v>518.8453735620601</c:v>
                </c:pt>
                <c:pt idx="59">
                  <c:v>503.48516967726925</c:v>
                </c:pt>
                <c:pt idx="60">
                  <c:v>488.15351469017219</c:v>
                </c:pt>
                <c:pt idx="61">
                  <c:v>472.84557230984302</c:v>
                </c:pt>
                <c:pt idx="62">
                  <c:v>457.55731803549702</c:v>
                </c:pt>
                <c:pt idx="63">
                  <c:v>442.28540348326163</c:v>
                </c:pt>
                <c:pt idx="64">
                  <c:v>427.02704342839223</c:v>
                </c:pt>
                <c:pt idx="65">
                  <c:v>411.77992171940821</c:v>
                </c:pt>
                <c:pt idx="66">
                  <c:v>396.5421128864503</c:v>
                </c:pt>
                <c:pt idx="67">
                  <c:v>381.31201681172161</c:v>
                </c:pt>
                <c:pt idx="68">
                  <c:v>366.08830427832385</c:v>
                </c:pt>
                <c:pt idx="69">
                  <c:v>350.86987158344965</c:v>
                </c:pt>
              </c:numCache>
            </c:numRef>
          </c:val>
          <c:smooth val="0"/>
          <c:extLst>
            <c:ext xmlns:c16="http://schemas.microsoft.com/office/drawing/2014/chart" uri="{C3380CC4-5D6E-409C-BE32-E72D297353CC}">
              <c16:uniqueId val="{00000005-D8D1-4A98-9263-A28E726A8E27}"/>
            </c:ext>
          </c:extLst>
        </c:ser>
        <c:ser>
          <c:idx val="6"/>
          <c:order val="6"/>
          <c:tx>
            <c:strRef>
              <c:f>'2_UK_2030_scenario'!$D$203</c:f>
              <c:strCache>
                <c:ptCount val="1"/>
                <c:pt idx="0">
                  <c:v>MD - Biodiesel cars</c:v>
                </c:pt>
              </c:strCache>
            </c:strRef>
          </c:tx>
          <c:spPr>
            <a:ln w="28575" cap="rnd">
              <a:solidFill>
                <a:schemeClr val="accent1">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'2_UK_2030_scenario'!$E$203:$BV$203</c:f>
              <c:numCache>
                <c:formatCode>#,##0.000</c:formatCode>
                <c:ptCount val="70"/>
                <c:pt idx="31" formatCode="#,##0">
                  <c:v>3.45</c:v>
                </c:pt>
                <c:pt idx="32" formatCode="#,##0">
                  <c:v>17.25</c:v>
                </c:pt>
                <c:pt idx="33" formatCode="#,##0">
                  <c:v>18.399999999999999</c:v>
                </c:pt>
                <c:pt idx="34" formatCode="#,##0">
                  <c:v>85.1</c:v>
                </c:pt>
                <c:pt idx="35" formatCode="#,##0">
                  <c:v>213.9</c:v>
                </c:pt>
                <c:pt idx="36" formatCode="#,##0">
                  <c:v>410.87900262467201</c:v>
                </c:pt>
                <c:pt idx="37" formatCode="#,##0">
                  <c:v>929.2</c:v>
                </c:pt>
                <c:pt idx="38" formatCode="#,##0">
                  <c:v>1145.4000000000001</c:v>
                </c:pt>
                <c:pt idx="39" formatCode="#,##0">
                  <c:v>1350.1</c:v>
                </c:pt>
                <c:pt idx="40" formatCode="#,##0">
                  <c:v>1251.2</c:v>
                </c:pt>
                <c:pt idx="41" formatCode="#,##0">
                  <c:v>1069.5</c:v>
                </c:pt>
                <c:pt idx="42" formatCode="#,##0">
                  <c:v>1216.7</c:v>
                </c:pt>
                <c:pt idx="43" formatCode="#,##0">
                  <c:v>1220.9591598599768</c:v>
                </c:pt>
                <c:pt idx="44" formatCode="#,##0">
                  <c:v>1228.6373285902805</c:v>
                </c:pt>
                <c:pt idx="45" formatCode="#,##0">
                  <c:v>1239.0966723527763</c:v>
                </c:pt>
                <c:pt idx="46" formatCode="#,##0">
                  <c:v>1251.8432892082778</c:v>
                </c:pt>
                <c:pt idx="47" formatCode="#,##0">
                  <c:v>1266.4881676908235</c:v>
                </c:pt>
                <c:pt idx="48" formatCode="#,##0">
                  <c:v>1282.7203869551145</c:v>
                </c:pt>
                <c:pt idx="49" formatCode="#,##0">
                  <c:v>1300.2882849610021</c:v>
                </c:pt>
                <c:pt idx="50" formatCode="#,##0">
                  <c:v>1318.9859435576636</c:v>
                </c:pt>
                <c:pt idx="51" formatCode="#,##0">
                  <c:v>1338.6433010516421</c:v>
                </c:pt>
                <c:pt idx="52" formatCode="#,##0">
                  <c:v>1359.118789767725</c:v>
                </c:pt>
                <c:pt idx="53" formatCode="#,##0">
                  <c:v>1380.2937636797064</c:v>
                </c:pt>
                <c:pt idx="54" formatCode="#,##0">
                  <c:v>1402.0682167495027</c:v>
                </c:pt>
                <c:pt idx="55" formatCode="#,##0">
                  <c:v>1424.3574467264234</c:v>
                </c:pt>
                <c:pt idx="56" formatCode="#,##0">
                  <c:v>1447.089421876603</c:v>
                </c:pt>
                <c:pt idx="57" formatCode="#,##0">
                  <c:v>1470.2026777355286</c:v>
                </c:pt>
                <c:pt idx="58" formatCode="#,##0">
                  <c:v>1493.6446188941268</c:v>
                </c:pt>
                <c:pt idx="59" formatCode="#,##0">
                  <c:v>1517.3701342727136</c:v>
                </c:pt>
                <c:pt idx="60" formatCode="#,##0">
                  <c:v>1541.3404579832197</c:v>
                </c:pt>
                <c:pt idx="61" formatCode="#,##0">
                  <c:v>1565.522224802198</c:v>
                </c:pt>
                <c:pt idx="62" formatCode="#,##0">
                  <c:v>1589.8866815266379</c:v>
                </c:pt>
                <c:pt idx="63" formatCode="#,##0">
                  <c:v>1614.4090244494582</c:v>
                </c:pt>
                <c:pt idx="64" formatCode="#,##0">
                  <c:v>1639.0678398227089</c:v>
                </c:pt>
                <c:pt idx="65" formatCode="#,##0">
                  <c:v>1663.8446291329399</c:v>
                </c:pt>
                <c:pt idx="66" formatCode="#,##0">
                  <c:v>1688.7234047563591</c:v>
                </c:pt>
                <c:pt idx="67" formatCode="#,##0">
                  <c:v>1713.6903444175557</c:v>
                </c:pt>
                <c:pt idx="68" formatCode="#,##0">
                  <c:v>1738.7334950773591</c:v>
                </c:pt>
                <c:pt idx="69" formatCode="#,##0">
                  <c:v>1763.8425185902533</c:v>
                </c:pt>
              </c:numCache>
            </c:numRef>
          </c:val>
          <c:smooth val="0"/>
          <c:extLst>
            <c:ext xmlns:c16="http://schemas.microsoft.com/office/drawing/2014/chart" uri="{C3380CC4-5D6E-409C-BE32-E72D297353CC}">
              <c16:uniqueId val="{00000006-D8D1-4A98-9263-A28E726A8E27}"/>
            </c:ext>
          </c:extLst>
        </c:ser>
        <c:ser>
          <c:idx val="7"/>
          <c:order val="7"/>
          <c:tx>
            <c:strRef>
              <c:f>'2_UK_2030_scenario'!$D$204</c:f>
              <c:strCache>
                <c:ptCount val="1"/>
                <c:pt idx="0">
                  <c:v>MD - Boat engines</c:v>
                </c:pt>
              </c:strCache>
            </c:strRef>
          </c:tx>
          <c:spPr>
            <a:ln w="28575" cap="rnd">
              <a:solidFill>
                <a:schemeClr val="accent2">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'2_UK_2030_scenario'!$E$204:$BV$204</c:f>
              <c:numCache>
                <c:formatCode>#,##0</c:formatCode>
                <c:ptCount val="70"/>
                <c:pt idx="0">
                  <c:v>1192.74867678494</c:v>
                </c:pt>
                <c:pt idx="1">
                  <c:v>1067.1786985835899</c:v>
                </c:pt>
                <c:pt idx="2">
                  <c:v>1189.2609873256199</c:v>
                </c:pt>
                <c:pt idx="3">
                  <c:v>1350.7551368607501</c:v>
                </c:pt>
                <c:pt idx="4">
                  <c:v>1432.58644548098</c:v>
                </c:pt>
                <c:pt idx="5">
                  <c:v>1460.44656097506</c:v>
                </c:pt>
                <c:pt idx="6">
                  <c:v>1454.5937955529801</c:v>
                </c:pt>
                <c:pt idx="7">
                  <c:v>1434.6441475286299</c:v>
                </c:pt>
                <c:pt idx="8">
                  <c:v>1502.05013285013</c:v>
                </c:pt>
                <c:pt idx="9">
                  <c:v>1400.52121948235</c:v>
                </c:pt>
                <c:pt idx="10">
                  <c:v>1216.3708545726799</c:v>
                </c:pt>
                <c:pt idx="11">
                  <c:v>1314.02692980079</c:v>
                </c:pt>
                <c:pt idx="12">
                  <c:v>1332.18875923523</c:v>
                </c:pt>
                <c:pt idx="13">
                  <c:v>1453.1364120941601</c:v>
                </c:pt>
                <c:pt idx="14">
                  <c:v>1383.9829605412599</c:v>
                </c:pt>
                <c:pt idx="15">
                  <c:v>1244.06451230877</c:v>
                </c:pt>
                <c:pt idx="16">
                  <c:v>1216.7379930846701</c:v>
                </c:pt>
                <c:pt idx="17">
                  <c:v>1268.63405933178</c:v>
                </c:pt>
                <c:pt idx="18">
                  <c:v>1485.8299151829001</c:v>
                </c:pt>
                <c:pt idx="19">
                  <c:v>1492.21897793108</c:v>
                </c:pt>
                <c:pt idx="20">
                  <c:v>1568.47441849048</c:v>
                </c:pt>
                <c:pt idx="21">
                  <c:v>1510.66078703669</c:v>
                </c:pt>
                <c:pt idx="22">
                  <c:v>1482.12913017241</c:v>
                </c:pt>
                <c:pt idx="23">
                  <c:v>1380.7768179387999</c:v>
                </c:pt>
                <c:pt idx="24">
                  <c:v>1334.73116628105</c:v>
                </c:pt>
                <c:pt idx="25">
                  <c:v>1425.5265569155099</c:v>
                </c:pt>
                <c:pt idx="26">
                  <c:v>1372.16458956881</c:v>
                </c:pt>
                <c:pt idx="27">
                  <c:v>1294.2861648901801</c:v>
                </c:pt>
                <c:pt idx="28">
                  <c:v>1148.22877688113</c:v>
                </c:pt>
                <c:pt idx="29">
                  <c:v>1096.7057940730999</c:v>
                </c:pt>
                <c:pt idx="30">
                  <c:v>774.46641675156195</c:v>
                </c:pt>
                <c:pt idx="31">
                  <c:v>786.01205874998698</c:v>
                </c:pt>
                <c:pt idx="32">
                  <c:v>1362.2782004936901</c:v>
                </c:pt>
                <c:pt idx="33">
                  <c:v>1297.76129812627</c:v>
                </c:pt>
                <c:pt idx="34">
                  <c:v>1518.45151214511</c:v>
                </c:pt>
                <c:pt idx="35">
                  <c:v>1990.5727779316101</c:v>
                </c:pt>
                <c:pt idx="36">
                  <c:v>1737.7410728658999</c:v>
                </c:pt>
                <c:pt idx="37">
                  <c:v>1101.02958510755</c:v>
                </c:pt>
                <c:pt idx="38">
                  <c:v>1038.4191985479699</c:v>
                </c:pt>
                <c:pt idx="39">
                  <c:v>1039.6934730856599</c:v>
                </c:pt>
                <c:pt idx="40">
                  <c:v>976.58863797234596</c:v>
                </c:pt>
                <c:pt idx="41">
                  <c:v>910.495548281423</c:v>
                </c:pt>
                <c:pt idx="42">
                  <c:v>898.85938332536603</c:v>
                </c:pt>
                <c:pt idx="43">
                  <c:v>894.75065832465305</c:v>
                </c:pt>
                <c:pt idx="44">
                  <c:v>891.43918350626859</c:v>
                </c:pt>
                <c:pt idx="45">
                  <c:v>888.79324655575499</c:v>
                </c:pt>
                <c:pt idx="46">
                  <c:v>886.70451448536653</c:v>
                </c:pt>
                <c:pt idx="47">
                  <c:v>885.08343838348458</c:v>
                </c:pt>
                <c:pt idx="48">
                  <c:v>883.85568001752847</c:v>
                </c:pt>
                <c:pt idx="49">
                  <c:v>882.9593027289834</c:v>
                </c:pt>
                <c:pt idx="50">
                  <c:v>882.34254150239087</c:v>
                </c:pt>
                <c:pt idx="51">
                  <c:v>881.96201726640743</c:v>
                </c:pt>
                <c:pt idx="52">
                  <c:v>881.78129574889499</c:v>
                </c:pt>
                <c:pt idx="53">
                  <c:v>881.76971633199912</c:v>
                </c:pt>
                <c:pt idx="54">
                  <c:v>881.90143448472509</c:v>
                </c:pt>
                <c:pt idx="55">
                  <c:v>882.15463459648083</c:v>
                </c:pt>
                <c:pt idx="56">
                  <c:v>882.51087982513116</c:v>
                </c:pt>
                <c:pt idx="57">
                  <c:v>882.95457288998398</c:v>
                </c:pt>
                <c:pt idx="58">
                  <c:v>883.47250726726327</c:v>
                </c:pt>
                <c:pt idx="59">
                  <c:v>884.05349246369929</c:v>
                </c:pt>
                <c:pt idx="60">
                  <c:v>884.68804029455328</c:v>
                </c:pt>
                <c:pt idx="61">
                  <c:v>885.36810162098493</c:v>
                </c:pt>
                <c:pt idx="62">
                  <c:v>886.08684498599871</c:v>
                </c:pt>
                <c:pt idx="63">
                  <c:v>886.83847015841241</c:v>
                </c:pt>
                <c:pt idx="64">
                  <c:v>887.6180508464912</c:v>
                </c:pt>
                <c:pt idx="65">
                  <c:v>888.42140184871846</c:v>
                </c:pt>
                <c:pt idx="66">
                  <c:v>889.24496672247619</c:v>
                </c:pt>
                <c:pt idx="67">
                  <c:v>890.08572271305775</c:v>
                </c:pt>
                <c:pt idx="68">
                  <c:v>890.94110022666348</c:v>
                </c:pt>
                <c:pt idx="69">
                  <c:v>891.80891457597181</c:v>
                </c:pt>
              </c:numCache>
            </c:numRef>
          </c:val>
          <c:smooth val="0"/>
          <c:extLst>
            <c:ext xmlns:c16="http://schemas.microsoft.com/office/drawing/2014/chart" uri="{C3380CC4-5D6E-409C-BE32-E72D297353CC}">
              <c16:uniqueId val="{00000007-D8D1-4A98-9263-A28E726A8E27}"/>
            </c:ext>
          </c:extLst>
        </c:ser>
        <c:ser>
          <c:idx val="8"/>
          <c:order val="8"/>
          <c:tx>
            <c:strRef>
              <c:f>'2_UK_2030_scenario'!$D$205</c:f>
              <c:strCache>
                <c:ptCount val="1"/>
                <c:pt idx="0">
                  <c:v>MD - Diesel cars</c:v>
                </c:pt>
              </c:strCache>
            </c:strRef>
          </c:tx>
          <c:spPr>
            <a:ln w="28575" cap="rnd">
              <a:solidFill>
                <a:schemeClr val="accent3">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'2_UK_2030_scenario'!$E$205:$BV$205</c:f>
              <c:numCache>
                <c:formatCode>#,##0</c:formatCode>
                <c:ptCount val="70"/>
                <c:pt idx="0">
                  <c:v>6187.5469775759002</c:v>
                </c:pt>
                <c:pt idx="1">
                  <c:v>6266.08950049952</c:v>
                </c:pt>
                <c:pt idx="2">
                  <c:v>6694.8754298263302</c:v>
                </c:pt>
                <c:pt idx="3">
                  <c:v>6508.4057533733103</c:v>
                </c:pt>
                <c:pt idx="4">
                  <c:v>6464.74537120077</c:v>
                </c:pt>
                <c:pt idx="5">
                  <c:v>6718.3352419512203</c:v>
                </c:pt>
                <c:pt idx="6">
                  <c:v>6840.5462995309599</c:v>
                </c:pt>
                <c:pt idx="7">
                  <c:v>7021.8138215374202</c:v>
                </c:pt>
                <c:pt idx="8">
                  <c:v>7238.9661673472501</c:v>
                </c:pt>
                <c:pt idx="9">
                  <c:v>7067.2210115605203</c:v>
                </c:pt>
                <c:pt idx="10">
                  <c:v>6638.2165361217003</c:v>
                </c:pt>
                <c:pt idx="11">
                  <c:v>6879.3484718197496</c:v>
                </c:pt>
                <c:pt idx="12">
                  <c:v>7398.3426979821897</c:v>
                </c:pt>
                <c:pt idx="13">
                  <c:v>8082.0932374694203</c:v>
                </c:pt>
                <c:pt idx="14">
                  <c:v>8526.0355161594998</c:v>
                </c:pt>
                <c:pt idx="15">
                  <c:v>9319.1893047002595</c:v>
                </c:pt>
                <c:pt idx="16">
                  <c:v>10149.646807449401</c:v>
                </c:pt>
                <c:pt idx="17">
                  <c:v>11218.117575083001</c:v>
                </c:pt>
                <c:pt idx="18">
                  <c:v>12076.214449938399</c:v>
                </c:pt>
                <c:pt idx="19">
                  <c:v>12676.7005778886</c:v>
                </c:pt>
                <c:pt idx="20">
                  <c:v>12846.330615132099</c:v>
                </c:pt>
                <c:pt idx="21">
                  <c:v>13394.6930133228</c:v>
                </c:pt>
                <c:pt idx="22">
                  <c:v>14163.8390634594</c:v>
                </c:pt>
                <c:pt idx="23">
                  <c:v>15638.8946031658</c:v>
                </c:pt>
                <c:pt idx="24">
                  <c:v>16292.2007609425</c:v>
                </c:pt>
                <c:pt idx="25">
                  <c:v>17224.7182555084</c:v>
                </c:pt>
                <c:pt idx="26">
                  <c:v>17840.032641355101</c:v>
                </c:pt>
                <c:pt idx="27">
                  <c:v>18142.958733801501</c:v>
                </c:pt>
                <c:pt idx="28">
                  <c:v>18421.723714504998</c:v>
                </c:pt>
                <c:pt idx="29">
                  <c:v>19170.657990182899</c:v>
                </c:pt>
                <c:pt idx="30">
                  <c:v>19928.256998514898</c:v>
                </c:pt>
                <c:pt idx="31">
                  <c:v>20736.925806666899</c:v>
                </c:pt>
                <c:pt idx="32">
                  <c:v>21435.002080377701</c:v>
                </c:pt>
                <c:pt idx="33">
                  <c:v>22202.462253747501</c:v>
                </c:pt>
                <c:pt idx="34">
                  <c:v>23687.580756457501</c:v>
                </c:pt>
                <c:pt idx="35">
                  <c:v>24213.454612604099</c:v>
                </c:pt>
                <c:pt idx="36">
                  <c:v>24554.077644956498</c:v>
                </c:pt>
                <c:pt idx="37">
                  <c:v>24443.590516222099</c:v>
                </c:pt>
                <c:pt idx="38">
                  <c:v>24066.5981324147</c:v>
                </c:pt>
                <c:pt idx="39">
                  <c:v>24881.788457120299</c:v>
                </c:pt>
                <c:pt idx="40">
                  <c:v>24968.066202678699</c:v>
                </c:pt>
                <c:pt idx="41">
                  <c:v>25637.5853782259</c:v>
                </c:pt>
                <c:pt idx="42">
                  <c:v>25813.706795375499</c:v>
                </c:pt>
                <c:pt idx="43">
                  <c:v>28833.952882493228</c:v>
                </c:pt>
                <c:pt idx="44">
                  <c:v>29146.475263301632</c:v>
                </c:pt>
                <c:pt idx="45">
                  <c:v>29468.662836978216</c:v>
                </c:pt>
                <c:pt idx="46">
                  <c:v>29393.248080425568</c:v>
                </c:pt>
                <c:pt idx="47">
                  <c:v>28990.475717632544</c:v>
                </c:pt>
                <c:pt idx="48">
                  <c:v>28614.297317425153</c:v>
                </c:pt>
                <c:pt idx="49">
                  <c:v>28260.17185252317</c:v>
                </c:pt>
                <c:pt idx="50">
                  <c:v>27924.379884953109</c:v>
                </c:pt>
                <c:pt idx="51">
                  <c:v>27603.861677912479</c:v>
                </c:pt>
                <c:pt idx="52">
                  <c:v>27296.090881442997</c:v>
                </c:pt>
                <c:pt idx="53">
                  <c:v>26998.974995467273</c:v>
                </c:pt>
                <c:pt idx="54">
                  <c:v>26710.776240396513</c:v>
                </c:pt>
                <c:pt idx="55">
                  <c:v>26430.048158604772</c:v>
                </c:pt>
                <c:pt idx="56">
                  <c:v>26155.584468437286</c:v>
                </c:pt>
                <c:pt idx="57">
                  <c:v>25886.377552172482</c:v>
                </c:pt>
                <c:pt idx="58">
                  <c:v>25621.584584108939</c:v>
                </c:pt>
                <c:pt idx="59">
                  <c:v>25360.499764479828</c:v>
                </c:pt>
                <c:pt idx="60">
                  <c:v>25102.531466832588</c:v>
                </c:pt>
                <c:pt idx="61">
                  <c:v>24847.183363762168</c:v>
                </c:pt>
                <c:pt idx="62">
                  <c:v>24594.038791464984</c:v>
                </c:pt>
                <c:pt idx="63">
                  <c:v>24342.747763758158</c:v>
                </c:pt>
                <c:pt idx="64">
                  <c:v>24093.016162613003</c:v>
                </c:pt>
                <c:pt idx="65">
                  <c:v>23844.596723277293</c:v>
                </c:pt>
                <c:pt idx="66">
                  <c:v>23597.281503829538</c:v>
                </c:pt>
                <c:pt idx="67">
                  <c:v>23350.895586027258</c:v>
                </c:pt>
                <c:pt idx="68">
                  <c:v>23105.291799930164</c:v>
                </c:pt>
                <c:pt idx="69">
                  <c:v>22860.346301512051</c:v>
                </c:pt>
              </c:numCache>
            </c:numRef>
          </c:val>
          <c:smooth val="0"/>
          <c:extLst>
            <c:ext xmlns:c16="http://schemas.microsoft.com/office/drawing/2014/chart" uri="{C3380CC4-5D6E-409C-BE32-E72D297353CC}">
              <c16:uniqueId val="{00000008-D8D1-4A98-9263-A28E726A8E27}"/>
            </c:ext>
          </c:extLst>
        </c:ser>
        <c:ser>
          <c:idx val="9"/>
          <c:order val="9"/>
          <c:tx>
            <c:strRef>
              <c:f>'2_UK_2030_scenario'!$D$206</c:f>
              <c:strCache>
                <c:ptCount val="1"/>
                <c:pt idx="0">
                  <c:v>MD - Diesel trains</c:v>
                </c:pt>
              </c:strCache>
            </c:strRef>
          </c:tx>
          <c:spPr>
            <a:ln w="28575" cap="rnd">
              <a:solidFill>
                <a:schemeClr val="accent4">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'2_UK_2030_scenario'!$E$206:$BV$206</c:f>
              <c:numCache>
                <c:formatCode>#,##0</c:formatCode>
                <c:ptCount val="70"/>
                <c:pt idx="0">
                  <c:v>1298.9557438900299</c:v>
                </c:pt>
                <c:pt idx="1">
                  <c:v>1224.29896117256</c:v>
                </c:pt>
                <c:pt idx="2">
                  <c:v>1218.83586701287</c:v>
                </c:pt>
                <c:pt idx="3">
                  <c:v>1134.0675799931801</c:v>
                </c:pt>
                <c:pt idx="4">
                  <c:v>1098.45387277648</c:v>
                </c:pt>
                <c:pt idx="5">
                  <c:v>1043.5570301074799</c:v>
                </c:pt>
                <c:pt idx="6">
                  <c:v>1049.8668480397901</c:v>
                </c:pt>
                <c:pt idx="7">
                  <c:v>1063.8802428864601</c:v>
                </c:pt>
                <c:pt idx="8">
                  <c:v>1039.4911378688801</c:v>
                </c:pt>
                <c:pt idx="9">
                  <c:v>1018.6217465216901</c:v>
                </c:pt>
                <c:pt idx="10">
                  <c:v>963.87896036215795</c:v>
                </c:pt>
                <c:pt idx="11">
                  <c:v>877.91645652433704</c:v>
                </c:pt>
                <c:pt idx="12">
                  <c:v>931.386335384527</c:v>
                </c:pt>
                <c:pt idx="13">
                  <c:v>892.48503717846495</c:v>
                </c:pt>
                <c:pt idx="14">
                  <c:v>892.34722905179694</c:v>
                </c:pt>
                <c:pt idx="15">
                  <c:v>881.16330710942395</c:v>
                </c:pt>
                <c:pt idx="16">
                  <c:v>840.95792004986697</c:v>
                </c:pt>
                <c:pt idx="17">
                  <c:v>842.40952656678598</c:v>
                </c:pt>
                <c:pt idx="18">
                  <c:v>768.45106489039995</c:v>
                </c:pt>
                <c:pt idx="19">
                  <c:v>732.19273587411999</c:v>
                </c:pt>
                <c:pt idx="20">
                  <c:v>757.40252707472098</c:v>
                </c:pt>
                <c:pt idx="21">
                  <c:v>785.482906226924</c:v>
                </c:pt>
                <c:pt idx="22">
                  <c:v>732.99822547539497</c:v>
                </c:pt>
                <c:pt idx="23">
                  <c:v>725.93722156368597</c:v>
                </c:pt>
                <c:pt idx="24">
                  <c:v>729.385472639461</c:v>
                </c:pt>
                <c:pt idx="25">
                  <c:v>694.16762594396198</c:v>
                </c:pt>
                <c:pt idx="26">
                  <c:v>565.15519544715698</c:v>
                </c:pt>
                <c:pt idx="27">
                  <c:v>579.07561289366595</c:v>
                </c:pt>
                <c:pt idx="28">
                  <c:v>689.42220519106297</c:v>
                </c:pt>
                <c:pt idx="29">
                  <c:v>705.97829308205303</c:v>
                </c:pt>
                <c:pt idx="30">
                  <c:v>733.99346504898904</c:v>
                </c:pt>
                <c:pt idx="31">
                  <c:v>738.87776925778098</c:v>
                </c:pt>
                <c:pt idx="32">
                  <c:v>735.56749365380904</c:v>
                </c:pt>
                <c:pt idx="33">
                  <c:v>764.732497724013</c:v>
                </c:pt>
                <c:pt idx="34">
                  <c:v>755.97967002805899</c:v>
                </c:pt>
                <c:pt idx="35">
                  <c:v>692.53719508894801</c:v>
                </c:pt>
                <c:pt idx="36">
                  <c:v>688.65407849949702</c:v>
                </c:pt>
                <c:pt idx="37">
                  <c:v>717.33148403567998</c:v>
                </c:pt>
                <c:pt idx="38">
                  <c:v>718.04752272013104</c:v>
                </c:pt>
                <c:pt idx="39">
                  <c:v>723.80716821192698</c:v>
                </c:pt>
                <c:pt idx="40">
                  <c:v>755.03190211312699</c:v>
                </c:pt>
                <c:pt idx="41">
                  <c:v>761.51835282477202</c:v>
                </c:pt>
                <c:pt idx="42">
                  <c:v>758.74133534756697</c:v>
                </c:pt>
                <c:pt idx="43">
                  <c:v>750.35866562443039</c:v>
                </c:pt>
                <c:pt idx="44">
                  <c:v>742.70574270548752</c:v>
                </c:pt>
                <c:pt idx="45">
                  <c:v>735.658511616542</c:v>
                </c:pt>
                <c:pt idx="46">
                  <c:v>729.11543284046593</c:v>
                </c:pt>
                <c:pt idx="47">
                  <c:v>722.99299378794137</c:v>
                </c:pt>
                <c:pt idx="48">
                  <c:v>717.22222498671977</c:v>
                </c:pt>
                <c:pt idx="49">
                  <c:v>711.74596720369664</c:v>
                </c:pt>
                <c:pt idx="50">
                  <c:v>706.51670717565969</c:v>
                </c:pt>
                <c:pt idx="51">
                  <c:v>701.49484908134752</c:v>
                </c:pt>
                <c:pt idx="52">
                  <c:v>696.64732362606424</c:v>
                </c:pt>
                <c:pt idx="53">
                  <c:v>691.94646135166317</c:v>
                </c:pt>
                <c:pt idx="54">
                  <c:v>687.3690746383445</c:v>
                </c:pt>
                <c:pt idx="55">
                  <c:v>682.89570590884455</c:v>
                </c:pt>
                <c:pt idx="56">
                  <c:v>678.51000918906573</c:v>
                </c:pt>
                <c:pt idx="57">
                  <c:v>674.19823938931995</c:v>
                </c:pt>
                <c:pt idx="58">
                  <c:v>669.94882911940272</c:v>
                </c:pt>
                <c:pt idx="59">
                  <c:v>665.75203701119858</c:v>
                </c:pt>
                <c:pt idx="60">
                  <c:v>661.59965473017985</c:v>
                </c:pt>
                <c:pt idx="61">
                  <c:v>657.48476235305941</c:v>
                </c:pt>
                <c:pt idx="62">
                  <c:v>653.40152374775255</c:v>
                </c:pt>
                <c:pt idx="63">
                  <c:v>649.34501514169369</c:v>
                </c:pt>
                <c:pt idx="64">
                  <c:v>645.31108130002372</c:v>
                </c:pt>
                <c:pt idx="65">
                  <c:v>641.2962147267931</c:v>
                </c:pt>
                <c:pt idx="66">
                  <c:v>637.2974541032512</c:v>
                </c:pt>
                <c:pt idx="67">
                  <c:v>633.31229882787613</c:v>
                </c:pt>
                <c:pt idx="68">
                  <c:v>629.33863705397812</c:v>
                </c:pt>
                <c:pt idx="69">
                  <c:v>625.37468505637742</c:v>
                </c:pt>
              </c:numCache>
            </c:numRef>
          </c:val>
          <c:smooth val="0"/>
          <c:extLst>
            <c:ext xmlns:c16="http://schemas.microsoft.com/office/drawing/2014/chart" uri="{C3380CC4-5D6E-409C-BE32-E72D297353CC}">
              <c16:uniqueId val="{00000009-D8D1-4A98-9263-A28E726A8E27}"/>
            </c:ext>
          </c:extLst>
        </c:ser>
        <c:ser>
          <c:idx val="10"/>
          <c:order val="10"/>
          <c:tx>
            <c:strRef>
              <c:f>'2_UK_2030_scenario'!$D$207</c:f>
              <c:strCache>
                <c:ptCount val="1"/>
                <c:pt idx="0">
                  <c:v>MD - Electric cars</c:v>
                </c:pt>
              </c:strCache>
            </c:strRef>
          </c:tx>
          <c:spPr>
            <a:ln w="28575" cap="rnd">
              <a:solidFill>
                <a:schemeClr val="accent5">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'2_UK_2030_scenario'!$E$207:$BV$207</c:f>
              <c:numCache>
                <c:formatCode>#,##0.000</c:formatCode>
                <c:ptCount val="70"/>
                <c:pt idx="33" formatCode="#,##0">
                  <c:v>5.50179572555958</c:v>
                </c:pt>
                <c:pt idx="34" formatCode="#,##0">
                  <c:v>5.5349504997132799</c:v>
                </c:pt>
                <c:pt idx="35" formatCode="#,##0">
                  <c:v>5.5919173129326802</c:v>
                </c:pt>
                <c:pt idx="36" formatCode="#,##0">
                  <c:v>5.4363649523989004</c:v>
                </c:pt>
                <c:pt idx="37" formatCode="#,##0">
                  <c:v>5.21525504375143</c:v>
                </c:pt>
                <c:pt idx="38" formatCode="#,##0">
                  <c:v>5.2713443936890103</c:v>
                </c:pt>
                <c:pt idx="39" formatCode="#,##0">
                  <c:v>5.1757981799377504</c:v>
                </c:pt>
                <c:pt idx="40" formatCode="#,##0">
                  <c:v>5.2180386795535796</c:v>
                </c:pt>
                <c:pt idx="41" formatCode="#,##0">
                  <c:v>5.4008652363300298</c:v>
                </c:pt>
                <c:pt idx="42" formatCode="#,##0">
                  <c:v>7.9133962131113798</c:v>
                </c:pt>
                <c:pt idx="43" formatCode="#,##0">
                  <c:v>8.8478068482217704</c:v>
                </c:pt>
                <c:pt idx="44" formatCode="#,##0">
                  <c:v>8.7010964127902426</c:v>
                </c:pt>
                <c:pt idx="45" formatCode="#,##0">
                  <c:v>8.5801647771537848</c:v>
                </c:pt>
                <c:pt idx="46" formatCode="#,##0">
                  <c:v>282.66616746872779</c:v>
                </c:pt>
                <c:pt idx="47" formatCode="#,##0">
                  <c:v>785.72548496870911</c:v>
                </c:pt>
                <c:pt idx="48" formatCode="#,##0">
                  <c:v>1303.2210240419104</c:v>
                </c:pt>
                <c:pt idx="49" formatCode="#,##0">
                  <c:v>1823.4800546898687</c:v>
                </c:pt>
                <c:pt idx="50" formatCode="#,##0">
                  <c:v>2336.9448629515186</c:v>
                </c:pt>
                <c:pt idx="51" formatCode="#,##0">
                  <c:v>2837.463066503255</c:v>
                </c:pt>
                <c:pt idx="52" formatCode="#,##0">
                  <c:v>3321.8669711420362</c:v>
                </c:pt>
                <c:pt idx="53" formatCode="#,##0">
                  <c:v>3789.6255029206109</c:v>
                </c:pt>
                <c:pt idx="54" formatCode="#,##0">
                  <c:v>4241.900183170832</c:v>
                </c:pt>
                <c:pt idx="55" formatCode="#,##0">
                  <c:v>4681.0756399745624</c:v>
                </c:pt>
                <c:pt idx="56" formatCode="#,##0">
                  <c:v>5110.1129656285693</c:v>
                </c:pt>
                <c:pt idx="57" formatCode="#,##0">
                  <c:v>5531.5989124761873</c:v>
                </c:pt>
                <c:pt idx="58" formatCode="#,##0">
                  <c:v>5947.5377392725595</c:v>
                </c:pt>
                <c:pt idx="59" formatCode="#,##0">
                  <c:v>6359.6521195258101</c:v>
                </c:pt>
                <c:pt idx="60" formatCode="#,##0">
                  <c:v>6688.014145264252</c:v>
                </c:pt>
                <c:pt idx="61" formatCode="#,##0">
                  <c:v>7013.0895319610954</c:v>
                </c:pt>
                <c:pt idx="62" formatCode="#,##0">
                  <c:v>7341.2879434245797</c:v>
                </c:pt>
                <c:pt idx="63" formatCode="#,##0">
                  <c:v>7670.6619105087238</c:v>
                </c:pt>
                <c:pt idx="64" formatCode="#,##0">
                  <c:v>8001.1869565342477</c:v>
                </c:pt>
                <c:pt idx="65" formatCode="#,##0">
                  <c:v>8332.8381245751789</c:v>
                </c:pt>
                <c:pt idx="66" formatCode="#,##0">
                  <c:v>8665.5907476697357</c:v>
                </c:pt>
                <c:pt idx="67" formatCode="#,##0">
                  <c:v>8999.4210009410199</c:v>
                </c:pt>
                <c:pt idx="68" formatCode="#,##0">
                  <c:v>9334.3062840525454</c:v>
                </c:pt>
                <c:pt idx="69" formatCode="#,##0">
                  <c:v>9670.2254725167841</c:v>
                </c:pt>
              </c:numCache>
            </c:numRef>
          </c:val>
          <c:smooth val="0"/>
          <c:extLst>
            <c:ext xmlns:c16="http://schemas.microsoft.com/office/drawing/2014/chart" uri="{C3380CC4-5D6E-409C-BE32-E72D297353CC}">
              <c16:uniqueId val="{0000000A-D8D1-4A98-9263-A28E726A8E27}"/>
            </c:ext>
          </c:extLst>
        </c:ser>
        <c:ser>
          <c:idx val="11"/>
          <c:order val="11"/>
          <c:tx>
            <c:strRef>
              <c:f>'2_UK_2030_scenario'!$D$208</c:f>
              <c:strCache>
                <c:ptCount val="1"/>
                <c:pt idx="0">
                  <c:v>MD - Electric trains</c:v>
                </c:pt>
              </c:strCache>
            </c:strRef>
          </c:tx>
          <c:spPr>
            <a:ln w="28575" cap="rnd">
              <a:solidFill>
                <a:schemeClr val="accent6">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'2_UK_2030_scenario'!$E$208:$BV$208</c:f>
              <c:numCache>
                <c:formatCode>#,##0</c:formatCode>
                <c:ptCount val="70"/>
                <c:pt idx="0">
                  <c:v>901.655133447141</c:v>
                </c:pt>
                <c:pt idx="1">
                  <c:v>836.41101910674399</c:v>
                </c:pt>
                <c:pt idx="2">
                  <c:v>803.15777727293505</c:v>
                </c:pt>
                <c:pt idx="3">
                  <c:v>828.86592295087496</c:v>
                </c:pt>
                <c:pt idx="4">
                  <c:v>839.886658465295</c:v>
                </c:pt>
                <c:pt idx="5">
                  <c:v>846.35753578195602</c:v>
                </c:pt>
                <c:pt idx="6">
                  <c:v>873.85738020387396</c:v>
                </c:pt>
                <c:pt idx="7">
                  <c:v>876.05463874331997</c:v>
                </c:pt>
                <c:pt idx="8">
                  <c:v>890.48159559995804</c:v>
                </c:pt>
                <c:pt idx="9">
                  <c:v>893.95366387814397</c:v>
                </c:pt>
                <c:pt idx="10">
                  <c:v>876.77069967280499</c:v>
                </c:pt>
                <c:pt idx="11">
                  <c:v>775.58650374710101</c:v>
                </c:pt>
                <c:pt idx="12">
                  <c:v>821.40634730440297</c:v>
                </c:pt>
                <c:pt idx="13">
                  <c:v>819.70272102735805</c:v>
                </c:pt>
                <c:pt idx="14">
                  <c:v>839.92760029013095</c:v>
                </c:pt>
                <c:pt idx="15">
                  <c:v>837.82023320951498</c:v>
                </c:pt>
                <c:pt idx="16">
                  <c:v>836.84110613527002</c:v>
                </c:pt>
                <c:pt idx="17">
                  <c:v>879.97766481462202</c:v>
                </c:pt>
                <c:pt idx="18">
                  <c:v>847.81844442698605</c:v>
                </c:pt>
                <c:pt idx="19">
                  <c:v>1404.6850736627</c:v>
                </c:pt>
                <c:pt idx="20">
                  <c:v>1381.2224199990401</c:v>
                </c:pt>
                <c:pt idx="21">
                  <c:v>1443.3734413775601</c:v>
                </c:pt>
                <c:pt idx="22">
                  <c:v>1945.1808040844401</c:v>
                </c:pt>
                <c:pt idx="23">
                  <c:v>1749.8286796464499</c:v>
                </c:pt>
                <c:pt idx="24">
                  <c:v>2002.1356813061</c:v>
                </c:pt>
                <c:pt idx="25">
                  <c:v>2036.25631420627</c:v>
                </c:pt>
                <c:pt idx="26">
                  <c:v>2071.5827502800298</c:v>
                </c:pt>
                <c:pt idx="27">
                  <c:v>2080.5441041956001</c:v>
                </c:pt>
                <c:pt idx="28">
                  <c:v>2019.0679184207199</c:v>
                </c:pt>
                <c:pt idx="29">
                  <c:v>2006.02293153439</c:v>
                </c:pt>
                <c:pt idx="30">
                  <c:v>2102.0968979638601</c:v>
                </c:pt>
                <c:pt idx="31">
                  <c:v>1975.7413898780801</c:v>
                </c:pt>
                <c:pt idx="32">
                  <c:v>1971.79028542123</c:v>
                </c:pt>
                <c:pt idx="33">
                  <c:v>954.56155838458699</c:v>
                </c:pt>
                <c:pt idx="34">
                  <c:v>960.31391170025404</c:v>
                </c:pt>
                <c:pt idx="35">
                  <c:v>959.01381916795503</c:v>
                </c:pt>
                <c:pt idx="36">
                  <c:v>921.46385943161295</c:v>
                </c:pt>
                <c:pt idx="37">
                  <c:v>881.37810239399198</c:v>
                </c:pt>
                <c:pt idx="38">
                  <c:v>911.94258010819897</c:v>
                </c:pt>
                <c:pt idx="39">
                  <c:v>903.17678239913801</c:v>
                </c:pt>
                <c:pt idx="40">
                  <c:v>910.54774958209998</c:v>
                </c:pt>
                <c:pt idx="41">
                  <c:v>947.85184897592103</c:v>
                </c:pt>
                <c:pt idx="42">
                  <c:v>925.86735693403102</c:v>
                </c:pt>
                <c:pt idx="43">
                  <c:v>927.41686961620996</c:v>
                </c:pt>
                <c:pt idx="44">
                  <c:v>929.94727487339037</c:v>
                </c:pt>
                <c:pt idx="45">
                  <c:v>933.2983877840112</c:v>
                </c:pt>
                <c:pt idx="46">
                  <c:v>937.33881466158641</c:v>
                </c:pt>
                <c:pt idx="47">
                  <c:v>941.96006597325493</c:v>
                </c:pt>
                <c:pt idx="48">
                  <c:v>947.07205692474031</c:v>
                </c:pt>
                <c:pt idx="49">
                  <c:v>952.5996232848014</c:v>
                </c:pt>
                <c:pt idx="50">
                  <c:v>958.47979103585487</c:v>
                </c:pt>
                <c:pt idx="51">
                  <c:v>964.65961350359157</c:v>
                </c:pt>
                <c:pt idx="52">
                  <c:v>971.09444120033629</c:v>
                </c:pt>
                <c:pt idx="53">
                  <c:v>977.74652559161814</c:v>
                </c:pt>
                <c:pt idx="54">
                  <c:v>984.58388343403192</c:v>
                </c:pt>
                <c:pt idx="55">
                  <c:v>991.57936655513868</c:v>
                </c:pt>
                <c:pt idx="56">
                  <c:v>998.70989516058887</c:v>
                </c:pt>
                <c:pt idx="57">
                  <c:v>1005.9558224486996</c:v>
                </c:pt>
                <c:pt idx="58">
                  <c:v>1013.3004055057423</c:v>
                </c:pt>
                <c:pt idx="59">
                  <c:v>1020.7293628497481</c:v>
                </c:pt>
                <c:pt idx="60">
                  <c:v>1028.2305030788032</c:v>
                </c:pt>
                <c:pt idx="61">
                  <c:v>1035.793412209352</c:v>
                </c:pt>
                <c:pt idx="62">
                  <c:v>1043.4091897092212</c:v>
                </c:pt>
                <c:pt idx="63">
                  <c:v>1051.0702251177947</c:v>
                </c:pt>
                <c:pt idx="64">
                  <c:v>1058.7700086321033</c:v>
                </c:pt>
                <c:pt idx="65">
                  <c:v>1066.5029702179506</c:v>
                </c:pt>
                <c:pt idx="66">
                  <c:v>1074.2643427502062</c:v>
                </c:pt>
                <c:pt idx="67">
                  <c:v>1082.0500454487342</c:v>
                </c:pt>
                <c:pt idx="68">
                  <c:v>1089.8565844957777</c:v>
                </c:pt>
                <c:pt idx="69">
                  <c:v>1097.6809682270671</c:v>
                </c:pt>
              </c:numCache>
            </c:numRef>
          </c:val>
          <c:smooth val="0"/>
          <c:extLst>
            <c:ext xmlns:c16="http://schemas.microsoft.com/office/drawing/2014/chart" uri="{C3380CC4-5D6E-409C-BE32-E72D297353CC}">
              <c16:uniqueId val="{0000000B-D8D1-4A98-9263-A28E726A8E27}"/>
            </c:ext>
          </c:extLst>
        </c:ser>
        <c:ser>
          <c:idx val="12"/>
          <c:order val="12"/>
          <c:tx>
            <c:strRef>
              <c:f>'2_UK_2030_scenario'!$D$209</c:f>
              <c:strCache>
                <c:ptCount val="1"/>
                <c:pt idx="0">
                  <c:v>MD - Industry static diesel engines</c:v>
                </c:pt>
              </c:strCache>
            </c:strRef>
          </c:tx>
          <c:spPr>
            <a:ln w="28575" cap="rnd">
              <a:solidFill>
                <a:schemeClr val="accent1">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'2_UK_2030_scenario'!$E$209:$BV$209</c:f>
              <c:numCache>
                <c:formatCode>#,##0</c:formatCode>
                <c:ptCount val="70"/>
                <c:pt idx="0">
                  <c:v>6579.7083664861402</c:v>
                </c:pt>
                <c:pt idx="1">
                  <c:v>8488.0640754523592</c:v>
                </c:pt>
                <c:pt idx="2">
                  <c:v>8710.8927492981493</c:v>
                </c:pt>
                <c:pt idx="3">
                  <c:v>7815.9852862275802</c:v>
                </c:pt>
                <c:pt idx="4">
                  <c:v>7424.6728119999398</c:v>
                </c:pt>
                <c:pt idx="5">
                  <c:v>7447.4456298717296</c:v>
                </c:pt>
                <c:pt idx="6">
                  <c:v>7596.3821926910796</c:v>
                </c:pt>
                <c:pt idx="7">
                  <c:v>7391.3486970352997</c:v>
                </c:pt>
                <c:pt idx="8">
                  <c:v>7837.5401380073199</c:v>
                </c:pt>
                <c:pt idx="9">
                  <c:v>6647.3750151250097</c:v>
                </c:pt>
                <c:pt idx="10">
                  <c:v>6178.5426763793002</c:v>
                </c:pt>
                <c:pt idx="11">
                  <c:v>5923.7213249228398</c:v>
                </c:pt>
                <c:pt idx="12">
                  <c:v>4954.3576236345198</c:v>
                </c:pt>
                <c:pt idx="13">
                  <c:v>4611.9857442070197</c:v>
                </c:pt>
                <c:pt idx="14">
                  <c:v>4563.0045523499703</c:v>
                </c:pt>
                <c:pt idx="15">
                  <c:v>4272.8631642924602</c:v>
                </c:pt>
                <c:pt idx="16">
                  <c:v>4290.3717742038298</c:v>
                </c:pt>
                <c:pt idx="17">
                  <c:v>3943.0245988788602</c:v>
                </c:pt>
                <c:pt idx="18">
                  <c:v>3891.5154342607202</c:v>
                </c:pt>
                <c:pt idx="19">
                  <c:v>4005.6819708778899</c:v>
                </c:pt>
                <c:pt idx="20">
                  <c:v>4157.1491743708802</c:v>
                </c:pt>
                <c:pt idx="21">
                  <c:v>3998.0267025844801</c:v>
                </c:pt>
                <c:pt idx="22">
                  <c:v>4028.2869584720702</c:v>
                </c:pt>
                <c:pt idx="23">
                  <c:v>4265.0450983742303</c:v>
                </c:pt>
                <c:pt idx="24">
                  <c:v>4448.5157680029997</c:v>
                </c:pt>
                <c:pt idx="25">
                  <c:v>4599.3528052038801</c:v>
                </c:pt>
                <c:pt idx="26">
                  <c:v>4568.8791846870499</c:v>
                </c:pt>
                <c:pt idx="27">
                  <c:v>4574.03178266534</c:v>
                </c:pt>
                <c:pt idx="28">
                  <c:v>4823.8353559201296</c:v>
                </c:pt>
                <c:pt idx="29">
                  <c:v>4945.09689838131</c:v>
                </c:pt>
                <c:pt idx="30">
                  <c:v>4749.9626126495396</c:v>
                </c:pt>
                <c:pt idx="31">
                  <c:v>5052.1547364375901</c:v>
                </c:pt>
                <c:pt idx="32">
                  <c:v>5277.7670990402903</c:v>
                </c:pt>
                <c:pt idx="33">
                  <c:v>4771.3870821762803</c:v>
                </c:pt>
                <c:pt idx="34">
                  <c:v>4921.9820882816703</c:v>
                </c:pt>
                <c:pt idx="35">
                  <c:v>4461.7023144334198</c:v>
                </c:pt>
                <c:pt idx="36">
                  <c:v>4616.7049365797102</c:v>
                </c:pt>
                <c:pt idx="37">
                  <c:v>3909.5276335772201</c:v>
                </c:pt>
                <c:pt idx="38">
                  <c:v>3381.3589063798399</c:v>
                </c:pt>
                <c:pt idx="39">
                  <c:v>3323.8037708739398</c:v>
                </c:pt>
                <c:pt idx="40">
                  <c:v>2981.84680664604</c:v>
                </c:pt>
                <c:pt idx="41">
                  <c:v>2966.49771019845</c:v>
                </c:pt>
                <c:pt idx="42">
                  <c:v>2389.7537567597701</c:v>
                </c:pt>
                <c:pt idx="43">
                  <c:v>2306.3998168751177</c:v>
                </c:pt>
                <c:pt idx="44">
                  <c:v>2224.5475176513942</c:v>
                </c:pt>
                <c:pt idx="45">
                  <c:v>2143.9305116197402</c:v>
                </c:pt>
                <c:pt idx="46">
                  <c:v>2064.3305134387651</c:v>
                </c:pt>
                <c:pt idx="47">
                  <c:v>1985.5682822985627</c:v>
                </c:pt>
                <c:pt idx="48">
                  <c:v>1907.4964102387116</c:v>
                </c:pt>
                <c:pt idx="49">
                  <c:v>1829.9935206576965</c:v>
                </c:pt>
                <c:pt idx="50">
                  <c:v>1752.9595774817872</c:v>
                </c:pt>
                <c:pt idx="51">
                  <c:v>1676.3120757853592</c:v>
                </c:pt>
                <c:pt idx="52">
                  <c:v>1599.9829366971649</c:v>
                </c:pt>
                <c:pt idx="53">
                  <c:v>1523.9159683873963</c:v>
                </c:pt>
                <c:pt idx="54">
                  <c:v>1448.0647844167979</c:v>
                </c:pt>
                <c:pt idx="55">
                  <c:v>1372.3910932755991</c:v>
                </c:pt>
                <c:pt idx="56">
                  <c:v>1296.8632903464304</c:v>
                </c:pt>
                <c:pt idx="57">
                  <c:v>1221.4552970840368</c:v>
                </c:pt>
                <c:pt idx="58">
                  <c:v>1146.145602853408</c:v>
                </c:pt>
                <c:pt idx="59">
                  <c:v>1070.9164732946442</c:v>
                </c:pt>
                <c:pt idx="60">
                  <c:v>995.75329579689264</c:v>
                </c:pt>
                <c:pt idx="61">
                  <c:v>920.6440380460748</c:v>
                </c:pt>
                <c:pt idx="62">
                  <c:v>845.57879994972234</c:v>
                </c:pt>
                <c:pt idx="63">
                  <c:v>770.54944275643334</c:v>
                </c:pt>
                <c:pt idx="64">
                  <c:v>695.54928204604823</c:v>
                </c:pt>
                <c:pt idx="65">
                  <c:v>620.57283360053407</c:v>
                </c:pt>
                <c:pt idx="66">
                  <c:v>545.61560307718571</c:v>
                </c:pt>
                <c:pt idx="67">
                  <c:v>470.67391197576814</c:v>
                </c:pt>
                <c:pt idx="68">
                  <c:v>395.74475368371031</c:v>
                </c:pt>
                <c:pt idx="69">
                  <c:v>320.82567444953679</c:v>
                </c:pt>
              </c:numCache>
            </c:numRef>
          </c:val>
          <c:smooth val="0"/>
          <c:extLst>
            <c:ext xmlns:c16="http://schemas.microsoft.com/office/drawing/2014/chart" uri="{C3380CC4-5D6E-409C-BE32-E72D297353CC}">
              <c16:uniqueId val="{0000000C-D8D1-4A98-9263-A28E726A8E27}"/>
            </c:ext>
          </c:extLst>
        </c:ser>
        <c:ser>
          <c:idx val="13"/>
          <c:order val="13"/>
          <c:tx>
            <c:strRef>
              <c:f>'2_UK_2030_scenario'!$D$210</c:f>
              <c:strCache>
                <c:ptCount val="1"/>
                <c:pt idx="0">
                  <c:v>MD - Petrol cars</c:v>
                </c:pt>
              </c:strCache>
            </c:strRef>
          </c:tx>
          <c:spPr>
            <a:ln w="28575" cap="rnd">
              <a:solidFill>
                <a:schemeClr val="accent2">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'2_UK_2030_scenario'!$E$210:$BV$210</c:f>
              <c:numCache>
                <c:formatCode>#,##0</c:formatCode>
                <c:ptCount val="70"/>
                <c:pt idx="0">
                  <c:v>18169.748762933399</c:v>
                </c:pt>
                <c:pt idx="1">
                  <c:v>19101.252675487001</c:v>
                </c:pt>
                <c:pt idx="2">
                  <c:v>20128.634136764002</c:v>
                </c:pt>
                <c:pt idx="3">
                  <c:v>19845.303876792099</c:v>
                </c:pt>
                <c:pt idx="4">
                  <c:v>19338.406414371198</c:v>
                </c:pt>
                <c:pt idx="5">
                  <c:v>20528.307139846402</c:v>
                </c:pt>
                <c:pt idx="6">
                  <c:v>20268.711901266</c:v>
                </c:pt>
                <c:pt idx="7">
                  <c:v>21425.473495860799</c:v>
                </c:pt>
                <c:pt idx="8">
                  <c:v>21277.6076847484</c:v>
                </c:pt>
                <c:pt idx="9">
                  <c:v>22791.772278849701</c:v>
                </c:pt>
                <c:pt idx="10">
                  <c:v>22270.004200408301</c:v>
                </c:pt>
                <c:pt idx="11">
                  <c:v>23020.2467453871</c:v>
                </c:pt>
                <c:pt idx="12">
                  <c:v>23311.335819472199</c:v>
                </c:pt>
                <c:pt idx="13">
                  <c:v>24012.689551503299</c:v>
                </c:pt>
                <c:pt idx="14">
                  <c:v>24048.076227948601</c:v>
                </c:pt>
                <c:pt idx="15">
                  <c:v>26424.230601041101</c:v>
                </c:pt>
                <c:pt idx="16">
                  <c:v>27272.555310735199</c:v>
                </c:pt>
                <c:pt idx="17">
                  <c:v>28431.167587718701</c:v>
                </c:pt>
                <c:pt idx="18">
                  <c:v>29706.552518361801</c:v>
                </c:pt>
                <c:pt idx="19">
                  <c:v>29856.438553357999</c:v>
                </c:pt>
                <c:pt idx="20">
                  <c:v>29647.093939958901</c:v>
                </c:pt>
                <c:pt idx="21">
                  <c:v>29469.2065444119</c:v>
                </c:pt>
                <c:pt idx="22">
                  <c:v>28873.813903819198</c:v>
                </c:pt>
                <c:pt idx="23">
                  <c:v>28201.939453655599</c:v>
                </c:pt>
                <c:pt idx="24">
                  <c:v>27418.577807882099</c:v>
                </c:pt>
                <c:pt idx="25">
                  <c:v>27787.9009478076</c:v>
                </c:pt>
                <c:pt idx="26">
                  <c:v>27381.5216539305</c:v>
                </c:pt>
                <c:pt idx="27">
                  <c:v>27035.951833700201</c:v>
                </c:pt>
                <c:pt idx="28">
                  <c:v>27492.998702633198</c:v>
                </c:pt>
                <c:pt idx="29">
                  <c:v>27059.785662959399</c:v>
                </c:pt>
                <c:pt idx="30">
                  <c:v>25423.3288716321</c:v>
                </c:pt>
                <c:pt idx="31">
                  <c:v>25755.554748879498</c:v>
                </c:pt>
                <c:pt idx="32">
                  <c:v>24333.6088365861</c:v>
                </c:pt>
                <c:pt idx="33">
                  <c:v>24043.415554903098</c:v>
                </c:pt>
                <c:pt idx="34">
                  <c:v>23542.45159199</c:v>
                </c:pt>
                <c:pt idx="35">
                  <c:v>22573.813723012099</c:v>
                </c:pt>
                <c:pt idx="36">
                  <c:v>21804.512856982899</c:v>
                </c:pt>
                <c:pt idx="37">
                  <c:v>20462.958475464999</c:v>
                </c:pt>
                <c:pt idx="38">
                  <c:v>19125.355890286999</c:v>
                </c:pt>
                <c:pt idx="39">
                  <c:v>18237.997550800101</c:v>
                </c:pt>
                <c:pt idx="40">
                  <c:v>17266.683858603901</c:v>
                </c:pt>
                <c:pt idx="41">
                  <c:v>16377.0935532697</c:v>
                </c:pt>
                <c:pt idx="42">
                  <c:v>15442.218777795901</c:v>
                </c:pt>
                <c:pt idx="43">
                  <c:v>15395.650964746661</c:v>
                </c:pt>
                <c:pt idx="44">
                  <c:v>15356.401013790359</c:v>
                </c:pt>
                <c:pt idx="45">
                  <c:v>15323.307217617883</c:v>
                </c:pt>
                <c:pt idx="46">
                  <c:v>15294.676779982341</c:v>
                </c:pt>
                <c:pt idx="47">
                  <c:v>15270.424893612812</c:v>
                </c:pt>
                <c:pt idx="48">
                  <c:v>15249.871179006224</c:v>
                </c:pt>
                <c:pt idx="49">
                  <c:v>15232.443974973388</c:v>
                </c:pt>
                <c:pt idx="50">
                  <c:v>15217.662138137495</c:v>
                </c:pt>
                <c:pt idx="51">
                  <c:v>15205.120115056159</c:v>
                </c:pt>
                <c:pt idx="52">
                  <c:v>15194.475638718481</c:v>
                </c:pt>
                <c:pt idx="53">
                  <c:v>15185.439544752437</c:v>
                </c:pt>
                <c:pt idx="54">
                  <c:v>15177.767310800789</c:v>
                </c:pt>
                <c:pt idx="55">
                  <c:v>15171.252004791992</c:v>
                </c:pt>
                <c:pt idx="56">
                  <c:v>15165.718391051778</c:v>
                </c:pt>
                <c:pt idx="57">
                  <c:v>15161.017992242678</c:v>
                </c:pt>
                <c:pt idx="58">
                  <c:v>15157.024943503848</c:v>
                </c:pt>
                <c:pt idx="59">
                  <c:v>15153.632505462005</c:v>
                </c:pt>
                <c:pt idx="60">
                  <c:v>15150.750126888912</c:v>
                </c:pt>
                <c:pt idx="61">
                  <c:v>15148.300967098743</c:v>
                </c:pt>
                <c:pt idx="62">
                  <c:v>15146.219803765252</c:v>
                </c:pt>
                <c:pt idx="63">
                  <c:v>15144.451264492494</c:v>
                </c:pt>
                <c:pt idx="64">
                  <c:v>15142.948330803492</c:v>
                </c:pt>
                <c:pt idx="65">
                  <c:v>15141.671071687964</c:v>
                </c:pt>
                <c:pt idx="66">
                  <c:v>15140.585570837307</c:v>
                </c:pt>
                <c:pt idx="67">
                  <c:v>15139.663017477418</c:v>
                </c:pt>
                <c:pt idx="68">
                  <c:v>15138.878935512601</c:v>
                </c:pt>
                <c:pt idx="69">
                  <c:v>15138.212529695058</c:v>
                </c:pt>
              </c:numCache>
            </c:numRef>
          </c:val>
          <c:smooth val="0"/>
          <c:extLst>
            <c:ext xmlns:c16="http://schemas.microsoft.com/office/drawing/2014/chart" uri="{C3380CC4-5D6E-409C-BE32-E72D297353CC}">
              <c16:uniqueId val="{0000000D-D8D1-4A98-9263-A28E726A8E27}"/>
            </c:ext>
          </c:extLst>
        </c:ser>
        <c:ser>
          <c:idx val="14"/>
          <c:order val="14"/>
          <c:tx>
            <c:strRef>
              <c:f>'2_UK_2030_scenario'!$D$211</c:f>
              <c:strCache>
                <c:ptCount val="1"/>
                <c:pt idx="0">
                  <c:v>MD - Steam (coal) trains</c:v>
                </c:pt>
              </c:strCache>
            </c:strRef>
          </c:tx>
          <c:spPr>
            <a:ln w="28575" cap="rnd">
              <a:solidFill>
                <a:schemeClr val="accent3">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'2_UK_2030_scenario'!$E$211:$BV$211</c:f>
              <c:numCache>
                <c:formatCode>#,##0</c:formatCode>
                <c:ptCount val="70"/>
                <c:pt idx="0">
                  <c:v>127.60273162951501</c:v>
                </c:pt>
                <c:pt idx="1">
                  <c:v>50.0524740094354</c:v>
                </c:pt>
                <c:pt idx="2">
                  <c:v>51.230201953115497</c:v>
                </c:pt>
                <c:pt idx="3">
                  <c:v>48.957569164064303</c:v>
                </c:pt>
                <c:pt idx="4">
                  <c:v>40.858602535680703</c:v>
                </c:pt>
                <c:pt idx="5">
                  <c:v>39.917371934164201</c:v>
                </c:pt>
                <c:pt idx="6">
                  <c:v>39.165796439942</c:v>
                </c:pt>
                <c:pt idx="7">
                  <c:v>40.200830937242401</c:v>
                </c:pt>
                <c:pt idx="8">
                  <c:v>38.2939550363756</c:v>
                </c:pt>
                <c:pt idx="9">
                  <c:v>39.099706075792803</c:v>
                </c:pt>
                <c:pt idx="10">
                  <c:v>33.470531183818899</c:v>
                </c:pt>
                <c:pt idx="11">
                  <c:v>31.270377534026998</c:v>
                </c:pt>
                <c:pt idx="12">
                  <c:v>12.2707275918579</c:v>
                </c:pt>
                <c:pt idx="13">
                  <c:v>2.2032332634725198</c:v>
                </c:pt>
                <c:pt idx="14">
                  <c:v>3.3537070651301399</c:v>
                </c:pt>
                <c:pt idx="15">
                  <c:v>2.2269768345297001</c:v>
                </c:pt>
                <c:pt idx="16">
                  <c:v>1.1122576900479999</c:v>
                </c:pt>
                <c:pt idx="17">
                  <c:v>1.11135688453762</c:v>
                </c:pt>
                <c:pt idx="18">
                  <c:v>2.2214301442201201</c:v>
                </c:pt>
                <c:pt idx="19">
                  <c:v>2.2237092236451499</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2.1889822758156199</c:v>
                </c:pt>
                <c:pt idx="35">
                  <c:v>12.001452724184601</c:v>
                </c:pt>
                <c:pt idx="36">
                  <c:v>12.051630479055801</c:v>
                </c:pt>
                <c:pt idx="37">
                  <c:v>12.051418165876701</c:v>
                </c:pt>
                <c:pt idx="38">
                  <c:v>12.0594640584368</c:v>
                </c:pt>
                <c:pt idx="39">
                  <c:v>12.069739185088601</c:v>
                </c:pt>
                <c:pt idx="40">
                  <c:v>9.8661369861054808</c:v>
                </c:pt>
                <c:pt idx="41">
                  <c:v>9.8491447385925692</c:v>
                </c:pt>
                <c:pt idx="42">
                  <c:v>8.7542213425188304</c:v>
                </c:pt>
                <c:pt idx="43">
                  <c:v>8.7542213425188304</c:v>
                </c:pt>
                <c:pt idx="44">
                  <c:v>8.7542213425188304</c:v>
                </c:pt>
                <c:pt idx="45">
                  <c:v>8.7542213425188304</c:v>
                </c:pt>
                <c:pt idx="46">
                  <c:v>8.7542213425188304</c:v>
                </c:pt>
                <c:pt idx="47">
                  <c:v>8.7542213425188304</c:v>
                </c:pt>
                <c:pt idx="48">
                  <c:v>8.7542213425188304</c:v>
                </c:pt>
                <c:pt idx="49">
                  <c:v>8.7542213425188304</c:v>
                </c:pt>
                <c:pt idx="50">
                  <c:v>8.7542213425188304</c:v>
                </c:pt>
                <c:pt idx="51">
                  <c:v>8.7542213425188304</c:v>
                </c:pt>
                <c:pt idx="52">
                  <c:v>8.7542213425188304</c:v>
                </c:pt>
                <c:pt idx="53">
                  <c:v>8.7542213425188304</c:v>
                </c:pt>
                <c:pt idx="54">
                  <c:v>8.7542213425188304</c:v>
                </c:pt>
                <c:pt idx="55">
                  <c:v>8.7542213425188304</c:v>
                </c:pt>
                <c:pt idx="56">
                  <c:v>8.7542213425188304</c:v>
                </c:pt>
                <c:pt idx="57">
                  <c:v>8.7542213425188304</c:v>
                </c:pt>
                <c:pt idx="58">
                  <c:v>8.7542213425188304</c:v>
                </c:pt>
                <c:pt idx="59">
                  <c:v>8.7542213425188304</c:v>
                </c:pt>
                <c:pt idx="60">
                  <c:v>8.7542213425188304</c:v>
                </c:pt>
                <c:pt idx="61">
                  <c:v>8.7542213425188304</c:v>
                </c:pt>
                <c:pt idx="62">
                  <c:v>8.7542213425188304</c:v>
                </c:pt>
                <c:pt idx="63">
                  <c:v>8.7542213425188304</c:v>
                </c:pt>
                <c:pt idx="64">
                  <c:v>8.7542213425188304</c:v>
                </c:pt>
                <c:pt idx="65">
                  <c:v>8.7542213425188304</c:v>
                </c:pt>
                <c:pt idx="66">
                  <c:v>8.7542213425188304</c:v>
                </c:pt>
                <c:pt idx="67">
                  <c:v>8.7542213425188304</c:v>
                </c:pt>
                <c:pt idx="68">
                  <c:v>8.7542213425188304</c:v>
                </c:pt>
                <c:pt idx="69">
                  <c:v>8.7542213425188304</c:v>
                </c:pt>
              </c:numCache>
            </c:numRef>
          </c:val>
          <c:smooth val="0"/>
          <c:extLst>
            <c:ext xmlns:c16="http://schemas.microsoft.com/office/drawing/2014/chart" uri="{C3380CC4-5D6E-409C-BE32-E72D297353CC}">
              <c16:uniqueId val="{0000000E-D8D1-4A98-9263-A28E726A8E27}"/>
            </c:ext>
          </c:extLst>
        </c:ser>
        <c:ser>
          <c:idx val="15"/>
          <c:order val="15"/>
          <c:tx>
            <c:strRef>
              <c:f>'2_UK_2030_scenario'!$D$212</c:f>
              <c:strCache>
                <c:ptCount val="1"/>
                <c:pt idx="0">
                  <c:v>MD - Tractors</c:v>
                </c:pt>
              </c:strCache>
            </c:strRef>
          </c:tx>
          <c:spPr>
            <a:ln w="28575" cap="rnd">
              <a:solidFill>
                <a:schemeClr val="accent4">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'2_UK_2030_scenario'!$E$212:$BV$212</c:f>
              <c:numCache>
                <c:formatCode>#,##0</c:formatCode>
                <c:ptCount val="70"/>
                <c:pt idx="0">
                  <c:v>1221.7972239215601</c:v>
                </c:pt>
                <c:pt idx="1">
                  <c:v>1412.39016986568</c:v>
                </c:pt>
                <c:pt idx="2">
                  <c:v>1473.40753336633</c:v>
                </c:pt>
                <c:pt idx="3">
                  <c:v>1210.32696945524</c:v>
                </c:pt>
                <c:pt idx="4">
                  <c:v>1262.67308393756</c:v>
                </c:pt>
                <c:pt idx="5">
                  <c:v>1181.4921955715299</c:v>
                </c:pt>
                <c:pt idx="6">
                  <c:v>1234.8533932555499</c:v>
                </c:pt>
                <c:pt idx="7">
                  <c:v>1243.9111470405001</c:v>
                </c:pt>
                <c:pt idx="8">
                  <c:v>1228.6157084285601</c:v>
                </c:pt>
                <c:pt idx="9">
                  <c:v>981.29479122910595</c:v>
                </c:pt>
                <c:pt idx="10">
                  <c:v>934.711680165914</c:v>
                </c:pt>
                <c:pt idx="11">
                  <c:v>963.88744666039099</c:v>
                </c:pt>
                <c:pt idx="12">
                  <c:v>973.74467555702495</c:v>
                </c:pt>
                <c:pt idx="13">
                  <c:v>958.37421628655602</c:v>
                </c:pt>
                <c:pt idx="14">
                  <c:v>989.39748244229997</c:v>
                </c:pt>
                <c:pt idx="15">
                  <c:v>958.23248347928995</c:v>
                </c:pt>
                <c:pt idx="16">
                  <c:v>922.26685043900704</c:v>
                </c:pt>
                <c:pt idx="17">
                  <c:v>880.12921608579904</c:v>
                </c:pt>
                <c:pt idx="18">
                  <c:v>808.20900981134298</c:v>
                </c:pt>
                <c:pt idx="19">
                  <c:v>788.34620681830495</c:v>
                </c:pt>
                <c:pt idx="20">
                  <c:v>807.54435628624401</c:v>
                </c:pt>
                <c:pt idx="21">
                  <c:v>799.40076604624301</c:v>
                </c:pt>
                <c:pt idx="22">
                  <c:v>787.66604182407605</c:v>
                </c:pt>
                <c:pt idx="23">
                  <c:v>774.74472160879304</c:v>
                </c:pt>
                <c:pt idx="24">
                  <c:v>748.45123273682998</c:v>
                </c:pt>
                <c:pt idx="25">
                  <c:v>824.93861376952805</c:v>
                </c:pt>
                <c:pt idx="26">
                  <c:v>790.16174342899399</c:v>
                </c:pt>
                <c:pt idx="27">
                  <c:v>835.82494416952602</c:v>
                </c:pt>
                <c:pt idx="28">
                  <c:v>700.09222288527098</c:v>
                </c:pt>
                <c:pt idx="29">
                  <c:v>674.084951949171</c:v>
                </c:pt>
                <c:pt idx="30">
                  <c:v>542.21019197462999</c:v>
                </c:pt>
                <c:pt idx="31">
                  <c:v>481.48870911455202</c:v>
                </c:pt>
                <c:pt idx="32">
                  <c:v>208.21232626417299</c:v>
                </c:pt>
                <c:pt idx="33">
                  <c:v>145.252885302615</c:v>
                </c:pt>
                <c:pt idx="34">
                  <c:v>232.15123725271101</c:v>
                </c:pt>
                <c:pt idx="35">
                  <c:v>173.72119470027801</c:v>
                </c:pt>
                <c:pt idx="36">
                  <c:v>166.46274082934801</c:v>
                </c:pt>
                <c:pt idx="37">
                  <c:v>165.35888106017299</c:v>
                </c:pt>
                <c:pt idx="38">
                  <c:v>176.58823441488599</c:v>
                </c:pt>
                <c:pt idx="39">
                  <c:v>175.96608627518501</c:v>
                </c:pt>
                <c:pt idx="40">
                  <c:v>181.48686707187599</c:v>
                </c:pt>
                <c:pt idx="41">
                  <c:v>179.317777270665</c:v>
                </c:pt>
                <c:pt idx="42">
                  <c:v>172.33606549815201</c:v>
                </c:pt>
                <c:pt idx="43">
                  <c:v>172.33606549815201</c:v>
                </c:pt>
                <c:pt idx="44">
                  <c:v>172.33606549815201</c:v>
                </c:pt>
                <c:pt idx="45">
                  <c:v>172.33606549815201</c:v>
                </c:pt>
                <c:pt idx="46">
                  <c:v>172.33606549815201</c:v>
                </c:pt>
                <c:pt idx="47">
                  <c:v>172.33606549815201</c:v>
                </c:pt>
                <c:pt idx="48">
                  <c:v>172.33606549815201</c:v>
                </c:pt>
                <c:pt idx="49">
                  <c:v>172.33606549815201</c:v>
                </c:pt>
                <c:pt idx="50">
                  <c:v>172.33606549815201</c:v>
                </c:pt>
                <c:pt idx="51">
                  <c:v>172.33606549815201</c:v>
                </c:pt>
                <c:pt idx="52">
                  <c:v>172.33606549815201</c:v>
                </c:pt>
                <c:pt idx="53">
                  <c:v>172.33606549815201</c:v>
                </c:pt>
                <c:pt idx="54">
                  <c:v>172.33606549815201</c:v>
                </c:pt>
                <c:pt idx="55">
                  <c:v>172.33606549815201</c:v>
                </c:pt>
                <c:pt idx="56">
                  <c:v>172.33606549815201</c:v>
                </c:pt>
                <c:pt idx="57">
                  <c:v>172.33606549815201</c:v>
                </c:pt>
                <c:pt idx="58">
                  <c:v>172.33606549815201</c:v>
                </c:pt>
                <c:pt idx="59">
                  <c:v>172.33606549815201</c:v>
                </c:pt>
                <c:pt idx="60">
                  <c:v>172.33606549815201</c:v>
                </c:pt>
                <c:pt idx="61">
                  <c:v>172.33606549815201</c:v>
                </c:pt>
                <c:pt idx="62">
                  <c:v>172.33606549815201</c:v>
                </c:pt>
                <c:pt idx="63">
                  <c:v>172.33606549815201</c:v>
                </c:pt>
                <c:pt idx="64">
                  <c:v>172.33606549815201</c:v>
                </c:pt>
                <c:pt idx="65">
                  <c:v>172.33606549815201</c:v>
                </c:pt>
                <c:pt idx="66">
                  <c:v>172.33606549815201</c:v>
                </c:pt>
                <c:pt idx="67">
                  <c:v>172.33606549815201</c:v>
                </c:pt>
                <c:pt idx="68">
                  <c:v>172.33606549815201</c:v>
                </c:pt>
                <c:pt idx="69">
                  <c:v>172.33606549815201</c:v>
                </c:pt>
              </c:numCache>
            </c:numRef>
          </c:val>
          <c:smooth val="0"/>
          <c:extLst>
            <c:ext xmlns:c16="http://schemas.microsoft.com/office/drawing/2014/chart" uri="{C3380CC4-5D6E-409C-BE32-E72D297353CC}">
              <c16:uniqueId val="{0000000F-D8D1-4A98-9263-A28E726A8E27}"/>
            </c:ext>
          </c:extLst>
        </c:ser>
        <c:ser>
          <c:idx val="16"/>
          <c:order val="16"/>
          <c:tx>
            <c:strRef>
              <c:f>'2_UK_2030_scenario'!$D$213</c:f>
              <c:strCache>
                <c:ptCount val="1"/>
                <c:pt idx="0">
                  <c:v>Light - Electric lights</c:v>
                </c:pt>
              </c:strCache>
            </c:strRef>
          </c:tx>
          <c:spPr>
            <a:ln w="28575" cap="rnd">
              <a:solidFill>
                <a:schemeClr val="accent5">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'2_UK_2030_scenario'!$E$213:$BV$213</c:f>
              <c:numCache>
                <c:formatCode>#,##0</c:formatCode>
                <c:ptCount val="70"/>
                <c:pt idx="0">
                  <c:v>11452.9181917444</c:v>
                </c:pt>
                <c:pt idx="1">
                  <c:v>11333.312559424299</c:v>
                </c:pt>
                <c:pt idx="2">
                  <c:v>11905.2604834381</c:v>
                </c:pt>
                <c:pt idx="3">
                  <c:v>11488.8220231462</c:v>
                </c:pt>
                <c:pt idx="4">
                  <c:v>11307.953925686401</c:v>
                </c:pt>
                <c:pt idx="5">
                  <c:v>11956.6934790254</c:v>
                </c:pt>
                <c:pt idx="6">
                  <c:v>12521.420272113</c:v>
                </c:pt>
                <c:pt idx="7">
                  <c:v>12799.9526527327</c:v>
                </c:pt>
                <c:pt idx="8">
                  <c:v>13618.6915178119</c:v>
                </c:pt>
                <c:pt idx="9">
                  <c:v>13249.520183221301</c:v>
                </c:pt>
                <c:pt idx="10">
                  <c:v>13106.3539745048</c:v>
                </c:pt>
                <c:pt idx="11">
                  <c:v>13165.208002821601</c:v>
                </c:pt>
                <c:pt idx="12">
                  <c:v>13430.7263396773</c:v>
                </c:pt>
                <c:pt idx="13">
                  <c:v>13412.172562982199</c:v>
                </c:pt>
                <c:pt idx="14">
                  <c:v>14027.973977418</c:v>
                </c:pt>
                <c:pt idx="15">
                  <c:v>14060.043938884501</c:v>
                </c:pt>
                <c:pt idx="16">
                  <c:v>14213.080172572099</c:v>
                </c:pt>
                <c:pt idx="17">
                  <c:v>14733.407072862899</c:v>
                </c:pt>
                <c:pt idx="18">
                  <c:v>14776.5007300049</c:v>
                </c:pt>
                <c:pt idx="19">
                  <c:v>14744.076828356299</c:v>
                </c:pt>
                <c:pt idx="20">
                  <c:v>14850.349660002699</c:v>
                </c:pt>
                <c:pt idx="21">
                  <c:v>15504.239527715999</c:v>
                </c:pt>
                <c:pt idx="22">
                  <c:v>15114.8285534279</c:v>
                </c:pt>
                <c:pt idx="23">
                  <c:v>14492.584234723099</c:v>
                </c:pt>
                <c:pt idx="24">
                  <c:v>14646.6917238685</c:v>
                </c:pt>
                <c:pt idx="25">
                  <c:v>15097.0282049376</c:v>
                </c:pt>
                <c:pt idx="26">
                  <c:v>15444.1491684706</c:v>
                </c:pt>
                <c:pt idx="27">
                  <c:v>15365.901320307999</c:v>
                </c:pt>
                <c:pt idx="28">
                  <c:v>15044.7755937483</c:v>
                </c:pt>
                <c:pt idx="29">
                  <c:v>15101.0918403009</c:v>
                </c:pt>
                <c:pt idx="30">
                  <c:v>15569.1612648631</c:v>
                </c:pt>
                <c:pt idx="31">
                  <c:v>15394.9452928145</c:v>
                </c:pt>
                <c:pt idx="32">
                  <c:v>15799.200859840301</c:v>
                </c:pt>
                <c:pt idx="33">
                  <c:v>15998.8562884277</c:v>
                </c:pt>
                <c:pt idx="34">
                  <c:v>16595.391029085298</c:v>
                </c:pt>
                <c:pt idx="35">
                  <c:v>16671.331010330501</c:v>
                </c:pt>
                <c:pt idx="36">
                  <c:v>16218.2821289205</c:v>
                </c:pt>
                <c:pt idx="37">
                  <c:v>15616.491973787801</c:v>
                </c:pt>
                <c:pt idx="38">
                  <c:v>15022.167476509199</c:v>
                </c:pt>
                <c:pt idx="39">
                  <c:v>15027.825737815299</c:v>
                </c:pt>
                <c:pt idx="40">
                  <c:v>13976.7618111591</c:v>
                </c:pt>
                <c:pt idx="41">
                  <c:v>14300.155156656399</c:v>
                </c:pt>
                <c:pt idx="42">
                  <c:v>13933.145987759301</c:v>
                </c:pt>
                <c:pt idx="43">
                  <c:v>13976.678338219637</c:v>
                </c:pt>
                <c:pt idx="44">
                  <c:v>14036.14649365546</c:v>
                </c:pt>
                <c:pt idx="45">
                  <c:v>14109.554653879868</c:v>
                </c:pt>
                <c:pt idx="46">
                  <c:v>14195.215514150961</c:v>
                </c:pt>
                <c:pt idx="47">
                  <c:v>14291.691770050154</c:v>
                </c:pt>
                <c:pt idx="48">
                  <c:v>14397.750650068952</c:v>
                </c:pt>
                <c:pt idx="49">
                  <c:v>14512.328201384111</c:v>
                </c:pt>
                <c:pt idx="50">
                  <c:v>14634.500961114449</c:v>
                </c:pt>
                <c:pt idx="51">
                  <c:v>14763.463279395806</c:v>
                </c:pt>
                <c:pt idx="52">
                  <c:v>14898.509010085114</c:v>
                </c:pt>
                <c:pt idx="53">
                  <c:v>15039.016607618049</c:v>
                </c:pt>
                <c:pt idx="54">
                  <c:v>15184.436902990887</c:v>
                </c:pt>
                <c:pt idx="55">
                  <c:v>15334.283004029077</c:v>
                </c:pt>
                <c:pt idx="56">
                  <c:v>15488.12189286297</c:v>
                </c:pt>
                <c:pt idx="57">
                  <c:v>15645.567389221182</c:v>
                </c:pt>
                <c:pt idx="58">
                  <c:v>15806.274220456718</c:v>
                </c:pt>
                <c:pt idx="59">
                  <c:v>15969.932994306564</c:v>
                </c:pt>
                <c:pt idx="60">
                  <c:v>16136.265912676296</c:v>
                </c:pt>
                <c:pt idx="61">
                  <c:v>16305.023097444082</c:v>
                </c:pt>
                <c:pt idx="62">
                  <c:v>16475.979424738347</c:v>
                </c:pt>
                <c:pt idx="63">
                  <c:v>16648.931784091405</c:v>
                </c:pt>
                <c:pt idx="64">
                  <c:v>16823.696694594764</c:v>
                </c:pt>
                <c:pt idx="65">
                  <c:v>17000.108222646159</c:v>
                </c:pt>
                <c:pt idx="66">
                  <c:v>17178.016155812791</c:v>
                </c:pt>
                <c:pt idx="67">
                  <c:v>17357.284395294449</c:v>
                </c:pt>
                <c:pt idx="68">
                  <c:v>17537.789535878364</c:v>
                </c:pt>
                <c:pt idx="69">
                  <c:v>17719.419607462118</c:v>
                </c:pt>
              </c:numCache>
            </c:numRef>
          </c:val>
          <c:smooth val="0"/>
          <c:extLst>
            <c:ext xmlns:c16="http://schemas.microsoft.com/office/drawing/2014/chart" uri="{C3380CC4-5D6E-409C-BE32-E72D297353CC}">
              <c16:uniqueId val="{00000010-D8D1-4A98-9263-A28E726A8E27}"/>
            </c:ext>
          </c:extLst>
        </c:ser>
        <c:ser>
          <c:idx val="17"/>
          <c:order val="17"/>
          <c:tx>
            <c:strRef>
              <c:f>'2_UK_2030_scenario'!$D$214</c:f>
              <c:strCache>
                <c:ptCount val="1"/>
                <c:pt idx="0">
                  <c:v>Light - Lighting town gas</c:v>
                </c:pt>
              </c:strCache>
            </c:strRef>
          </c:tx>
          <c:spPr>
            <a:ln w="28575" cap="rnd">
              <a:solidFill>
                <a:schemeClr val="accent6">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'2_UK_2030_scenario'!$E$214:$BV$214</c:f>
              <c:numCache>
                <c:formatCode>#,##0</c:formatCode>
                <c:ptCount val="70"/>
                <c:pt idx="0">
                  <c:v>6848.2372330865501</c:v>
                </c:pt>
                <c:pt idx="1">
                  <c:v>6255.8524213103701</c:v>
                </c:pt>
                <c:pt idx="2">
                  <c:v>4487.0441140211897</c:v>
                </c:pt>
                <c:pt idx="3">
                  <c:v>2864.6720357302202</c:v>
                </c:pt>
                <c:pt idx="4">
                  <c:v>1371.29508793133</c:v>
                </c:pt>
                <c:pt idx="5">
                  <c:v>509.49362866566702</c:v>
                </c:pt>
                <c:pt idx="6">
                  <c:v>239.05953090986199</c:v>
                </c:pt>
                <c:pt idx="7">
                  <c:v>234.16504654729599</c:v>
                </c:pt>
                <c:pt idx="8">
                  <c:v>258.30920344926199</c:v>
                </c:pt>
                <c:pt idx="9">
                  <c:v>86.249142505529704</c:v>
                </c:pt>
                <c:pt idx="10">
                  <c:v>65.817166373328703</c:v>
                </c:pt>
                <c:pt idx="11">
                  <c:v>60.689951549513701</c:v>
                </c:pt>
                <c:pt idx="12">
                  <c:v>50.101502157613503</c:v>
                </c:pt>
                <c:pt idx="13">
                  <c:v>64.715732569250505</c:v>
                </c:pt>
                <c:pt idx="14">
                  <c:v>56.036819641547503</c:v>
                </c:pt>
                <c:pt idx="15">
                  <c:v>44.980577571200101</c:v>
                </c:pt>
                <c:pt idx="16">
                  <c:v>39.734887634676099</c:v>
                </c:pt>
                <c:pt idx="17">
                  <c:v>32.602433290744699</c:v>
                </c:pt>
              </c:numCache>
            </c:numRef>
          </c:val>
          <c:smooth val="0"/>
          <c:extLst>
            <c:ext xmlns:c16="http://schemas.microsoft.com/office/drawing/2014/chart" uri="{C3380CC4-5D6E-409C-BE32-E72D297353CC}">
              <c16:uniqueId val="{00000011-D8D1-4A98-9263-A28E726A8E27}"/>
            </c:ext>
          </c:extLst>
        </c:ser>
        <c:ser>
          <c:idx val="18"/>
          <c:order val="18"/>
          <c:tx>
            <c:strRef>
              <c:f>'2_UK_2030_scenario'!$D$215</c:f>
              <c:strCache>
                <c:ptCount val="1"/>
                <c:pt idx="0">
                  <c:v>LTH.20.C - Domestic electric heaters</c:v>
                </c:pt>
              </c:strCache>
            </c:strRef>
          </c:tx>
          <c:spPr>
            <a:ln w="28575" cap="rnd">
              <a:solidFill>
                <a:schemeClr val="accent1">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'2_UK_2030_scenario'!$E$215:$BV$215</c:f>
              <c:numCache>
                <c:formatCode>#,##0</c:formatCode>
                <c:ptCount val="70"/>
                <c:pt idx="0">
                  <c:v>14293.0387025048</c:v>
                </c:pt>
                <c:pt idx="1">
                  <c:v>15204.1932192039</c:v>
                </c:pt>
                <c:pt idx="2">
                  <c:v>15653.3569455584</c:v>
                </c:pt>
                <c:pt idx="3">
                  <c:v>15728.9954978027</c:v>
                </c:pt>
                <c:pt idx="4">
                  <c:v>13449.6620867907</c:v>
                </c:pt>
                <c:pt idx="5">
                  <c:v>12118.977662117701</c:v>
                </c:pt>
                <c:pt idx="6">
                  <c:v>12105.2312045654</c:v>
                </c:pt>
                <c:pt idx="7">
                  <c:v>11552.372000641401</c:v>
                </c:pt>
                <c:pt idx="8">
                  <c:v>12559.289690297501</c:v>
                </c:pt>
                <c:pt idx="9">
                  <c:v>11032.941339471499</c:v>
                </c:pt>
                <c:pt idx="10">
                  <c:v>10016.1289097197</c:v>
                </c:pt>
                <c:pt idx="11">
                  <c:v>9126.5551026334306</c:v>
                </c:pt>
                <c:pt idx="12">
                  <c:v>8642.3906558577291</c:v>
                </c:pt>
                <c:pt idx="13">
                  <c:v>8393.1677631243001</c:v>
                </c:pt>
                <c:pt idx="14">
                  <c:v>8957.9302004337605</c:v>
                </c:pt>
                <c:pt idx="15">
                  <c:v>9299.0890050200196</c:v>
                </c:pt>
                <c:pt idx="16">
                  <c:v>8993.1611301113007</c:v>
                </c:pt>
                <c:pt idx="17">
                  <c:v>8507.4625749278093</c:v>
                </c:pt>
                <c:pt idx="18">
                  <c:v>8178.2803132180197</c:v>
                </c:pt>
                <c:pt idx="19">
                  <c:v>8045.6381069735498</c:v>
                </c:pt>
                <c:pt idx="20">
                  <c:v>8721.7376506856108</c:v>
                </c:pt>
                <c:pt idx="21">
                  <c:v>9034.73506760692</c:v>
                </c:pt>
                <c:pt idx="22">
                  <c:v>8815.3159746713809</c:v>
                </c:pt>
                <c:pt idx="23">
                  <c:v>8522.7423873177995</c:v>
                </c:pt>
                <c:pt idx="24">
                  <c:v>8321.97993245217</c:v>
                </c:pt>
                <c:pt idx="25">
                  <c:v>9230.9091652836905</c:v>
                </c:pt>
                <c:pt idx="26">
                  <c:v>8304.21148966902</c:v>
                </c:pt>
                <c:pt idx="27">
                  <c:v>9162.0036652911404</c:v>
                </c:pt>
                <c:pt idx="28">
                  <c:v>8844.7349288312307</c:v>
                </c:pt>
                <c:pt idx="29">
                  <c:v>8914.6001040635401</c:v>
                </c:pt>
                <c:pt idx="30">
                  <c:v>9667.0706517667004</c:v>
                </c:pt>
                <c:pt idx="31">
                  <c:v>9264.0196957784392</c:v>
                </c:pt>
                <c:pt idx="32">
                  <c:v>10186.774760595999</c:v>
                </c:pt>
                <c:pt idx="33">
                  <c:v>9832.7279128026803</c:v>
                </c:pt>
                <c:pt idx="34">
                  <c:v>9983.8805430379307</c:v>
                </c:pt>
                <c:pt idx="35">
                  <c:v>9820.3139140882195</c:v>
                </c:pt>
                <c:pt idx="36">
                  <c:v>9088.4812461631791</c:v>
                </c:pt>
                <c:pt idx="37">
                  <c:v>8802.3328695375203</c:v>
                </c:pt>
                <c:pt idx="38">
                  <c:v>8803.7389713539596</c:v>
                </c:pt>
                <c:pt idx="39">
                  <c:v>8665.3631029708995</c:v>
                </c:pt>
                <c:pt idx="40">
                  <c:v>7823.7806368667398</c:v>
                </c:pt>
                <c:pt idx="41">
                  <c:v>8824.0357641173396</c:v>
                </c:pt>
                <c:pt idx="42">
                  <c:v>8683.7269313025299</c:v>
                </c:pt>
                <c:pt idx="43">
                  <c:v>8643.5296587918456</c:v>
                </c:pt>
                <c:pt idx="44">
                  <c:v>8615.1765127528215</c:v>
                </c:pt>
                <c:pt idx="45">
                  <c:v>8597.0912397996544</c:v>
                </c:pt>
                <c:pt idx="46">
                  <c:v>8587.9505787081598</c:v>
                </c:pt>
                <c:pt idx="47">
                  <c:v>8586.6354044230829</c:v>
                </c:pt>
                <c:pt idx="48">
                  <c:v>8592.192872306332</c:v>
                </c:pt>
                <c:pt idx="49">
                  <c:v>8603.806768643748</c:v>
                </c:pt>
                <c:pt idx="50">
                  <c:v>8620.7740558398364</c:v>
                </c:pt>
                <c:pt idx="51">
                  <c:v>8642.4861451405795</c:v>
                </c:pt>
                <c:pt idx="52">
                  <c:v>8668.4138139301103</c:v>
                </c:pt>
                <c:pt idx="53">
                  <c:v>8698.0949593554087</c:v>
                </c:pt>
                <c:pt idx="54">
                  <c:v>8731.1245788389224</c:v>
                </c:pt>
                <c:pt idx="55">
                  <c:v>8767.1465135359122</c:v>
                </c:pt>
                <c:pt idx="56">
                  <c:v>8805.8465983919268</c:v>
                </c:pt>
                <c:pt idx="57">
                  <c:v>8846.9469428043449</c:v>
                </c:pt>
                <c:pt idx="58">
                  <c:v>8890.2011264385383</c:v>
                </c:pt>
                <c:pt idx="59">
                  <c:v>8935.3901407631874</c:v>
                </c:pt>
                <c:pt idx="60">
                  <c:v>8982.3189421183852</c:v>
                </c:pt>
                <c:pt idx="61">
                  <c:v>9030.8135093359269</c:v>
                </c:pt>
                <c:pt idx="62">
                  <c:v>9080.7183200776235</c:v>
                </c:pt>
                <c:pt idx="63">
                  <c:v>9131.8941766042062</c:v>
                </c:pt>
                <c:pt idx="64">
                  <c:v>9184.2163247171229</c:v>
                </c:pt>
                <c:pt idx="65">
                  <c:v>9237.5728199376408</c:v>
                </c:pt>
                <c:pt idx="66">
                  <c:v>9291.8631032118919</c:v>
                </c:pt>
                <c:pt idx="67">
                  <c:v>9346.996755019416</c:v>
                </c:pt>
                <c:pt idx="68">
                  <c:v>9402.8924020693339</c:v>
                </c:pt>
                <c:pt idx="69">
                  <c:v>9459.4767550641427</c:v>
                </c:pt>
              </c:numCache>
            </c:numRef>
          </c:val>
          <c:smooth val="0"/>
          <c:extLst>
            <c:ext xmlns:c16="http://schemas.microsoft.com/office/drawing/2014/chart" uri="{C3380CC4-5D6E-409C-BE32-E72D297353CC}">
              <c16:uniqueId val="{00000012-D8D1-4A98-9263-A28E726A8E27}"/>
            </c:ext>
          </c:extLst>
        </c:ser>
        <c:ser>
          <c:idx val="19"/>
          <c:order val="19"/>
          <c:tx>
            <c:strRef>
              <c:f>'2_UK_2030_scenario'!$D$216</c:f>
              <c:strCache>
                <c:ptCount val="1"/>
                <c:pt idx="0">
                  <c:v>MD - Domestic appliances</c:v>
                </c:pt>
              </c:strCache>
            </c:strRef>
          </c:tx>
          <c:spPr>
            <a:ln w="28575" cap="rnd">
              <a:solidFill>
                <a:schemeClr val="accent2">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'2_UK_2030_scenario'!$E$216:$BV$216</c:f>
              <c:numCache>
                <c:formatCode>#,##0</c:formatCode>
                <c:ptCount val="70"/>
                <c:pt idx="0">
                  <c:v>5998.6449108790002</c:v>
                </c:pt>
                <c:pt idx="1">
                  <c:v>6044.9270906189404</c:v>
                </c:pt>
                <c:pt idx="2">
                  <c:v>6204.2587381525</c:v>
                </c:pt>
                <c:pt idx="3">
                  <c:v>6106.5236554299699</c:v>
                </c:pt>
                <c:pt idx="4">
                  <c:v>6070.4611182161498</c:v>
                </c:pt>
                <c:pt idx="5">
                  <c:v>6285.7929973325299</c:v>
                </c:pt>
                <c:pt idx="6">
                  <c:v>6552.7424610710796</c:v>
                </c:pt>
                <c:pt idx="7">
                  <c:v>6641.2417699724801</c:v>
                </c:pt>
                <c:pt idx="8">
                  <c:v>6957.5096260487298</c:v>
                </c:pt>
                <c:pt idx="9">
                  <c:v>6806.4256759885702</c:v>
                </c:pt>
                <c:pt idx="10">
                  <c:v>6675.2350854431697</c:v>
                </c:pt>
                <c:pt idx="11">
                  <c:v>6708.5568651648</c:v>
                </c:pt>
                <c:pt idx="12">
                  <c:v>6712.1498356724896</c:v>
                </c:pt>
                <c:pt idx="13">
                  <c:v>6653.0517888812101</c:v>
                </c:pt>
                <c:pt idx="14">
                  <c:v>6935.8347159892301</c:v>
                </c:pt>
                <c:pt idx="15">
                  <c:v>6935.8744637987902</c:v>
                </c:pt>
                <c:pt idx="16">
                  <c:v>6872.0948653354899</c:v>
                </c:pt>
                <c:pt idx="17">
                  <c:v>6760.6586344330999</c:v>
                </c:pt>
                <c:pt idx="18">
                  <c:v>6751.1306772861999</c:v>
                </c:pt>
                <c:pt idx="19">
                  <c:v>6678.1399002181697</c:v>
                </c:pt>
                <c:pt idx="20">
                  <c:v>6578.2679297577797</c:v>
                </c:pt>
                <c:pt idx="21">
                  <c:v>6973.6108556928602</c:v>
                </c:pt>
                <c:pt idx="22">
                  <c:v>6865.2987123884004</c:v>
                </c:pt>
                <c:pt idx="23">
                  <c:v>6715.0175923238603</c:v>
                </c:pt>
                <c:pt idx="24">
                  <c:v>6784.9392592867198</c:v>
                </c:pt>
                <c:pt idx="25">
                  <c:v>6923.8698300774904</c:v>
                </c:pt>
                <c:pt idx="26">
                  <c:v>7197.8049489736504</c:v>
                </c:pt>
                <c:pt idx="27">
                  <c:v>7209.7818128641702</c:v>
                </c:pt>
                <c:pt idx="28">
                  <c:v>7139.2446157431004</c:v>
                </c:pt>
                <c:pt idx="29">
                  <c:v>7187.5008607445598</c:v>
                </c:pt>
                <c:pt idx="30">
                  <c:v>7490.4046613028104</c:v>
                </c:pt>
                <c:pt idx="31">
                  <c:v>7426.8467991904499</c:v>
                </c:pt>
                <c:pt idx="32">
                  <c:v>8291.3941667527106</c:v>
                </c:pt>
                <c:pt idx="33">
                  <c:v>8615.8312375710593</c:v>
                </c:pt>
                <c:pt idx="34">
                  <c:v>8748.6323708559194</c:v>
                </c:pt>
                <c:pt idx="35">
                  <c:v>8960.5190740750204</c:v>
                </c:pt>
                <c:pt idx="36">
                  <c:v>8800.4413703538994</c:v>
                </c:pt>
                <c:pt idx="37">
                  <c:v>8109.0704597813301</c:v>
                </c:pt>
                <c:pt idx="38">
                  <c:v>8110.3658185086497</c:v>
                </c:pt>
                <c:pt idx="39">
                  <c:v>7982.8882868948504</c:v>
                </c:pt>
                <c:pt idx="40">
                  <c:v>8274.40270163079</c:v>
                </c:pt>
                <c:pt idx="41">
                  <c:v>8755.1742159773894</c:v>
                </c:pt>
                <c:pt idx="42">
                  <c:v>8286.7473374234996</c:v>
                </c:pt>
                <c:pt idx="43">
                  <c:v>8553.0402119989521</c:v>
                </c:pt>
                <c:pt idx="44">
                  <c:v>8835.02680364753</c:v>
                </c:pt>
                <c:pt idx="45">
                  <c:v>9132.8601146869587</c:v>
                </c:pt>
                <c:pt idx="46">
                  <c:v>9446.7574919466624</c:v>
                </c:pt>
                <c:pt idx="47">
                  <c:v>9776.9940518574876</c:v>
                </c:pt>
                <c:pt idx="48">
                  <c:v>10123.897566129923</c:v>
                </c:pt>
                <c:pt idx="49">
                  <c:v>10487.844496645044</c:v>
                </c:pt>
                <c:pt idx="50">
                  <c:v>10869.256943752953</c:v>
                </c:pt>
                <c:pt idx="51">
                  <c:v>11268.600327847395</c:v>
                </c:pt>
                <c:pt idx="52">
                  <c:v>11686.381665524083</c:v>
                </c:pt>
                <c:pt idx="53">
                  <c:v>12123.148332772109</c:v>
                </c:pt>
                <c:pt idx="54">
                  <c:v>12579.487231264173</c:v>
                </c:pt>
                <c:pt idx="55">
                  <c:v>13056.024291874537</c:v>
                </c:pt>
                <c:pt idx="56">
                  <c:v>13553.424263481575</c:v>
                </c:pt>
                <c:pt idx="57">
                  <c:v>14072.390745934053</c:v>
                </c:pt>
                <c:pt idx="58">
                  <c:v>14613.666434531513</c:v>
                </c:pt>
                <c:pt idx="59">
                  <c:v>15178.033550046801</c:v>
                </c:pt>
                <c:pt idx="60">
                  <c:v>15766.314433618785</c:v>
                </c:pt>
                <c:pt idx="61">
                  <c:v>16379.372290077721</c:v>
                </c:pt>
                <c:pt idx="62">
                  <c:v>17018.112066671158</c:v>
                </c:pt>
                <c:pt idx="63">
                  <c:v>17683.481456914677</c:v>
                </c:pt>
                <c:pt idx="64">
                  <c:v>18376.472021537484</c:v>
                </c:pt>
                <c:pt idx="65">
                  <c:v>19098.120420334784</c:v>
                </c:pt>
                <c:pt idx="66">
                  <c:v>19849.509750259997</c:v>
                </c:pt>
                <c:pt idx="67">
                  <c:v>20631.770986354859</c:v>
                </c:pt>
                <c:pt idx="68">
                  <c:v>21446.084523175901</c:v>
                </c:pt>
                <c:pt idx="69">
                  <c:v>22293.681815271302</c:v>
                </c:pt>
              </c:numCache>
            </c:numRef>
          </c:val>
          <c:smooth val="0"/>
          <c:extLst>
            <c:ext xmlns:c16="http://schemas.microsoft.com/office/drawing/2014/chart" uri="{C3380CC4-5D6E-409C-BE32-E72D297353CC}">
              <c16:uniqueId val="{00000013-D8D1-4A98-9263-A28E726A8E27}"/>
            </c:ext>
          </c:extLst>
        </c:ser>
        <c:ser>
          <c:idx val="20"/>
          <c:order val="20"/>
          <c:tx>
            <c:strRef>
              <c:f>'2_UK_2030_scenario'!$D$217</c:f>
              <c:strCache>
                <c:ptCount val="1"/>
                <c:pt idx="0">
                  <c:v>MD - Domestic motors</c:v>
                </c:pt>
              </c:strCache>
            </c:strRef>
          </c:tx>
          <c:spPr>
            <a:ln w="28575" cap="rnd">
              <a:solidFill>
                <a:schemeClr val="accent3">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'2_UK_2030_scenario'!$E$217:$BV$217</c:f>
              <c:numCache>
                <c:formatCode>#,##0</c:formatCode>
                <c:ptCount val="70"/>
                <c:pt idx="0">
                  <c:v>2530.1695735673702</c:v>
                </c:pt>
                <c:pt idx="1">
                  <c:v>2570.8223462542501</c:v>
                </c:pt>
                <c:pt idx="2">
                  <c:v>2645.0790347925099</c:v>
                </c:pt>
                <c:pt idx="3">
                  <c:v>2806.9553309683101</c:v>
                </c:pt>
                <c:pt idx="4">
                  <c:v>2763.1663687159498</c:v>
                </c:pt>
                <c:pt idx="5">
                  <c:v>2921.1158691083801</c:v>
                </c:pt>
                <c:pt idx="6">
                  <c:v>3064.4974356757298</c:v>
                </c:pt>
                <c:pt idx="7">
                  <c:v>3126.1102440488298</c:v>
                </c:pt>
                <c:pt idx="8">
                  <c:v>3303.4549920876998</c:v>
                </c:pt>
                <c:pt idx="9">
                  <c:v>3371.7052080236099</c:v>
                </c:pt>
                <c:pt idx="10">
                  <c:v>3628.1822557461801</c:v>
                </c:pt>
                <c:pt idx="11">
                  <c:v>3931.7638915654502</c:v>
                </c:pt>
                <c:pt idx="12">
                  <c:v>4194.1860992429501</c:v>
                </c:pt>
                <c:pt idx="13">
                  <c:v>4477.4175260915699</c:v>
                </c:pt>
                <c:pt idx="14">
                  <c:v>4793.6589569581602</c:v>
                </c:pt>
                <c:pt idx="15">
                  <c:v>5013.3598865267004</c:v>
                </c:pt>
                <c:pt idx="16">
                  <c:v>5196.9481927308698</c:v>
                </c:pt>
                <c:pt idx="17">
                  <c:v>5322.3966335534697</c:v>
                </c:pt>
                <c:pt idx="18">
                  <c:v>5527.1869581703104</c:v>
                </c:pt>
                <c:pt idx="19">
                  <c:v>5863.2088610332703</c:v>
                </c:pt>
                <c:pt idx="20">
                  <c:v>6116.0012158053196</c:v>
                </c:pt>
                <c:pt idx="21">
                  <c:v>6340.6811318374102</c:v>
                </c:pt>
                <c:pt idx="22">
                  <c:v>6187.651501284</c:v>
                </c:pt>
                <c:pt idx="23">
                  <c:v>6015.2457937461804</c:v>
                </c:pt>
                <c:pt idx="24">
                  <c:v>5919.9445533841699</c:v>
                </c:pt>
                <c:pt idx="25">
                  <c:v>6254.9174133306396</c:v>
                </c:pt>
                <c:pt idx="26">
                  <c:v>5894.2976607112696</c:v>
                </c:pt>
                <c:pt idx="27">
                  <c:v>6232.78405031081</c:v>
                </c:pt>
                <c:pt idx="28">
                  <c:v>6029.6108824417297</c:v>
                </c:pt>
                <c:pt idx="29">
                  <c:v>6070.3095439236104</c:v>
                </c:pt>
                <c:pt idx="30">
                  <c:v>6414.5280907547503</c:v>
                </c:pt>
                <c:pt idx="31">
                  <c:v>6213.2681348467204</c:v>
                </c:pt>
                <c:pt idx="32">
                  <c:v>6847.0324146779803</c:v>
                </c:pt>
                <c:pt idx="33">
                  <c:v>6721.8588479426999</c:v>
                </c:pt>
                <c:pt idx="34">
                  <c:v>6909.6616233843197</c:v>
                </c:pt>
                <c:pt idx="35">
                  <c:v>6830.9385410530303</c:v>
                </c:pt>
                <c:pt idx="36">
                  <c:v>6585.9135560982704</c:v>
                </c:pt>
                <c:pt idx="37">
                  <c:v>5993.3142706593999</c:v>
                </c:pt>
                <c:pt idx="38">
                  <c:v>5994.2716543674997</c:v>
                </c:pt>
                <c:pt idx="39">
                  <c:v>5900.0545781688597</c:v>
                </c:pt>
                <c:pt idx="40">
                  <c:v>6002.5672945084298</c:v>
                </c:pt>
                <c:pt idx="41">
                  <c:v>6217.5484487510403</c:v>
                </c:pt>
                <c:pt idx="42">
                  <c:v>6068.4841442726502</c:v>
                </c:pt>
                <c:pt idx="43">
                  <c:v>6126.5662963094646</c:v>
                </c:pt>
                <c:pt idx="44">
                  <c:v>6188.5539446960411</c:v>
                </c:pt>
                <c:pt idx="45">
                  <c:v>6254.0260460343416</c:v>
                </c:pt>
                <c:pt idx="46">
                  <c:v>6322.6161340313902</c:v>
                </c:pt>
                <c:pt idx="47">
                  <c:v>6394.0035448273575</c:v>
                </c:pt>
                <c:pt idx="48">
                  <c:v>6467.9063391402033</c:v>
                </c:pt>
                <c:pt idx="49">
                  <c:v>6544.0755458675912</c:v>
                </c:pt>
                <c:pt idx="50">
                  <c:v>6622.2904436430226</c:v>
                </c:pt>
                <c:pt idx="51">
                  <c:v>6702.3546642408965</c:v>
                </c:pt>
                <c:pt idx="52">
                  <c:v>6784.0929516839988</c:v>
                </c:pt>
                <c:pt idx="53">
                  <c:v>6867.3484482916074</c:v>
                </c:pt>
                <c:pt idx="54">
                  <c:v>6951.9804071297067</c:v>
                </c:pt>
                <c:pt idx="55">
                  <c:v>7037.8622518076018</c:v>
                </c:pt>
                <c:pt idx="56">
                  <c:v>7124.8799210431744</c:v>
                </c:pt>
                <c:pt idx="57">
                  <c:v>7212.9304481490399</c:v>
                </c:pt>
                <c:pt idx="58">
                  <c:v>7301.920735492532</c:v>
                </c:pt>
                <c:pt idx="59">
                  <c:v>7391.7664917312395</c:v>
                </c:pt>
                <c:pt idx="60">
                  <c:v>7482.3913057263899</c:v>
                </c:pt>
                <c:pt idx="61">
                  <c:v>7573.725835866263</c:v>
                </c:pt>
                <c:pt idx="62">
                  <c:v>7665.7070973759255</c:v>
                </c:pt>
                <c:pt idx="63">
                  <c:v>7758.2778332645994</c:v>
                </c:pt>
                <c:pt idx="64">
                  <c:v>7851.3859570336799</c:v>
                </c:pt>
                <c:pt idx="65">
                  <c:v>7944.9840572644052</c:v>
                </c:pt>
                <c:pt idx="66">
                  <c:v>8039.0289558233826</c:v>
                </c:pt>
                <c:pt idx="67">
                  <c:v>8133.4813127433599</c:v>
                </c:pt>
                <c:pt idx="68">
                  <c:v>8228.3052719163024</c:v>
                </c:pt>
                <c:pt idx="69">
                  <c:v>8323.4681426230127</c:v>
                </c:pt>
              </c:numCache>
            </c:numRef>
          </c:val>
          <c:smooth val="0"/>
          <c:extLst>
            <c:ext xmlns:c16="http://schemas.microsoft.com/office/drawing/2014/chart" uri="{C3380CC4-5D6E-409C-BE32-E72D297353CC}">
              <c16:uniqueId val="{00000014-D8D1-4A98-9263-A28E726A8E27}"/>
            </c:ext>
          </c:extLst>
        </c:ser>
        <c:ser>
          <c:idx val="21"/>
          <c:order val="21"/>
          <c:tx>
            <c:strRef>
              <c:f>'2_UK_2030_scenario'!$D$218</c:f>
              <c:strCache>
                <c:ptCount val="1"/>
                <c:pt idx="0">
                  <c:v>MD - Electric motors</c:v>
                </c:pt>
              </c:strCache>
            </c:strRef>
          </c:tx>
          <c:spPr>
            <a:ln w="28575" cap="rnd">
              <a:solidFill>
                <a:schemeClr val="accent4">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'2_UK_2030_scenario'!$E$218:$BV$218</c:f>
              <c:numCache>
                <c:formatCode>#,##0</c:formatCode>
                <c:ptCount val="70"/>
                <c:pt idx="0">
                  <c:v>16918.940540503099</c:v>
                </c:pt>
                <c:pt idx="1">
                  <c:v>16410.2575119676</c:v>
                </c:pt>
                <c:pt idx="2">
                  <c:v>17563.580707927998</c:v>
                </c:pt>
                <c:pt idx="3">
                  <c:v>16580.007168068401</c:v>
                </c:pt>
                <c:pt idx="4">
                  <c:v>15695.236341009</c:v>
                </c:pt>
                <c:pt idx="5">
                  <c:v>16919.8972700956</c:v>
                </c:pt>
                <c:pt idx="6">
                  <c:v>17510.7963658558</c:v>
                </c:pt>
                <c:pt idx="7">
                  <c:v>17713.390012065</c:v>
                </c:pt>
                <c:pt idx="8">
                  <c:v>18767.276402750202</c:v>
                </c:pt>
                <c:pt idx="9">
                  <c:v>17215.1267721449</c:v>
                </c:pt>
                <c:pt idx="10">
                  <c:v>16534.014527130901</c:v>
                </c:pt>
                <c:pt idx="11">
                  <c:v>16097.730633732899</c:v>
                </c:pt>
                <c:pt idx="12">
                  <c:v>16116.9438195352</c:v>
                </c:pt>
                <c:pt idx="13">
                  <c:v>16182.488897322601</c:v>
                </c:pt>
                <c:pt idx="14">
                  <c:v>16810.2242654939</c:v>
                </c:pt>
                <c:pt idx="15">
                  <c:v>16945.235102848299</c:v>
                </c:pt>
                <c:pt idx="16">
                  <c:v>17244.122248255699</c:v>
                </c:pt>
                <c:pt idx="17">
                  <c:v>17973.714902709598</c:v>
                </c:pt>
                <c:pt idx="18">
                  <c:v>18546.021256544402</c:v>
                </c:pt>
                <c:pt idx="19">
                  <c:v>18475.903540494499</c:v>
                </c:pt>
                <c:pt idx="20">
                  <c:v>18358.450594852598</c:v>
                </c:pt>
                <c:pt idx="21">
                  <c:v>18580.8431686521</c:v>
                </c:pt>
                <c:pt idx="22">
                  <c:v>18204.396249863399</c:v>
                </c:pt>
                <c:pt idx="23">
                  <c:v>17271.224116078902</c:v>
                </c:pt>
                <c:pt idx="24">
                  <c:v>17766.0233822027</c:v>
                </c:pt>
                <c:pt idx="25">
                  <c:v>18687.633612163499</c:v>
                </c:pt>
                <c:pt idx="26">
                  <c:v>18871.500973098799</c:v>
                </c:pt>
                <c:pt idx="27">
                  <c:v>18873.973703190499</c:v>
                </c:pt>
                <c:pt idx="28">
                  <c:v>18747.336578455299</c:v>
                </c:pt>
                <c:pt idx="29">
                  <c:v>19036.160856994102</c:v>
                </c:pt>
                <c:pt idx="30">
                  <c:v>19320.040330924301</c:v>
                </c:pt>
                <c:pt idx="31">
                  <c:v>19137.472212775101</c:v>
                </c:pt>
                <c:pt idx="32">
                  <c:v>19141.228428212798</c:v>
                </c:pt>
                <c:pt idx="33">
                  <c:v>19339.224274186799</c:v>
                </c:pt>
                <c:pt idx="34">
                  <c:v>20201.833440627499</c:v>
                </c:pt>
                <c:pt idx="35">
                  <c:v>20198.479670835499</c:v>
                </c:pt>
                <c:pt idx="36">
                  <c:v>19433.770457687999</c:v>
                </c:pt>
                <c:pt idx="37">
                  <c:v>18923.5109715217</c:v>
                </c:pt>
                <c:pt idx="38">
                  <c:v>17320.759687918799</c:v>
                </c:pt>
                <c:pt idx="39">
                  <c:v>17638.991530614501</c:v>
                </c:pt>
                <c:pt idx="40">
                  <c:v>17454.296101293399</c:v>
                </c:pt>
                <c:pt idx="41">
                  <c:v>17672.619470250698</c:v>
                </c:pt>
                <c:pt idx="42">
                  <c:v>17324.1358921799</c:v>
                </c:pt>
                <c:pt idx="43">
                  <c:v>19404.729528256717</c:v>
                </c:pt>
                <c:pt idx="44">
                  <c:v>19515.027350514662</c:v>
                </c:pt>
                <c:pt idx="45">
                  <c:v>19620.752576846535</c:v>
                </c:pt>
                <c:pt idx="46">
                  <c:v>19780.655507764273</c:v>
                </c:pt>
                <c:pt idx="47">
                  <c:v>19994.941098134306</c:v>
                </c:pt>
                <c:pt idx="48">
                  <c:v>20246.866183684248</c:v>
                </c:pt>
                <c:pt idx="49">
                  <c:v>20517.82181369434</c:v>
                </c:pt>
                <c:pt idx="50">
                  <c:v>20792.195229006844</c:v>
                </c:pt>
                <c:pt idx="51">
                  <c:v>21059.176095290397</c:v>
                </c:pt>
                <c:pt idx="52">
                  <c:v>21312.264326525979</c:v>
                </c:pt>
                <c:pt idx="53">
                  <c:v>21548.8345230788</c:v>
                </c:pt>
                <c:pt idx="54">
                  <c:v>21768.861201138196</c:v>
                </c:pt>
                <c:pt idx="55">
                  <c:v>21974.262071319747</c:v>
                </c:pt>
                <c:pt idx="56">
                  <c:v>22167.986962716532</c:v>
                </c:pt>
                <c:pt idx="57">
                  <c:v>22352.672872422823</c:v>
                </c:pt>
                <c:pt idx="58">
                  <c:v>22530.310949273633</c:v>
                </c:pt>
                <c:pt idx="59">
                  <c:v>22702.625874469322</c:v>
                </c:pt>
                <c:pt idx="60">
                  <c:v>22757.235277091488</c:v>
                </c:pt>
                <c:pt idx="61">
                  <c:v>22811.758693744508</c:v>
                </c:pt>
                <c:pt idx="62">
                  <c:v>22865.772312163888</c:v>
                </c:pt>
                <c:pt idx="63">
                  <c:v>22918.876008881067</c:v>
                </c:pt>
                <c:pt idx="64">
                  <c:v>22970.689812944991</c:v>
                </c:pt>
                <c:pt idx="65">
                  <c:v>23020.850762891601</c:v>
                </c:pt>
                <c:pt idx="66">
                  <c:v>23069.010100090352</c:v>
                </c:pt>
                <c:pt idx="67">
                  <c:v>23114.830750685844</c:v>
                </c:pt>
                <c:pt idx="68">
                  <c:v>23157.985055788562</c:v>
                </c:pt>
                <c:pt idx="69">
                  <c:v>23198.15271567964</c:v>
                </c:pt>
              </c:numCache>
            </c:numRef>
          </c:val>
          <c:smooth val="0"/>
          <c:extLst>
            <c:ext xmlns:c16="http://schemas.microsoft.com/office/drawing/2014/chart" uri="{C3380CC4-5D6E-409C-BE32-E72D297353CC}">
              <c16:uniqueId val="{00000015-D8D1-4A98-9263-A28E726A8E27}"/>
            </c:ext>
          </c:extLst>
        </c:ser>
        <c:ser>
          <c:idx val="22"/>
          <c:order val="22"/>
          <c:tx>
            <c:strRef>
              <c:f>'2_UK_2030_scenario'!$D$219</c:f>
              <c:strCache>
                <c:ptCount val="1"/>
                <c:pt idx="0">
                  <c:v>MTH.200.C - Electric heaters</c:v>
                </c:pt>
              </c:strCache>
            </c:strRef>
          </c:tx>
          <c:spPr>
            <a:ln w="28575" cap="rnd">
              <a:solidFill>
                <a:schemeClr val="accent5">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'2_UK_2030_scenario'!$E$219:$BV$219</c:f>
              <c:numCache>
                <c:formatCode>#,##0</c:formatCode>
                <c:ptCount val="70"/>
                <c:pt idx="0">
                  <c:v>16131.1028380725</c:v>
                </c:pt>
                <c:pt idx="1">
                  <c:v>15626.824125315499</c:v>
                </c:pt>
                <c:pt idx="2">
                  <c:v>16774.574856616498</c:v>
                </c:pt>
                <c:pt idx="3">
                  <c:v>15796.2990882713</c:v>
                </c:pt>
                <c:pt idx="4">
                  <c:v>15006.8182242772</c:v>
                </c:pt>
                <c:pt idx="5">
                  <c:v>16224.879553863801</c:v>
                </c:pt>
                <c:pt idx="6">
                  <c:v>16742.344513342501</c:v>
                </c:pt>
                <c:pt idx="7">
                  <c:v>16943.786456288301</c:v>
                </c:pt>
                <c:pt idx="8">
                  <c:v>17963.632846767599</c:v>
                </c:pt>
                <c:pt idx="9">
                  <c:v>16449.432437322499</c:v>
                </c:pt>
                <c:pt idx="10">
                  <c:v>15821.6644950956</c:v>
                </c:pt>
                <c:pt idx="11">
                  <c:v>15374.316379169401</c:v>
                </c:pt>
                <c:pt idx="12">
                  <c:v>15420.401598053601</c:v>
                </c:pt>
                <c:pt idx="13">
                  <c:v>15492.877215353201</c:v>
                </c:pt>
                <c:pt idx="14">
                  <c:v>16062.1272948396</c:v>
                </c:pt>
                <c:pt idx="15">
                  <c:v>16217.1796652584</c:v>
                </c:pt>
                <c:pt idx="16">
                  <c:v>16516.834347077402</c:v>
                </c:pt>
                <c:pt idx="17">
                  <c:v>17257.113589361899</c:v>
                </c:pt>
                <c:pt idx="18">
                  <c:v>17855.305797998299</c:v>
                </c:pt>
                <c:pt idx="19">
                  <c:v>17810.261946648199</c:v>
                </c:pt>
                <c:pt idx="20">
                  <c:v>17686.507352246001</c:v>
                </c:pt>
                <c:pt idx="21">
                  <c:v>17907.3801069129</c:v>
                </c:pt>
                <c:pt idx="22">
                  <c:v>17539.704414239699</c:v>
                </c:pt>
                <c:pt idx="23">
                  <c:v>16646.4503307134</c:v>
                </c:pt>
                <c:pt idx="24">
                  <c:v>17159.219360206698</c:v>
                </c:pt>
                <c:pt idx="25">
                  <c:v>18074.3559585564</c:v>
                </c:pt>
                <c:pt idx="26">
                  <c:v>18265.591252554801</c:v>
                </c:pt>
                <c:pt idx="27">
                  <c:v>18231.194054018899</c:v>
                </c:pt>
                <c:pt idx="28">
                  <c:v>18108.9599712989</c:v>
                </c:pt>
                <c:pt idx="29">
                  <c:v>18376.225854397901</c:v>
                </c:pt>
                <c:pt idx="30">
                  <c:v>18684.705688100501</c:v>
                </c:pt>
                <c:pt idx="31">
                  <c:v>18508.6475044906</c:v>
                </c:pt>
                <c:pt idx="32">
                  <c:v>18516.674806394101</c:v>
                </c:pt>
                <c:pt idx="33">
                  <c:v>18717.109058353701</c:v>
                </c:pt>
                <c:pt idx="34">
                  <c:v>19583.069989273099</c:v>
                </c:pt>
                <c:pt idx="35">
                  <c:v>19571.430999398799</c:v>
                </c:pt>
                <c:pt idx="36">
                  <c:v>18817.2977371097</c:v>
                </c:pt>
                <c:pt idx="37">
                  <c:v>18330.317665025399</c:v>
                </c:pt>
                <c:pt idx="38">
                  <c:v>16760.503066953901</c:v>
                </c:pt>
                <c:pt idx="39">
                  <c:v>17057.101691893899</c:v>
                </c:pt>
                <c:pt idx="40">
                  <c:v>16877.746109016101</c:v>
                </c:pt>
                <c:pt idx="41">
                  <c:v>17088.067564486399</c:v>
                </c:pt>
                <c:pt idx="42">
                  <c:v>16753.055452967499</c:v>
                </c:pt>
                <c:pt idx="43">
                  <c:v>16776.915905136066</c:v>
                </c:pt>
                <c:pt idx="44">
                  <c:v>16813.473613423666</c:v>
                </c:pt>
                <c:pt idx="45">
                  <c:v>16861.244904190949</c:v>
                </c:pt>
                <c:pt idx="46">
                  <c:v>16918.948959917114</c:v>
                </c:pt>
                <c:pt idx="47">
                  <c:v>16985.474600721856</c:v>
                </c:pt>
                <c:pt idx="48">
                  <c:v>17059.853480799226</c:v>
                </c:pt>
                <c:pt idx="49">
                  <c:v>17141.238286758613</c:v>
                </c:pt>
                <c:pt idx="50">
                  <c:v>17228.884870102815</c:v>
                </c:pt>
                <c:pt idx="51">
                  <c:v>17322.13749935721</c:v>
                </c:pt>
                <c:pt idx="52">
                  <c:v>17420.416605102422</c:v>
                </c:pt>
                <c:pt idx="53">
                  <c:v>17523.208531653439</c:v>
                </c:pt>
                <c:pt idx="54">
                  <c:v>17630.056915203982</c:v>
                </c:pt>
                <c:pt idx="55">
                  <c:v>17740.555389017733</c:v>
                </c:pt>
                <c:pt idx="56">
                  <c:v>17854.341378222281</c:v>
                </c:pt>
                <c:pt idx="57">
                  <c:v>17971.090794669202</c:v>
                </c:pt>
                <c:pt idx="58">
                  <c:v>18090.513479615645</c:v>
                </c:pt>
                <c:pt idx="59">
                  <c:v>18212.349271202231</c:v>
                </c:pt>
                <c:pt idx="60">
                  <c:v>18336.364596739193</c:v>
                </c:pt>
                <c:pt idx="61">
                  <c:v>18462.349508083229</c:v>
                </c:pt>
                <c:pt idx="62">
                  <c:v>18590.115092959808</c:v>
                </c:pt>
                <c:pt idx="63">
                  <c:v>18719.491206771039</c:v>
                </c:pt>
                <c:pt idx="64">
                  <c:v>18850.324478848626</c:v>
                </c:pt>
                <c:pt idx="65">
                  <c:v>18982.476554742436</c:v>
                </c:pt>
                <c:pt idx="66">
                  <c:v>19115.822542347269</c:v>
                </c:pt>
                <c:pt idx="67">
                  <c:v>19250.249634751788</c:v>
                </c:pt>
                <c:pt idx="68">
                  <c:v>19385.655886868873</c:v>
                </c:pt>
                <c:pt idx="69">
                  <c:v>19521.94912635328</c:v>
                </c:pt>
              </c:numCache>
            </c:numRef>
          </c:val>
          <c:smooth val="0"/>
          <c:extLst>
            <c:ext xmlns:c16="http://schemas.microsoft.com/office/drawing/2014/chart" uri="{C3380CC4-5D6E-409C-BE32-E72D297353CC}">
              <c16:uniqueId val="{00000016-D8D1-4A98-9263-A28E726A8E27}"/>
            </c:ext>
          </c:extLst>
        </c:ser>
        <c:ser>
          <c:idx val="23"/>
          <c:order val="23"/>
          <c:tx>
            <c:strRef>
              <c:f>'2_UK_2030_scenario'!$D$220</c:f>
              <c:strCache>
                <c:ptCount val="1"/>
                <c:pt idx="0">
                  <c:v>MD - Manual laborers</c:v>
                </c:pt>
              </c:strCache>
            </c:strRef>
          </c:tx>
          <c:spPr>
            <a:ln w="28575" cap="rnd">
              <a:solidFill>
                <a:schemeClr val="accent6">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'2_UK_2030_scenario'!$E$220:$BV$220</c:f>
              <c:numCache>
                <c:formatCode>#,##0</c:formatCode>
                <c:ptCount val="70"/>
                <c:pt idx="0">
                  <c:v>1733.708576</c:v>
                </c:pt>
                <c:pt idx="1">
                  <c:v>1718.7524969999999</c:v>
                </c:pt>
                <c:pt idx="2">
                  <c:v>1703.617305</c:v>
                </c:pt>
                <c:pt idx="3">
                  <c:v>1688.2997600000001</c:v>
                </c:pt>
                <c:pt idx="4">
                  <c:v>1672.796548</c:v>
                </c:pt>
                <c:pt idx="5">
                  <c:v>1657.1042729999999</c:v>
                </c:pt>
                <c:pt idx="6">
                  <c:v>1641.219454</c:v>
                </c:pt>
                <c:pt idx="7">
                  <c:v>1625.1385270000001</c:v>
                </c:pt>
                <c:pt idx="8">
                  <c:v>1608.8578359999999</c:v>
                </c:pt>
                <c:pt idx="9">
                  <c:v>1592.3736369999999</c:v>
                </c:pt>
                <c:pt idx="10">
                  <c:v>1575.68209</c:v>
                </c:pt>
                <c:pt idx="11">
                  <c:v>1558.7792569999999</c:v>
                </c:pt>
                <c:pt idx="12">
                  <c:v>1541.6611009999999</c:v>
                </c:pt>
                <c:pt idx="13">
                  <c:v>1524.323482</c:v>
                </c:pt>
                <c:pt idx="14">
                  <c:v>1506.7621509999999</c:v>
                </c:pt>
                <c:pt idx="15">
                  <c:v>1488.9727519999999</c:v>
                </c:pt>
                <c:pt idx="16">
                  <c:v>1470.9508109999999</c:v>
                </c:pt>
                <c:pt idx="17">
                  <c:v>1452.6917390000001</c:v>
                </c:pt>
                <c:pt idx="18">
                  <c:v>1434.190826</c:v>
                </c:pt>
                <c:pt idx="19">
                  <c:v>1415.443233</c:v>
                </c:pt>
                <c:pt idx="20">
                  <c:v>1410.6934240000001</c:v>
                </c:pt>
                <c:pt idx="21">
                  <c:v>1405.879428</c:v>
                </c:pt>
                <c:pt idx="22">
                  <c:v>1400.9999350000001</c:v>
                </c:pt>
                <c:pt idx="23">
                  <c:v>1396.0536</c:v>
                </c:pt>
                <c:pt idx="24">
                  <c:v>1391.0390400000001</c:v>
                </c:pt>
                <c:pt idx="25">
                  <c:v>1385.9548319999999</c:v>
                </c:pt>
                <c:pt idx="26">
                  <c:v>1380.799518</c:v>
                </c:pt>
                <c:pt idx="27">
                  <c:v>1375.5715929999999</c:v>
                </c:pt>
                <c:pt idx="28">
                  <c:v>1370.269513</c:v>
                </c:pt>
                <c:pt idx="29">
                  <c:v>1364.891689</c:v>
                </c:pt>
                <c:pt idx="30">
                  <c:v>1359.4364869999999</c:v>
                </c:pt>
                <c:pt idx="31">
                  <c:v>1353.902223</c:v>
                </c:pt>
                <c:pt idx="32">
                  <c:v>1348.287167</c:v>
                </c:pt>
                <c:pt idx="33">
                  <c:v>1342.5895370000001</c:v>
                </c:pt>
                <c:pt idx="34">
                  <c:v>1336.8074979999999</c:v>
                </c:pt>
                <c:pt idx="35">
                  <c:v>1330.9391599999999</c:v>
                </c:pt>
                <c:pt idx="36">
                  <c:v>1324.982575</c:v>
                </c:pt>
                <c:pt idx="37">
                  <c:v>1318.9357399999999</c:v>
                </c:pt>
                <c:pt idx="38">
                  <c:v>1312.7965859999999</c:v>
                </c:pt>
                <c:pt idx="39">
                  <c:v>1306.5629839999999</c:v>
                </c:pt>
                <c:pt idx="40">
                  <c:v>1300.232737</c:v>
                </c:pt>
                <c:pt idx="41">
                  <c:v>1293.80358</c:v>
                </c:pt>
                <c:pt idx="42">
                  <c:v>1287.273177</c:v>
                </c:pt>
                <c:pt idx="43">
                  <c:v>1285.0489714703483</c:v>
                </c:pt>
                <c:pt idx="44">
                  <c:v>1282.5888559569848</c:v>
                </c:pt>
                <c:pt idx="45">
                  <c:v>1279.8925619174443</c:v>
                </c:pt>
                <c:pt idx="46">
                  <c:v>1276.9599193804961</c:v>
                </c:pt>
                <c:pt idx="47">
                  <c:v>1273.7908560808803</c:v>
                </c:pt>
                <c:pt idx="48">
                  <c:v>1270.385396488994</c:v>
                </c:pt>
                <c:pt idx="49">
                  <c:v>1266.7436607387017</c:v>
                </c:pt>
                <c:pt idx="50">
                  <c:v>1262.8658634566207</c:v>
                </c:pt>
                <c:pt idx="51">
                  <c:v>1258.7523124963852</c:v>
                </c:pt>
                <c:pt idx="52">
                  <c:v>1254.4034075815462</c:v>
                </c:pt>
                <c:pt idx="53">
                  <c:v>1249.819638860889</c:v>
                </c:pt>
                <c:pt idx="54">
                  <c:v>1245.0015853800767</c:v>
                </c:pt>
                <c:pt idx="55">
                  <c:v>1239.9499134736247</c:v>
                </c:pt>
                <c:pt idx="56">
                  <c:v>1234.6653750813123</c:v>
                </c:pt>
                <c:pt idx="57">
                  <c:v>1229.1488059932037</c:v>
                </c:pt>
                <c:pt idx="58">
                  <c:v>1223.4011240275297</c:v>
                </c:pt>
                <c:pt idx="59">
                  <c:v>1217.4233271457149</c:v>
                </c:pt>
                <c:pt idx="60">
                  <c:v>1211.2164915088897</c:v>
                </c:pt>
                <c:pt idx="61">
                  <c:v>1204.7817694802363</c:v>
                </c:pt>
                <c:pt idx="62">
                  <c:v>1198.1203875775414</c:v>
                </c:pt>
                <c:pt idx="63">
                  <c:v>1191.2336443803188</c:v>
                </c:pt>
                <c:pt idx="64">
                  <c:v>1184.1229083958597</c:v>
                </c:pt>
                <c:pt idx="65">
                  <c:v>1176.7896158885383</c:v>
                </c:pt>
                <c:pt idx="66">
                  <c:v>1169.2352686766703</c:v>
                </c:pt>
                <c:pt idx="67">
                  <c:v>1161.4614319011725</c:v>
                </c:pt>
                <c:pt idx="68">
                  <c:v>1153.4697317702173</c:v>
                </c:pt>
                <c:pt idx="69">
                  <c:v>1145.2618532840102</c:v>
                </c:pt>
              </c:numCache>
            </c:numRef>
          </c:val>
          <c:smooth val="0"/>
          <c:extLst>
            <c:ext xmlns:c16="http://schemas.microsoft.com/office/drawing/2014/chart" uri="{C3380CC4-5D6E-409C-BE32-E72D297353CC}">
              <c16:uniqueId val="{00000017-D8D1-4A98-9263-A28E726A8E27}"/>
            </c:ext>
          </c:extLst>
        </c:ser>
        <c:dLbls>
          <c:showLegendKey val="0"/>
          <c:showVal val="0"/>
          <c:showCatName val="0"/>
          <c:showSerName val="0"/>
          <c:showPercent val="0"/>
          <c:showBubbleSize val="0"/>
        </c:dLbls>
        <c:smooth val="0"/>
        <c:axId val="240409216"/>
        <c:axId val="240409608"/>
      </c:lineChart>
      <c:catAx>
        <c:axId val="24040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409608"/>
        <c:crosses val="autoZero"/>
        <c:auto val="1"/>
        <c:lblAlgn val="ctr"/>
        <c:lblOffset val="100"/>
        <c:tickLblSkip val="5"/>
        <c:tickMarkSkip val="5"/>
        <c:noMultiLvlLbl val="0"/>
      </c:catAx>
      <c:valAx>
        <c:axId val="240409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4092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UK: U, useful</a:t>
            </a:r>
            <a:r>
              <a:rPr lang="en-GB" baseline="0"/>
              <a:t> </a:t>
            </a:r>
            <a:r>
              <a:rPr lang="en-GB"/>
              <a:t>exergy 1971-2040</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'2_UK_2030_scenario'!$D$143</c:f>
              <c:strCache>
                <c:ptCount val="1"/>
                <c:pt idx="0">
                  <c:v>HTH.600.C - Industrial heat/furnace</c:v>
                </c:pt>
              </c:strCache>
            </c:strRef>
          </c:tx>
          <c:spPr>
            <a:ln w="28575" cap="rnd">
              <a:solidFill>
                <a:schemeClr val="accent1"/>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'2_UK_2030_scenario'!$E$143:$BV$143</c:f>
              <c:numCache>
                <c:formatCode>#,##0</c:formatCode>
                <c:ptCount val="70"/>
                <c:pt idx="0">
                  <c:v>3804.2014317799999</c:v>
                </c:pt>
                <c:pt idx="1">
                  <c:v>3786.49375917</c:v>
                </c:pt>
                <c:pt idx="2">
                  <c:v>3713.198972745</c:v>
                </c:pt>
                <c:pt idx="3">
                  <c:v>3511.4126358399999</c:v>
                </c:pt>
                <c:pt idx="4">
                  <c:v>3504.3125960699999</c:v>
                </c:pt>
                <c:pt idx="5">
                  <c:v>3437.7210097500001</c:v>
                </c:pt>
                <c:pt idx="6">
                  <c:v>3622.9667388100002</c:v>
                </c:pt>
                <c:pt idx="7">
                  <c:v>3472.7710239600001</c:v>
                </c:pt>
                <c:pt idx="8">
                  <c:v>3611.8751841600001</c:v>
                </c:pt>
                <c:pt idx="9">
                  <c:v>3156.4370027</c:v>
                </c:pt>
                <c:pt idx="10">
                  <c:v>3235.8684852000001</c:v>
                </c:pt>
                <c:pt idx="11">
                  <c:v>3256.0364142600001</c:v>
                </c:pt>
                <c:pt idx="12">
                  <c:v>3168.6699550399999</c:v>
                </c:pt>
                <c:pt idx="13">
                  <c:v>3003.0955239999998</c:v>
                </c:pt>
                <c:pt idx="14">
                  <c:v>3079.64621106</c:v>
                </c:pt>
                <c:pt idx="15">
                  <c:v>2992.2883941</c:v>
                </c:pt>
                <c:pt idx="16">
                  <c:v>3142.4681894300002</c:v>
                </c:pt>
                <c:pt idx="17">
                  <c:v>3194.004947855</c:v>
                </c:pt>
                <c:pt idx="18">
                  <c:v>2655.6128863250001</c:v>
                </c:pt>
                <c:pt idx="19">
                  <c:v>2625.0009071049999</c:v>
                </c:pt>
                <c:pt idx="20">
                  <c:v>2789.186687465</c:v>
                </c:pt>
                <c:pt idx="21">
                  <c:v>2467.22807564</c:v>
                </c:pt>
                <c:pt idx="22">
                  <c:v>2540.9461769999998</c:v>
                </c:pt>
                <c:pt idx="23">
                  <c:v>2633.1787765499998</c:v>
                </c:pt>
                <c:pt idx="24">
                  <c:v>2499.1941544050001</c:v>
                </c:pt>
                <c:pt idx="25">
                  <c:v>2577.21952904</c:v>
                </c:pt>
                <c:pt idx="26">
                  <c:v>2659.2391821599999</c:v>
                </c:pt>
                <c:pt idx="27">
                  <c:v>2593.6147830899999</c:v>
                </c:pt>
                <c:pt idx="28">
                  <c:v>2921.2591950000001</c:v>
                </c:pt>
                <c:pt idx="29">
                  <c:v>2987.6481096000002</c:v>
                </c:pt>
                <c:pt idx="30">
                  <c:v>3025.4429278549001</c:v>
                </c:pt>
                <c:pt idx="31">
                  <c:v>2886.0635366400002</c:v>
                </c:pt>
                <c:pt idx="32">
                  <c:v>2800.8858670899999</c:v>
                </c:pt>
                <c:pt idx="33">
                  <c:v>2529.48185327799</c:v>
                </c:pt>
                <c:pt idx="34">
                  <c:v>2377.0828555940302</c:v>
                </c:pt>
                <c:pt idx="35">
                  <c:v>2360.6226900000001</c:v>
                </c:pt>
                <c:pt idx="36">
                  <c:v>2323.9611450000002</c:v>
                </c:pt>
                <c:pt idx="37">
                  <c:v>2159.7147064800001</c:v>
                </c:pt>
                <c:pt idx="38">
                  <c:v>1675.3627177753799</c:v>
                </c:pt>
                <c:pt idx="39">
                  <c:v>1797.1635515299999</c:v>
                </c:pt>
                <c:pt idx="40">
                  <c:v>1579.83607908</c:v>
                </c:pt>
                <c:pt idx="41">
                  <c:v>1575.2604480299999</c:v>
                </c:pt>
                <c:pt idx="42">
                  <c:v>1764.2382796750001</c:v>
                </c:pt>
                <c:pt idx="43">
                  <c:v>1715.6677284344048</c:v>
                </c:pt>
                <c:pt idx="44">
                  <c:v>1695.6677284344048</c:v>
                </c:pt>
                <c:pt idx="45">
                  <c:v>1675.6677284344048</c:v>
                </c:pt>
                <c:pt idx="46">
                  <c:v>1655.6677284344048</c:v>
                </c:pt>
                <c:pt idx="47">
                  <c:v>1635.6677284344048</c:v>
                </c:pt>
                <c:pt idx="48">
                  <c:v>1615.6677284344048</c:v>
                </c:pt>
                <c:pt idx="49">
                  <c:v>1595.6677284344048</c:v>
                </c:pt>
                <c:pt idx="50">
                  <c:v>1575.6677284344048</c:v>
                </c:pt>
                <c:pt idx="51">
                  <c:v>1555.6677284344048</c:v>
                </c:pt>
                <c:pt idx="52">
                  <c:v>1535.6677284344048</c:v>
                </c:pt>
                <c:pt idx="53">
                  <c:v>1515.6677284344048</c:v>
                </c:pt>
                <c:pt idx="54">
                  <c:v>1495.6677284344048</c:v>
                </c:pt>
                <c:pt idx="55">
                  <c:v>1475.6677284344048</c:v>
                </c:pt>
                <c:pt idx="56">
                  <c:v>1455.6677284344048</c:v>
                </c:pt>
                <c:pt idx="57">
                  <c:v>1435.6677284344048</c:v>
                </c:pt>
                <c:pt idx="58">
                  <c:v>1415.6677284344048</c:v>
                </c:pt>
                <c:pt idx="59">
                  <c:v>1395.6677284344048</c:v>
                </c:pt>
                <c:pt idx="60">
                  <c:v>1375.6677284344048</c:v>
                </c:pt>
                <c:pt idx="61">
                  <c:v>1355.6677284344048</c:v>
                </c:pt>
                <c:pt idx="62">
                  <c:v>1335.6677284344048</c:v>
                </c:pt>
                <c:pt idx="63">
                  <c:v>1315.6677284344048</c:v>
                </c:pt>
                <c:pt idx="64">
                  <c:v>1295.6677284344048</c:v>
                </c:pt>
                <c:pt idx="65">
                  <c:v>1275.6677284344048</c:v>
                </c:pt>
                <c:pt idx="66">
                  <c:v>1255.6677284344048</c:v>
                </c:pt>
                <c:pt idx="67">
                  <c:v>1235.6677284344048</c:v>
                </c:pt>
                <c:pt idx="68">
                  <c:v>1215.6677284344048</c:v>
                </c:pt>
                <c:pt idx="69">
                  <c:v>1195.6677284344048</c:v>
                </c:pt>
              </c:numCache>
            </c:numRef>
          </c:val>
          <c:smooth val="0"/>
          <c:extLst>
            <c:ext xmlns:c16="http://schemas.microsoft.com/office/drawing/2014/chart" uri="{C3380CC4-5D6E-409C-BE32-E72D297353CC}">
              <c16:uniqueId val="{00000000-57E5-44E5-950C-1F6BB9170C3E}"/>
            </c:ext>
          </c:extLst>
        </c:ser>
        <c:ser>
          <c:idx val="1"/>
          <c:order val="1"/>
          <c:tx>
            <c:strRef>
              <c:f>'2_UK_2030_scenario'!$D$144</c:f>
              <c:strCache>
                <c:ptCount val="1"/>
                <c:pt idx="0">
                  <c:v>LTH.20.C - Domestic heat/furnace</c:v>
                </c:pt>
              </c:strCache>
            </c:strRef>
          </c:tx>
          <c:spPr>
            <a:ln w="28575" cap="rnd">
              <a:solidFill>
                <a:schemeClr val="accent2"/>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'2_UK_2030_scenario'!$E$144:$BV$144</c:f>
              <c:numCache>
                <c:formatCode>#,##0</c:formatCode>
                <c:ptCount val="70"/>
                <c:pt idx="0">
                  <c:v>347.47841295000001</c:v>
                </c:pt>
                <c:pt idx="1">
                  <c:v>327.22652950000003</c:v>
                </c:pt>
                <c:pt idx="2">
                  <c:v>365.96429952</c:v>
                </c:pt>
                <c:pt idx="3">
                  <c:v>413.67013800000001</c:v>
                </c:pt>
                <c:pt idx="4">
                  <c:v>355.49932519999999</c:v>
                </c:pt>
                <c:pt idx="5">
                  <c:v>409.342848</c:v>
                </c:pt>
                <c:pt idx="6">
                  <c:v>614.90335247999997</c:v>
                </c:pt>
                <c:pt idx="7">
                  <c:v>592.21141320000004</c:v>
                </c:pt>
                <c:pt idx="8">
                  <c:v>774.76683234999996</c:v>
                </c:pt>
                <c:pt idx="9">
                  <c:v>590.91864408000004</c:v>
                </c:pt>
                <c:pt idx="10">
                  <c:v>571.93419359999996</c:v>
                </c:pt>
                <c:pt idx="11">
                  <c:v>752.95340039999996</c:v>
                </c:pt>
                <c:pt idx="12">
                  <c:v>675.82055339999999</c:v>
                </c:pt>
                <c:pt idx="13">
                  <c:v>636.68214539999997</c:v>
                </c:pt>
                <c:pt idx="14">
                  <c:v>823.67527900000005</c:v>
                </c:pt>
                <c:pt idx="15">
                  <c:v>909.31113000000005</c:v>
                </c:pt>
                <c:pt idx="16">
                  <c:v>841.331592</c:v>
                </c:pt>
                <c:pt idx="17">
                  <c:v>760.14224999999999</c:v>
                </c:pt>
                <c:pt idx="18">
                  <c:v>663.50149169999997</c:v>
                </c:pt>
                <c:pt idx="19">
                  <c:v>767.41563359999998</c:v>
                </c:pt>
                <c:pt idx="20">
                  <c:v>1071.1085</c:v>
                </c:pt>
                <c:pt idx="21">
                  <c:v>932.64646400000004</c:v>
                </c:pt>
                <c:pt idx="22">
                  <c:v>1000.6356264</c:v>
                </c:pt>
                <c:pt idx="23">
                  <c:v>1028.892445</c:v>
                </c:pt>
                <c:pt idx="24">
                  <c:v>869.98750659999996</c:v>
                </c:pt>
                <c:pt idx="25">
                  <c:v>1288.1897039999999</c:v>
                </c:pt>
                <c:pt idx="26">
                  <c:v>1190.5119179999999</c:v>
                </c:pt>
                <c:pt idx="27">
                  <c:v>1078.3723967999999</c:v>
                </c:pt>
                <c:pt idx="28">
                  <c:v>1123.1406420119999</c:v>
                </c:pt>
                <c:pt idx="29">
                  <c:v>1167.8009389440001</c:v>
                </c:pt>
                <c:pt idx="30">
                  <c:v>1283.52210246141</c:v>
                </c:pt>
                <c:pt idx="31">
                  <c:v>1246.3586594339999</c:v>
                </c:pt>
                <c:pt idx="32">
                  <c:v>1268.9184602769999</c:v>
                </c:pt>
                <c:pt idx="33">
                  <c:v>1316.2743145085501</c:v>
                </c:pt>
                <c:pt idx="34">
                  <c:v>1291.75816932213</c:v>
                </c:pt>
                <c:pt idx="35">
                  <c:v>1300.6717543039999</c:v>
                </c:pt>
                <c:pt idx="36">
                  <c:v>1009.448838036</c:v>
                </c:pt>
                <c:pt idx="37">
                  <c:v>1090.644739392</c:v>
                </c:pt>
                <c:pt idx="38">
                  <c:v>1235.5169540446</c:v>
                </c:pt>
                <c:pt idx="39">
                  <c:v>1482.2282645800001</c:v>
                </c:pt>
                <c:pt idx="40">
                  <c:v>1132.755569876</c:v>
                </c:pt>
                <c:pt idx="41">
                  <c:v>1102.2189649239999</c:v>
                </c:pt>
                <c:pt idx="42">
                  <c:v>1227.807259252</c:v>
                </c:pt>
                <c:pt idx="43">
                  <c:v>1248.767469878238</c:v>
                </c:pt>
                <c:pt idx="44">
                  <c:v>1248.767469878238</c:v>
                </c:pt>
                <c:pt idx="45">
                  <c:v>1248.767469878238</c:v>
                </c:pt>
                <c:pt idx="46">
                  <c:v>1248.767469878238</c:v>
                </c:pt>
                <c:pt idx="47">
                  <c:v>1248.767469878238</c:v>
                </c:pt>
                <c:pt idx="48">
                  <c:v>1248.767469878238</c:v>
                </c:pt>
                <c:pt idx="49">
                  <c:v>1248.767469878238</c:v>
                </c:pt>
                <c:pt idx="50">
                  <c:v>1248.767469878238</c:v>
                </c:pt>
                <c:pt idx="51">
                  <c:v>1248.767469878238</c:v>
                </c:pt>
                <c:pt idx="52">
                  <c:v>1248.767469878238</c:v>
                </c:pt>
                <c:pt idx="53">
                  <c:v>1248.767469878238</c:v>
                </c:pt>
                <c:pt idx="54">
                  <c:v>1248.767469878238</c:v>
                </c:pt>
                <c:pt idx="55">
                  <c:v>1248.767469878238</c:v>
                </c:pt>
                <c:pt idx="56">
                  <c:v>1248.767469878238</c:v>
                </c:pt>
                <c:pt idx="57">
                  <c:v>1248.767469878238</c:v>
                </c:pt>
                <c:pt idx="58">
                  <c:v>1248.767469878238</c:v>
                </c:pt>
                <c:pt idx="59">
                  <c:v>1248.767469878238</c:v>
                </c:pt>
                <c:pt idx="60">
                  <c:v>1248.767469878238</c:v>
                </c:pt>
                <c:pt idx="61">
                  <c:v>1248.767469878238</c:v>
                </c:pt>
                <c:pt idx="62">
                  <c:v>1248.767469878238</c:v>
                </c:pt>
                <c:pt idx="63">
                  <c:v>1248.767469878238</c:v>
                </c:pt>
                <c:pt idx="64">
                  <c:v>1248.767469878238</c:v>
                </c:pt>
                <c:pt idx="65">
                  <c:v>1248.767469878238</c:v>
                </c:pt>
                <c:pt idx="66">
                  <c:v>1248.767469878238</c:v>
                </c:pt>
                <c:pt idx="67">
                  <c:v>1248.767469878238</c:v>
                </c:pt>
                <c:pt idx="68">
                  <c:v>1248.767469878238</c:v>
                </c:pt>
                <c:pt idx="69">
                  <c:v>1248.767469878238</c:v>
                </c:pt>
              </c:numCache>
            </c:numRef>
          </c:val>
          <c:smooth val="0"/>
          <c:extLst>
            <c:ext xmlns:c16="http://schemas.microsoft.com/office/drawing/2014/chart" uri="{C3380CC4-5D6E-409C-BE32-E72D297353CC}">
              <c16:uniqueId val="{00000001-57E5-44E5-950C-1F6BB9170C3E}"/>
            </c:ext>
          </c:extLst>
        </c:ser>
        <c:ser>
          <c:idx val="2"/>
          <c:order val="2"/>
          <c:tx>
            <c:strRef>
              <c:f>'2_UK_2030_scenario'!$D$145</c:f>
              <c:strCache>
                <c:ptCount val="1"/>
                <c:pt idx="0">
                  <c:v>LTH.20.C - Industrial heat/furnace</c:v>
                </c:pt>
              </c:strCache>
            </c:strRef>
          </c:tx>
          <c:spPr>
            <a:ln w="28575" cap="rnd">
              <a:solidFill>
                <a:schemeClr val="accent3"/>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'2_UK_2030_scenario'!$E$145:$BV$145</c:f>
              <c:numCache>
                <c:formatCode>#,##0</c:formatCode>
                <c:ptCount val="70"/>
                <c:pt idx="0">
                  <c:v>138.62532321</c:v>
                </c:pt>
                <c:pt idx="1">
                  <c:v>155.89948799999999</c:v>
                </c:pt>
                <c:pt idx="2">
                  <c:v>157.25852441999999</c:v>
                </c:pt>
                <c:pt idx="3">
                  <c:v>152.10663887999999</c:v>
                </c:pt>
                <c:pt idx="4">
                  <c:v>117.98937376000001</c:v>
                </c:pt>
                <c:pt idx="5">
                  <c:v>136.36729600000001</c:v>
                </c:pt>
                <c:pt idx="6">
                  <c:v>204.02524500000001</c:v>
                </c:pt>
                <c:pt idx="7">
                  <c:v>188.14823609999999</c:v>
                </c:pt>
                <c:pt idx="8">
                  <c:v>233.7291257</c:v>
                </c:pt>
                <c:pt idx="9">
                  <c:v>168.18166368000001</c:v>
                </c:pt>
                <c:pt idx="10">
                  <c:v>158.8850688</c:v>
                </c:pt>
                <c:pt idx="11">
                  <c:v>207.1228448</c:v>
                </c:pt>
                <c:pt idx="12">
                  <c:v>199.5609906</c:v>
                </c:pt>
                <c:pt idx="13">
                  <c:v>196.00697844000001</c:v>
                </c:pt>
                <c:pt idx="14">
                  <c:v>226.84720799999999</c:v>
                </c:pt>
                <c:pt idx="15">
                  <c:v>238.20615000000001</c:v>
                </c:pt>
                <c:pt idx="16">
                  <c:v>205.66537199999999</c:v>
                </c:pt>
                <c:pt idx="17">
                  <c:v>185.24475000000001</c:v>
                </c:pt>
                <c:pt idx="18">
                  <c:v>154.78362660656001</c:v>
                </c:pt>
                <c:pt idx="19">
                  <c:v>177.95601600000001</c:v>
                </c:pt>
                <c:pt idx="20">
                  <c:v>234.78300999999999</c:v>
                </c:pt>
                <c:pt idx="21">
                  <c:v>212.49052800000001</c:v>
                </c:pt>
                <c:pt idx="22">
                  <c:v>201.923348</c:v>
                </c:pt>
                <c:pt idx="23">
                  <c:v>307.99887999999999</c:v>
                </c:pt>
                <c:pt idx="24">
                  <c:v>268.94828760000001</c:v>
                </c:pt>
                <c:pt idx="25">
                  <c:v>361.22272800000002</c:v>
                </c:pt>
                <c:pt idx="26">
                  <c:v>346.940496</c:v>
                </c:pt>
                <c:pt idx="27">
                  <c:v>308.1532608</c:v>
                </c:pt>
                <c:pt idx="28">
                  <c:v>330.86393157200001</c:v>
                </c:pt>
                <c:pt idx="29">
                  <c:v>326.32474181999999</c:v>
                </c:pt>
                <c:pt idx="30">
                  <c:v>363.44793696823899</c:v>
                </c:pt>
                <c:pt idx="31">
                  <c:v>304.49412453999997</c:v>
                </c:pt>
                <c:pt idx="32">
                  <c:v>300.822331636</c:v>
                </c:pt>
                <c:pt idx="33">
                  <c:v>315.24862984015601</c:v>
                </c:pt>
                <c:pt idx="34">
                  <c:v>321.88401854271802</c:v>
                </c:pt>
                <c:pt idx="35">
                  <c:v>304.98165556800001</c:v>
                </c:pt>
                <c:pt idx="36">
                  <c:v>236.41414227000001</c:v>
                </c:pt>
                <c:pt idx="37">
                  <c:v>351.43215292799999</c:v>
                </c:pt>
                <c:pt idx="38">
                  <c:v>350.89894321997298</c:v>
                </c:pt>
                <c:pt idx="39">
                  <c:v>394.65439148000002</c:v>
                </c:pt>
                <c:pt idx="40">
                  <c:v>386.15033850499998</c:v>
                </c:pt>
                <c:pt idx="41">
                  <c:v>327.93628509600001</c:v>
                </c:pt>
                <c:pt idx="42">
                  <c:v>375.550907193</c:v>
                </c:pt>
                <c:pt idx="43">
                  <c:v>381.19199252592858</c:v>
                </c:pt>
                <c:pt idx="44">
                  <c:v>386.83307785885717</c:v>
                </c:pt>
                <c:pt idx="45">
                  <c:v>392.47416319178575</c:v>
                </c:pt>
                <c:pt idx="46">
                  <c:v>398.11524852471433</c:v>
                </c:pt>
                <c:pt idx="47">
                  <c:v>403.75633385764291</c:v>
                </c:pt>
                <c:pt idx="48">
                  <c:v>409.3974191905715</c:v>
                </c:pt>
                <c:pt idx="49">
                  <c:v>415.03850452350008</c:v>
                </c:pt>
                <c:pt idx="50">
                  <c:v>420.67958985642866</c:v>
                </c:pt>
                <c:pt idx="51">
                  <c:v>426.32067518935725</c:v>
                </c:pt>
                <c:pt idx="52">
                  <c:v>431.96176052228583</c:v>
                </c:pt>
                <c:pt idx="53">
                  <c:v>437.60284585521441</c:v>
                </c:pt>
                <c:pt idx="54">
                  <c:v>443.24393118814299</c:v>
                </c:pt>
                <c:pt idx="55">
                  <c:v>448.88501652107158</c:v>
                </c:pt>
                <c:pt idx="56">
                  <c:v>454.52610185400016</c:v>
                </c:pt>
                <c:pt idx="57">
                  <c:v>460.16718718692874</c:v>
                </c:pt>
                <c:pt idx="58">
                  <c:v>465.80827251985733</c:v>
                </c:pt>
                <c:pt idx="59">
                  <c:v>471.44935785278591</c:v>
                </c:pt>
                <c:pt idx="60">
                  <c:v>477.09044318571449</c:v>
                </c:pt>
                <c:pt idx="61">
                  <c:v>482.73152851864307</c:v>
                </c:pt>
                <c:pt idx="62">
                  <c:v>488.37261385157166</c:v>
                </c:pt>
                <c:pt idx="63">
                  <c:v>494.01369918450024</c:v>
                </c:pt>
                <c:pt idx="64">
                  <c:v>499.65478451742882</c:v>
                </c:pt>
                <c:pt idx="65">
                  <c:v>505.29586985035741</c:v>
                </c:pt>
                <c:pt idx="66">
                  <c:v>510.93695518328599</c:v>
                </c:pt>
                <c:pt idx="67">
                  <c:v>516.57804051621451</c:v>
                </c:pt>
                <c:pt idx="68">
                  <c:v>522.2191258491431</c:v>
                </c:pt>
                <c:pt idx="69">
                  <c:v>527.86021118207168</c:v>
                </c:pt>
              </c:numCache>
            </c:numRef>
          </c:val>
          <c:smooth val="0"/>
          <c:extLst>
            <c:ext xmlns:c16="http://schemas.microsoft.com/office/drawing/2014/chart" uri="{C3380CC4-5D6E-409C-BE32-E72D297353CC}">
              <c16:uniqueId val="{00000002-57E5-44E5-950C-1F6BB9170C3E}"/>
            </c:ext>
          </c:extLst>
        </c:ser>
        <c:ser>
          <c:idx val="3"/>
          <c:order val="3"/>
          <c:tx>
            <c:strRef>
              <c:f>'2_UK_2030_scenario'!$D$146</c:f>
              <c:strCache>
                <c:ptCount val="1"/>
                <c:pt idx="0">
                  <c:v>MTH.100.C - Industrial heat/furnace</c:v>
                </c:pt>
              </c:strCache>
            </c:strRef>
          </c:tx>
          <c:spPr>
            <a:ln w="28575" cap="rnd">
              <a:solidFill>
                <a:schemeClr val="accent4"/>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'2_UK_2030_scenario'!$E$146:$BV$146</c:f>
              <c:numCache>
                <c:formatCode>#,##0</c:formatCode>
                <c:ptCount val="70"/>
                <c:pt idx="0">
                  <c:v>1568.8744858388</c:v>
                </c:pt>
                <c:pt idx="1">
                  <c:v>1465.7812955136001</c:v>
                </c:pt>
                <c:pt idx="2">
                  <c:v>1540.4983030332</c:v>
                </c:pt>
                <c:pt idx="3">
                  <c:v>1537.3657541424</c:v>
                </c:pt>
                <c:pt idx="4">
                  <c:v>1540.50002595</c:v>
                </c:pt>
                <c:pt idx="5">
                  <c:v>1631.5415874431999</c:v>
                </c:pt>
                <c:pt idx="6">
                  <c:v>1723.1412209069999</c:v>
                </c:pt>
                <c:pt idx="7">
                  <c:v>1740.6696680296</c:v>
                </c:pt>
                <c:pt idx="8">
                  <c:v>1846.8915588576001</c:v>
                </c:pt>
                <c:pt idx="9">
                  <c:v>1625.2418605800001</c:v>
                </c:pt>
                <c:pt idx="10">
                  <c:v>1480.8381676439999</c:v>
                </c:pt>
                <c:pt idx="11">
                  <c:v>1468.7524466</c:v>
                </c:pt>
                <c:pt idx="12">
                  <c:v>1421.0655376193999</c:v>
                </c:pt>
                <c:pt idx="13">
                  <c:v>1380.2238548928001</c:v>
                </c:pt>
                <c:pt idx="14">
                  <c:v>1455.00972</c:v>
                </c:pt>
                <c:pt idx="15">
                  <c:v>1527.6934575</c:v>
                </c:pt>
                <c:pt idx="16">
                  <c:v>1553.6593631999999</c:v>
                </c:pt>
                <c:pt idx="17">
                  <c:v>1623.0427500000001</c:v>
                </c:pt>
                <c:pt idx="18">
                  <c:v>1582.2281072000001</c:v>
                </c:pt>
                <c:pt idx="19">
                  <c:v>1660.7647224</c:v>
                </c:pt>
                <c:pt idx="20">
                  <c:v>1868.5570749999999</c:v>
                </c:pt>
                <c:pt idx="21">
                  <c:v>1789.1544464000001</c:v>
                </c:pt>
                <c:pt idx="22">
                  <c:v>1864.15506</c:v>
                </c:pt>
                <c:pt idx="23">
                  <c:v>1467.410701</c:v>
                </c:pt>
                <c:pt idx="24">
                  <c:v>1578.7342619999999</c:v>
                </c:pt>
                <c:pt idx="25">
                  <c:v>1628.0565839999999</c:v>
                </c:pt>
                <c:pt idx="26">
                  <c:v>1450.51803</c:v>
                </c:pt>
                <c:pt idx="27">
                  <c:v>1435.5274368</c:v>
                </c:pt>
                <c:pt idx="28">
                  <c:v>1376.6534208</c:v>
                </c:pt>
                <c:pt idx="29">
                  <c:v>1456.346307</c:v>
                </c:pt>
                <c:pt idx="30">
                  <c:v>1539.1815960716999</c:v>
                </c:pt>
                <c:pt idx="31">
                  <c:v>1360.1923200000001</c:v>
                </c:pt>
                <c:pt idx="32">
                  <c:v>1393.4333882999999</c:v>
                </c:pt>
                <c:pt idx="33">
                  <c:v>1464.5008375534601</c:v>
                </c:pt>
                <c:pt idx="34">
                  <c:v>1435.31198339048</c:v>
                </c:pt>
                <c:pt idx="35">
                  <c:v>1368.128422</c:v>
                </c:pt>
                <c:pt idx="36">
                  <c:v>1320.1133380000001</c:v>
                </c:pt>
                <c:pt idx="37">
                  <c:v>1189.9162604000001</c:v>
                </c:pt>
                <c:pt idx="38">
                  <c:v>1033.83495092308</c:v>
                </c:pt>
                <c:pt idx="39">
                  <c:v>1150.6884700000001</c:v>
                </c:pt>
                <c:pt idx="40">
                  <c:v>1132.9160832</c:v>
                </c:pt>
                <c:pt idx="41">
                  <c:v>1119.7231065999999</c:v>
                </c:pt>
                <c:pt idx="42">
                  <c:v>1212.776754</c:v>
                </c:pt>
                <c:pt idx="43">
                  <c:v>1543.6055047442637</c:v>
                </c:pt>
                <c:pt idx="44">
                  <c:v>1541.5346295793588</c:v>
                </c:pt>
                <c:pt idx="45">
                  <c:v>1536.3005803428287</c:v>
                </c:pt>
                <c:pt idx="46">
                  <c:v>1537.4474024888252</c:v>
                </c:pt>
                <c:pt idx="47">
                  <c:v>1544.9690325037968</c:v>
                </c:pt>
                <c:pt idx="48">
                  <c:v>1556.2275093069056</c:v>
                </c:pt>
                <c:pt idx="49">
                  <c:v>1568.4077526975079</c:v>
                </c:pt>
                <c:pt idx="50">
                  <c:v>1579.2704531662405</c:v>
                </c:pt>
                <c:pt idx="51">
                  <c:v>1587.3917923193335</c:v>
                </c:pt>
                <c:pt idx="52">
                  <c:v>1592.0451237596599</c:v>
                </c:pt>
                <c:pt idx="53">
                  <c:v>1593.0940570605517</c:v>
                </c:pt>
                <c:pt idx="54">
                  <c:v>1590.7732863429512</c:v>
                </c:pt>
                <c:pt idx="55">
                  <c:v>1585.5704064448896</c:v>
                </c:pt>
                <c:pt idx="56">
                  <c:v>1578.0824079456861</c:v>
                </c:pt>
                <c:pt idx="57">
                  <c:v>1568.827295500565</c:v>
                </c:pt>
                <c:pt idx="58">
                  <c:v>1558.2053250489237</c:v>
                </c:pt>
                <c:pt idx="59">
                  <c:v>1546.5556924847947</c:v>
                </c:pt>
                <c:pt idx="60">
                  <c:v>1519.8615279178466</c:v>
                </c:pt>
                <c:pt idx="61">
                  <c:v>1493.4582956662753</c:v>
                </c:pt>
                <c:pt idx="62">
                  <c:v>1467.3378871259558</c:v>
                </c:pt>
                <c:pt idx="63">
                  <c:v>1441.4923663584918</c:v>
                </c:pt>
                <c:pt idx="64">
                  <c:v>1415.9139648452692</c:v>
                </c:pt>
                <c:pt idx="65">
                  <c:v>1390.5950764259533</c:v>
                </c:pt>
                <c:pt idx="66">
                  <c:v>1365.5282524138959</c:v>
                </c:pt>
                <c:pt idx="67">
                  <c:v>1340.7061968811872</c:v>
                </c:pt>
                <c:pt idx="68">
                  <c:v>1316.1217621065407</c:v>
                </c:pt>
                <c:pt idx="69">
                  <c:v>1291.7679441794116</c:v>
                </c:pt>
              </c:numCache>
            </c:numRef>
          </c:val>
          <c:smooth val="0"/>
          <c:extLst>
            <c:ext xmlns:c16="http://schemas.microsoft.com/office/drawing/2014/chart" uri="{C3380CC4-5D6E-409C-BE32-E72D297353CC}">
              <c16:uniqueId val="{00000003-57E5-44E5-950C-1F6BB9170C3E}"/>
            </c:ext>
          </c:extLst>
        </c:ser>
        <c:ser>
          <c:idx val="4"/>
          <c:order val="4"/>
          <c:tx>
            <c:strRef>
              <c:f>'2_UK_2030_scenario'!$D$147</c:f>
              <c:strCache>
                <c:ptCount val="1"/>
                <c:pt idx="0">
                  <c:v>MTH.200.C - Industrial heat/furnace</c:v>
                </c:pt>
              </c:strCache>
            </c:strRef>
          </c:tx>
          <c:spPr>
            <a:ln w="28575" cap="rnd">
              <a:solidFill>
                <a:schemeClr val="accent5"/>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'2_UK_2030_scenario'!$E$147:$BV$147</c:f>
              <c:numCache>
                <c:formatCode>#,##0</c:formatCode>
                <c:ptCount val="70"/>
                <c:pt idx="0">
                  <c:v>1273.64869236</c:v>
                </c:pt>
                <c:pt idx="1">
                  <c:v>1272.5839387650001</c:v>
                </c:pt>
                <c:pt idx="2">
                  <c:v>1318.5675173249999</c:v>
                </c:pt>
                <c:pt idx="3">
                  <c:v>1392.88549326</c:v>
                </c:pt>
                <c:pt idx="4">
                  <c:v>1384.8205979500001</c:v>
                </c:pt>
                <c:pt idx="5">
                  <c:v>1390.7240162400001</c:v>
                </c:pt>
                <c:pt idx="6">
                  <c:v>1503.6803981400001</c:v>
                </c:pt>
                <c:pt idx="7">
                  <c:v>1440.2535920099999</c:v>
                </c:pt>
                <c:pt idx="8">
                  <c:v>1466.7841558800001</c:v>
                </c:pt>
                <c:pt idx="9">
                  <c:v>1398.2993376750001</c:v>
                </c:pt>
                <c:pt idx="10">
                  <c:v>1270.4111054699999</c:v>
                </c:pt>
                <c:pt idx="11">
                  <c:v>1315.5821175000001</c:v>
                </c:pt>
                <c:pt idx="12">
                  <c:v>1266.52977536</c:v>
                </c:pt>
                <c:pt idx="13">
                  <c:v>1158.4761228</c:v>
                </c:pt>
                <c:pt idx="14">
                  <c:v>1169.5116290399999</c:v>
                </c:pt>
                <c:pt idx="15">
                  <c:v>1195.9133409000001</c:v>
                </c:pt>
                <c:pt idx="16">
                  <c:v>1237.4595532999999</c:v>
                </c:pt>
                <c:pt idx="17">
                  <c:v>1249.502705055</c:v>
                </c:pt>
                <c:pt idx="18">
                  <c:v>1006.79338</c:v>
                </c:pt>
                <c:pt idx="19">
                  <c:v>983.50767546500003</c:v>
                </c:pt>
                <c:pt idx="20">
                  <c:v>1101.56076459</c:v>
                </c:pt>
                <c:pt idx="21">
                  <c:v>990.59926991999998</c:v>
                </c:pt>
                <c:pt idx="22">
                  <c:v>996.68096604000004</c:v>
                </c:pt>
                <c:pt idx="23">
                  <c:v>983.47870928999998</c:v>
                </c:pt>
                <c:pt idx="24">
                  <c:v>931.15804729499996</c:v>
                </c:pt>
                <c:pt idx="25">
                  <c:v>993.56181400000003</c:v>
                </c:pt>
                <c:pt idx="26">
                  <c:v>1037.7833705999999</c:v>
                </c:pt>
                <c:pt idx="27">
                  <c:v>1068.7006790099999</c:v>
                </c:pt>
                <c:pt idx="28">
                  <c:v>1248.6889742200001</c:v>
                </c:pt>
                <c:pt idx="29">
                  <c:v>1297.3238616000001</c:v>
                </c:pt>
                <c:pt idx="30">
                  <c:v>1414.4377761917799</c:v>
                </c:pt>
                <c:pt idx="31">
                  <c:v>1358.5615218</c:v>
                </c:pt>
                <c:pt idx="32">
                  <c:v>1311.6374308300001</c:v>
                </c:pt>
                <c:pt idx="33">
                  <c:v>1147.5010256303499</c:v>
                </c:pt>
                <c:pt idx="34">
                  <c:v>1087.82096969333</c:v>
                </c:pt>
                <c:pt idx="35">
                  <c:v>1041.09404688</c:v>
                </c:pt>
                <c:pt idx="36">
                  <c:v>1019.39368212</c:v>
                </c:pt>
                <c:pt idx="37">
                  <c:v>933.43265964</c:v>
                </c:pt>
                <c:pt idx="38">
                  <c:v>750.20550948923096</c:v>
                </c:pt>
                <c:pt idx="39">
                  <c:v>836.79543396999998</c:v>
                </c:pt>
                <c:pt idx="40">
                  <c:v>725.80787088</c:v>
                </c:pt>
                <c:pt idx="41">
                  <c:v>735.04049640999995</c:v>
                </c:pt>
                <c:pt idx="42">
                  <c:v>817.36270687499996</c:v>
                </c:pt>
                <c:pt idx="43">
                  <c:v>806.49875483964286</c:v>
                </c:pt>
                <c:pt idx="44">
                  <c:v>795.63480280428575</c:v>
                </c:pt>
                <c:pt idx="45">
                  <c:v>784.77085076892865</c:v>
                </c:pt>
                <c:pt idx="46">
                  <c:v>773.90689873357155</c:v>
                </c:pt>
                <c:pt idx="47">
                  <c:v>763.04294669821445</c:v>
                </c:pt>
                <c:pt idx="48">
                  <c:v>752.17899466285735</c:v>
                </c:pt>
                <c:pt idx="49">
                  <c:v>741.31504262750025</c:v>
                </c:pt>
                <c:pt idx="50">
                  <c:v>730.45109059214315</c:v>
                </c:pt>
                <c:pt idx="51">
                  <c:v>719.58713855678604</c:v>
                </c:pt>
                <c:pt idx="52">
                  <c:v>708.72318652142894</c:v>
                </c:pt>
                <c:pt idx="53">
                  <c:v>697.85923448607184</c:v>
                </c:pt>
                <c:pt idx="54">
                  <c:v>686.99528245071474</c:v>
                </c:pt>
                <c:pt idx="55">
                  <c:v>676.13133041535764</c:v>
                </c:pt>
                <c:pt idx="56">
                  <c:v>665.26737838000054</c:v>
                </c:pt>
                <c:pt idx="57">
                  <c:v>654.40342634464344</c:v>
                </c:pt>
                <c:pt idx="58">
                  <c:v>643.53947430928633</c:v>
                </c:pt>
                <c:pt idx="59">
                  <c:v>632.67552227392923</c:v>
                </c:pt>
                <c:pt idx="60">
                  <c:v>621.81157023857213</c:v>
                </c:pt>
                <c:pt idx="61">
                  <c:v>610.94761820321503</c:v>
                </c:pt>
                <c:pt idx="62">
                  <c:v>600.08366616785793</c:v>
                </c:pt>
                <c:pt idx="63">
                  <c:v>589.21971413250083</c:v>
                </c:pt>
                <c:pt idx="64">
                  <c:v>578.35576209714372</c:v>
                </c:pt>
                <c:pt idx="65">
                  <c:v>567.49181006178662</c:v>
                </c:pt>
                <c:pt idx="66">
                  <c:v>556.62785802642952</c:v>
                </c:pt>
                <c:pt idx="67">
                  <c:v>545.76390599107242</c:v>
                </c:pt>
                <c:pt idx="68">
                  <c:v>534.89995395571532</c:v>
                </c:pt>
                <c:pt idx="69">
                  <c:v>524.03600192035822</c:v>
                </c:pt>
              </c:numCache>
            </c:numRef>
          </c:val>
          <c:smooth val="0"/>
          <c:extLst>
            <c:ext xmlns:c16="http://schemas.microsoft.com/office/drawing/2014/chart" uri="{C3380CC4-5D6E-409C-BE32-E72D297353CC}">
              <c16:uniqueId val="{00000004-57E5-44E5-950C-1F6BB9170C3E}"/>
            </c:ext>
          </c:extLst>
        </c:ser>
        <c:ser>
          <c:idx val="5"/>
          <c:order val="5"/>
          <c:tx>
            <c:strRef>
              <c:f>'2_UK_2030_scenario'!$D$148</c:f>
              <c:strCache>
                <c:ptCount val="1"/>
                <c:pt idx="0">
                  <c:v>MD - Airplanes</c:v>
                </c:pt>
              </c:strCache>
            </c:strRef>
          </c:tx>
          <c:spPr>
            <a:ln w="28575" cap="rnd">
              <a:solidFill>
                <a:schemeClr val="accent6"/>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'2_UK_2030_scenario'!$E$148:$BV$148</c:f>
              <c:numCache>
                <c:formatCode>0</c:formatCode>
                <c:ptCount val="70"/>
                <c:pt idx="0">
                  <c:v>315.53944866400002</c:v>
                </c:pt>
                <c:pt idx="1">
                  <c:v>337.48592794699999</c:v>
                </c:pt>
                <c:pt idx="2">
                  <c:v>360.55578749</c:v>
                </c:pt>
                <c:pt idx="3">
                  <c:v>316.02560387400001</c:v>
                </c:pt>
                <c:pt idx="4">
                  <c:v>312.64648300200002</c:v>
                </c:pt>
                <c:pt idx="5">
                  <c:v>323.55470015399999</c:v>
                </c:pt>
                <c:pt idx="6">
                  <c:v>346.48015117900002</c:v>
                </c:pt>
                <c:pt idx="7">
                  <c:v>379.86285321600002</c:v>
                </c:pt>
                <c:pt idx="8">
                  <c:v>389.32443577599997</c:v>
                </c:pt>
                <c:pt idx="9">
                  <c:v>415.66753236800002</c:v>
                </c:pt>
                <c:pt idx="10">
                  <c:v>422.70459399999999</c:v>
                </c:pt>
                <c:pt idx="11">
                  <c:v>394.23911892299998</c:v>
                </c:pt>
                <c:pt idx="12">
                  <c:v>382.935762076</c:v>
                </c:pt>
                <c:pt idx="13">
                  <c:v>412.72378267400001</c:v>
                </c:pt>
                <c:pt idx="14">
                  <c:v>386.42710839699998</c:v>
                </c:pt>
                <c:pt idx="15">
                  <c:v>427.63806022400001</c:v>
                </c:pt>
                <c:pt idx="16">
                  <c:v>439.10374616000001</c:v>
                </c:pt>
                <c:pt idx="17">
                  <c:v>488.742514605</c:v>
                </c:pt>
                <c:pt idx="18">
                  <c:v>533.22150594599998</c:v>
                </c:pt>
                <c:pt idx="19">
                  <c:v>89.702007237000004</c:v>
                </c:pt>
                <c:pt idx="20">
                  <c:v>85.289018850000005</c:v>
                </c:pt>
                <c:pt idx="21">
                  <c:v>94.197475003999998</c:v>
                </c:pt>
                <c:pt idx="22">
                  <c:v>98.795612925</c:v>
                </c:pt>
                <c:pt idx="23">
                  <c:v>103.716539817</c:v>
                </c:pt>
                <c:pt idx="24">
                  <c:v>122.31849750000001</c:v>
                </c:pt>
                <c:pt idx="25">
                  <c:v>126.92709689599999</c:v>
                </c:pt>
                <c:pt idx="26">
                  <c:v>138.63757724800001</c:v>
                </c:pt>
                <c:pt idx="27">
                  <c:v>145.21331743499999</c:v>
                </c:pt>
                <c:pt idx="28">
                  <c:v>152.45110632000001</c:v>
                </c:pt>
                <c:pt idx="29">
                  <c:v>162.76373111999999</c:v>
                </c:pt>
                <c:pt idx="30">
                  <c:v>165.77991965199999</c:v>
                </c:pt>
                <c:pt idx="31">
                  <c:v>162.03317501399999</c:v>
                </c:pt>
                <c:pt idx="32">
                  <c:v>166.01126276700001</c:v>
                </c:pt>
                <c:pt idx="33">
                  <c:v>177.35581820799999</c:v>
                </c:pt>
                <c:pt idx="34">
                  <c:v>190.01898711999999</c:v>
                </c:pt>
                <c:pt idx="35">
                  <c:v>196.167620056</c:v>
                </c:pt>
                <c:pt idx="36">
                  <c:v>191.564290331</c:v>
                </c:pt>
                <c:pt idx="37">
                  <c:v>190.42652931000001</c:v>
                </c:pt>
                <c:pt idx="38">
                  <c:v>176.09752338800001</c:v>
                </c:pt>
                <c:pt idx="39">
                  <c:v>170.61331282099999</c:v>
                </c:pt>
                <c:pt idx="40">
                  <c:v>179.31523267200001</c:v>
                </c:pt>
                <c:pt idx="41">
                  <c:v>173.810673614</c:v>
                </c:pt>
                <c:pt idx="42">
                  <c:v>171.6227121</c:v>
                </c:pt>
                <c:pt idx="43" formatCode="#,##0">
                  <c:v>168.19612313419049</c:v>
                </c:pt>
                <c:pt idx="44" formatCode="#,##0">
                  <c:v>164.76953416838097</c:v>
                </c:pt>
                <c:pt idx="45" formatCode="#,##0">
                  <c:v>161.34294520257146</c:v>
                </c:pt>
                <c:pt idx="46" formatCode="#,##0">
                  <c:v>157.91635623676194</c:v>
                </c:pt>
                <c:pt idx="47" formatCode="#,##0">
                  <c:v>154.48976727095243</c:v>
                </c:pt>
                <c:pt idx="48" formatCode="#,##0">
                  <c:v>151.06317830514291</c:v>
                </c:pt>
                <c:pt idx="49" formatCode="#,##0">
                  <c:v>147.6365893393334</c:v>
                </c:pt>
                <c:pt idx="50" formatCode="#,##0">
                  <c:v>144.21000037352388</c:v>
                </c:pt>
                <c:pt idx="51" formatCode="#,##0">
                  <c:v>140.78341140771437</c:v>
                </c:pt>
                <c:pt idx="52" formatCode="#,##0">
                  <c:v>137.35682244190485</c:v>
                </c:pt>
                <c:pt idx="53" formatCode="#,##0">
                  <c:v>133.93023347609534</c:v>
                </c:pt>
                <c:pt idx="54" formatCode="#,##0">
                  <c:v>130.50364451028582</c:v>
                </c:pt>
                <c:pt idx="55" formatCode="#,##0">
                  <c:v>127.07705554447629</c:v>
                </c:pt>
                <c:pt idx="56" formatCode="#,##0">
                  <c:v>123.65046657866677</c:v>
                </c:pt>
                <c:pt idx="57" formatCode="#,##0">
                  <c:v>120.22387761285724</c:v>
                </c:pt>
                <c:pt idx="58" formatCode="#,##0">
                  <c:v>116.79728864704771</c:v>
                </c:pt>
                <c:pt idx="59" formatCode="#,##0">
                  <c:v>113.37069968123818</c:v>
                </c:pt>
                <c:pt idx="60" formatCode="#,##0">
                  <c:v>109.94411071542865</c:v>
                </c:pt>
                <c:pt idx="61" formatCode="#,##0">
                  <c:v>106.51752174961912</c:v>
                </c:pt>
                <c:pt idx="62" formatCode="#,##0">
                  <c:v>103.09093278380959</c:v>
                </c:pt>
                <c:pt idx="63" formatCode="#,##0">
                  <c:v>99.664343818000063</c:v>
                </c:pt>
                <c:pt idx="64" formatCode="#,##0">
                  <c:v>96.237754852190534</c:v>
                </c:pt>
                <c:pt idx="65" formatCode="#,##0">
                  <c:v>92.811165886381005</c:v>
                </c:pt>
                <c:pt idx="66" formatCode="#,##0">
                  <c:v>89.384576920571476</c:v>
                </c:pt>
                <c:pt idx="67" formatCode="#,##0">
                  <c:v>85.957987954761947</c:v>
                </c:pt>
                <c:pt idx="68" formatCode="#,##0">
                  <c:v>82.531398988952418</c:v>
                </c:pt>
                <c:pt idx="69" formatCode="#,##0">
                  <c:v>79.104810023142889</c:v>
                </c:pt>
              </c:numCache>
            </c:numRef>
          </c:val>
          <c:smooth val="0"/>
          <c:extLst>
            <c:ext xmlns:c16="http://schemas.microsoft.com/office/drawing/2014/chart" uri="{C3380CC4-5D6E-409C-BE32-E72D297353CC}">
              <c16:uniqueId val="{00000005-57E5-44E5-950C-1F6BB9170C3E}"/>
            </c:ext>
          </c:extLst>
        </c:ser>
        <c:ser>
          <c:idx val="6"/>
          <c:order val="6"/>
          <c:tx>
            <c:strRef>
              <c:f>'2_UK_2030_scenario'!$D$149</c:f>
              <c:strCache>
                <c:ptCount val="1"/>
                <c:pt idx="0">
                  <c:v>MD - Biodiesel cars</c:v>
                </c:pt>
              </c:strCache>
            </c:strRef>
          </c:tx>
          <c:spPr>
            <a:ln w="28575" cap="rnd">
              <a:solidFill>
                <a:schemeClr val="accent1">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'2_UK_2030_scenario'!$E$149:$BV$149</c:f>
              <c:numCache>
                <c:formatCode>0.000</c:formatCode>
                <c:ptCount val="70"/>
                <c:pt idx="31" formatCode="0">
                  <c:v>0.55315670100000003</c:v>
                </c:pt>
                <c:pt idx="32" formatCode="0">
                  <c:v>2.80306386</c:v>
                </c:pt>
                <c:pt idx="33" formatCode="0">
                  <c:v>3.0202884000000001</c:v>
                </c:pt>
                <c:pt idx="34" formatCode="0">
                  <c:v>16.257793803999999</c:v>
                </c:pt>
                <c:pt idx="35" formatCode="0">
                  <c:v>38.394227999999998</c:v>
                </c:pt>
                <c:pt idx="36" formatCode="0">
                  <c:v>68.938312601999996</c:v>
                </c:pt>
                <c:pt idx="37" formatCode="0">
                  <c:v>159.85291498000001</c:v>
                </c:pt>
                <c:pt idx="38" formatCode="0">
                  <c:v>200.786071236</c:v>
                </c:pt>
                <c:pt idx="39" formatCode="0">
                  <c:v>236.61229088600001</c:v>
                </c:pt>
                <c:pt idx="40" formatCode="0">
                  <c:v>222.22285915500001</c:v>
                </c:pt>
                <c:pt idx="41" formatCode="0">
                  <c:v>190.16972847</c:v>
                </c:pt>
                <c:pt idx="42" formatCode="0">
                  <c:v>218.383104616</c:v>
                </c:pt>
                <c:pt idx="43" formatCode="#,##0">
                  <c:v>223.58270234495237</c:v>
                </c:pt>
                <c:pt idx="44" formatCode="#,##0">
                  <c:v>228.78230007390474</c:v>
                </c:pt>
                <c:pt idx="45" formatCode="#,##0">
                  <c:v>233.98189780285711</c:v>
                </c:pt>
                <c:pt idx="46" formatCode="#,##0">
                  <c:v>239.18149553180947</c:v>
                </c:pt>
                <c:pt idx="47" formatCode="#,##0">
                  <c:v>244.38109326076184</c:v>
                </c:pt>
                <c:pt idx="48" formatCode="#,##0">
                  <c:v>249.58069098971421</c:v>
                </c:pt>
                <c:pt idx="49" formatCode="#,##0">
                  <c:v>254.78028871866658</c:v>
                </c:pt>
                <c:pt idx="50" formatCode="#,##0">
                  <c:v>259.97988644761898</c:v>
                </c:pt>
                <c:pt idx="51" formatCode="#,##0">
                  <c:v>265.17948417657135</c:v>
                </c:pt>
                <c:pt idx="52" formatCode="#,##0">
                  <c:v>270.37908190552372</c:v>
                </c:pt>
                <c:pt idx="53" formatCode="#,##0">
                  <c:v>275.57867963447609</c:v>
                </c:pt>
                <c:pt idx="54" formatCode="#,##0">
                  <c:v>280.77827736342846</c:v>
                </c:pt>
                <c:pt idx="55" formatCode="#,##0">
                  <c:v>285.97787509238083</c:v>
                </c:pt>
                <c:pt idx="56" formatCode="#,##0">
                  <c:v>291.1774728213332</c:v>
                </c:pt>
                <c:pt idx="57" formatCode="#,##0">
                  <c:v>296.37707055028557</c:v>
                </c:pt>
                <c:pt idx="58" formatCode="#,##0">
                  <c:v>301.57666827923794</c:v>
                </c:pt>
                <c:pt idx="59" formatCode="#,##0">
                  <c:v>306.77626600819031</c:v>
                </c:pt>
                <c:pt idx="60" formatCode="#,##0">
                  <c:v>311.97586373714267</c:v>
                </c:pt>
                <c:pt idx="61" formatCode="#,##0">
                  <c:v>317.17546146609504</c:v>
                </c:pt>
                <c:pt idx="62" formatCode="#,##0">
                  <c:v>322.37505919504741</c:v>
                </c:pt>
                <c:pt idx="63" formatCode="#,##0">
                  <c:v>327.57465692399978</c:v>
                </c:pt>
                <c:pt idx="64" formatCode="#,##0">
                  <c:v>332.77425465295215</c:v>
                </c:pt>
                <c:pt idx="65" formatCode="#,##0">
                  <c:v>337.97385238190452</c:v>
                </c:pt>
                <c:pt idx="66" formatCode="#,##0">
                  <c:v>343.17345011085689</c:v>
                </c:pt>
                <c:pt idx="67" formatCode="#,##0">
                  <c:v>348.37304783980926</c:v>
                </c:pt>
                <c:pt idx="68" formatCode="#,##0">
                  <c:v>353.57264556876163</c:v>
                </c:pt>
                <c:pt idx="69" formatCode="#,##0">
                  <c:v>358.772243297714</c:v>
                </c:pt>
              </c:numCache>
            </c:numRef>
          </c:val>
          <c:smooth val="0"/>
          <c:extLst>
            <c:ext xmlns:c16="http://schemas.microsoft.com/office/drawing/2014/chart" uri="{C3380CC4-5D6E-409C-BE32-E72D297353CC}">
              <c16:uniqueId val="{00000006-57E5-44E5-950C-1F6BB9170C3E}"/>
            </c:ext>
          </c:extLst>
        </c:ser>
        <c:ser>
          <c:idx val="7"/>
          <c:order val="7"/>
          <c:tx>
            <c:strRef>
              <c:f>'2_UK_2030_scenario'!$D$150</c:f>
              <c:strCache>
                <c:ptCount val="1"/>
                <c:pt idx="0">
                  <c:v>MD - Boat engines</c:v>
                </c:pt>
              </c:strCache>
            </c:strRef>
          </c:tx>
          <c:spPr>
            <a:ln w="28575" cap="rnd">
              <a:solidFill>
                <a:schemeClr val="accent2">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'2_UK_2030_scenario'!$E$150:$BV$150</c:f>
              <c:numCache>
                <c:formatCode>0</c:formatCode>
                <c:ptCount val="70"/>
                <c:pt idx="0">
                  <c:v>134.62262974199999</c:v>
                </c:pt>
                <c:pt idx="1">
                  <c:v>121.421208354</c:v>
                </c:pt>
                <c:pt idx="2">
                  <c:v>137.18100312499999</c:v>
                </c:pt>
                <c:pt idx="3">
                  <c:v>157.33634506800001</c:v>
                </c:pt>
                <c:pt idx="4">
                  <c:v>166.22435059200001</c:v>
                </c:pt>
                <c:pt idx="5">
                  <c:v>169.61234103999999</c:v>
                </c:pt>
                <c:pt idx="6">
                  <c:v>170.41039039899999</c:v>
                </c:pt>
                <c:pt idx="7">
                  <c:v>169.53400136400001</c:v>
                </c:pt>
                <c:pt idx="8">
                  <c:v>178.82324352000001</c:v>
                </c:pt>
                <c:pt idx="9">
                  <c:v>166.135319649</c:v>
                </c:pt>
                <c:pt idx="10">
                  <c:v>146.59551630000001</c:v>
                </c:pt>
                <c:pt idx="11">
                  <c:v>159.14151406799999</c:v>
                </c:pt>
                <c:pt idx="12">
                  <c:v>156.17868086999999</c:v>
                </c:pt>
                <c:pt idx="13">
                  <c:v>177.62955018599999</c:v>
                </c:pt>
                <c:pt idx="14">
                  <c:v>168.066707592</c:v>
                </c:pt>
                <c:pt idx="15">
                  <c:v>155.70751921199999</c:v>
                </c:pt>
                <c:pt idx="16">
                  <c:v>158.778473612</c:v>
                </c:pt>
                <c:pt idx="17">
                  <c:v>165.79744524</c:v>
                </c:pt>
                <c:pt idx="18">
                  <c:v>209.88297209699999</c:v>
                </c:pt>
                <c:pt idx="19">
                  <c:v>220.64909477500001</c:v>
                </c:pt>
                <c:pt idx="20">
                  <c:v>227.12871160200001</c:v>
                </c:pt>
                <c:pt idx="21">
                  <c:v>212.25645363000001</c:v>
                </c:pt>
                <c:pt idx="22">
                  <c:v>222.01490550599999</c:v>
                </c:pt>
                <c:pt idx="23">
                  <c:v>208.97870241999999</c:v>
                </c:pt>
                <c:pt idx="24">
                  <c:v>202.22689233599999</c:v>
                </c:pt>
                <c:pt idx="25">
                  <c:v>225.62894484200001</c:v>
                </c:pt>
                <c:pt idx="26">
                  <c:v>219.58485304999999</c:v>
                </c:pt>
                <c:pt idx="27">
                  <c:v>212.03042167999999</c:v>
                </c:pt>
                <c:pt idx="28">
                  <c:v>184.747821716</c:v>
                </c:pt>
                <c:pt idx="29">
                  <c:v>173.686590112</c:v>
                </c:pt>
                <c:pt idx="30">
                  <c:v>120.261948234</c:v>
                </c:pt>
                <c:pt idx="31">
                  <c:v>122.05810208</c:v>
                </c:pt>
                <c:pt idx="32">
                  <c:v>212.571213696</c:v>
                </c:pt>
                <c:pt idx="33">
                  <c:v>193.91956266899999</c:v>
                </c:pt>
                <c:pt idx="34">
                  <c:v>251.564312325</c:v>
                </c:pt>
                <c:pt idx="35">
                  <c:v>331.45981222400002</c:v>
                </c:pt>
                <c:pt idx="36">
                  <c:v>282.53972550999998</c:v>
                </c:pt>
                <c:pt idx="37">
                  <c:v>174.71312428499999</c:v>
                </c:pt>
                <c:pt idx="38">
                  <c:v>159.84813003900001</c:v>
                </c:pt>
                <c:pt idx="39">
                  <c:v>159.33594525999999</c:v>
                </c:pt>
                <c:pt idx="40">
                  <c:v>154.63081283400001</c:v>
                </c:pt>
                <c:pt idx="41">
                  <c:v>140.79952614000001</c:v>
                </c:pt>
                <c:pt idx="42">
                  <c:v>141.04336832499999</c:v>
                </c:pt>
                <c:pt idx="43" formatCode="#,##0">
                  <c:v>141.19624305316665</c:v>
                </c:pt>
                <c:pt idx="44" formatCode="#,##0">
                  <c:v>141.34911778133332</c:v>
                </c:pt>
                <c:pt idx="45" formatCode="#,##0">
                  <c:v>141.50199250949998</c:v>
                </c:pt>
                <c:pt idx="46" formatCode="#,##0">
                  <c:v>141.65486723766665</c:v>
                </c:pt>
                <c:pt idx="47" formatCode="#,##0">
                  <c:v>141.80774196583332</c:v>
                </c:pt>
                <c:pt idx="48" formatCode="#,##0">
                  <c:v>141.96061669399998</c:v>
                </c:pt>
                <c:pt idx="49" formatCode="#,##0">
                  <c:v>142.11349142216665</c:v>
                </c:pt>
                <c:pt idx="50" formatCode="#,##0">
                  <c:v>142.26636615033331</c:v>
                </c:pt>
                <c:pt idx="51" formatCode="#,##0">
                  <c:v>142.41924087849998</c:v>
                </c:pt>
                <c:pt idx="52" formatCode="#,##0">
                  <c:v>142.57211560666664</c:v>
                </c:pt>
                <c:pt idx="53" formatCode="#,##0">
                  <c:v>142.72499033483331</c:v>
                </c:pt>
                <c:pt idx="54" formatCode="#,##0">
                  <c:v>142.87786506299997</c:v>
                </c:pt>
                <c:pt idx="55" formatCode="#,##0">
                  <c:v>143.03073979116664</c:v>
                </c:pt>
                <c:pt idx="56" formatCode="#,##0">
                  <c:v>143.1836145193333</c:v>
                </c:pt>
                <c:pt idx="57" formatCode="#,##0">
                  <c:v>143.33648924749997</c:v>
                </c:pt>
                <c:pt idx="58" formatCode="#,##0">
                  <c:v>143.48936397566663</c:v>
                </c:pt>
                <c:pt idx="59" formatCode="#,##0">
                  <c:v>143.6422387038333</c:v>
                </c:pt>
                <c:pt idx="60" formatCode="#,##0">
                  <c:v>143.79511343199997</c:v>
                </c:pt>
                <c:pt idx="61" formatCode="#,##0">
                  <c:v>143.94798816016663</c:v>
                </c:pt>
                <c:pt idx="62" formatCode="#,##0">
                  <c:v>144.1008628883333</c:v>
                </c:pt>
                <c:pt idx="63" formatCode="#,##0">
                  <c:v>144.25373761649996</c:v>
                </c:pt>
                <c:pt idx="64" formatCode="#,##0">
                  <c:v>144.40661234466663</c:v>
                </c:pt>
                <c:pt idx="65" formatCode="#,##0">
                  <c:v>144.55948707283329</c:v>
                </c:pt>
                <c:pt idx="66" formatCode="#,##0">
                  <c:v>144.71236180099996</c:v>
                </c:pt>
                <c:pt idx="67" formatCode="#,##0">
                  <c:v>144.86523652916662</c:v>
                </c:pt>
                <c:pt idx="68" formatCode="#,##0">
                  <c:v>145.01811125733329</c:v>
                </c:pt>
                <c:pt idx="69" formatCode="#,##0">
                  <c:v>145.17098598549995</c:v>
                </c:pt>
              </c:numCache>
            </c:numRef>
          </c:val>
          <c:smooth val="0"/>
          <c:extLst>
            <c:ext xmlns:c16="http://schemas.microsoft.com/office/drawing/2014/chart" uri="{C3380CC4-5D6E-409C-BE32-E72D297353CC}">
              <c16:uniqueId val="{00000007-57E5-44E5-950C-1F6BB9170C3E}"/>
            </c:ext>
          </c:extLst>
        </c:ser>
        <c:ser>
          <c:idx val="8"/>
          <c:order val="8"/>
          <c:tx>
            <c:strRef>
              <c:f>'2_UK_2030_scenario'!$D$151</c:f>
              <c:strCache>
                <c:ptCount val="1"/>
                <c:pt idx="0">
                  <c:v>MD - Diesel cars</c:v>
                </c:pt>
              </c:strCache>
            </c:strRef>
          </c:tx>
          <c:spPr>
            <a:ln w="28575" cap="rnd">
              <a:solidFill>
                <a:schemeClr val="accent3">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'2_UK_2030_scenario'!$E$151:$BV$151</c:f>
              <c:numCache>
                <c:formatCode>0</c:formatCode>
                <c:ptCount val="70"/>
                <c:pt idx="0">
                  <c:v>580.28233404900004</c:v>
                </c:pt>
                <c:pt idx="1">
                  <c:v>599.28440279400002</c:v>
                </c:pt>
                <c:pt idx="2">
                  <c:v>623.33667646200001</c:v>
                </c:pt>
                <c:pt idx="3">
                  <c:v>609.99175244000003</c:v>
                </c:pt>
                <c:pt idx="4">
                  <c:v>604.61717923599997</c:v>
                </c:pt>
                <c:pt idx="5">
                  <c:v>628.64289931200005</c:v>
                </c:pt>
                <c:pt idx="6">
                  <c:v>625.71573647699995</c:v>
                </c:pt>
                <c:pt idx="7">
                  <c:v>647.232900986</c:v>
                </c:pt>
                <c:pt idx="8">
                  <c:v>651.81324595299998</c:v>
                </c:pt>
                <c:pt idx="9">
                  <c:v>664.97223602400004</c:v>
                </c:pt>
                <c:pt idx="10">
                  <c:v>655.36087843799999</c:v>
                </c:pt>
                <c:pt idx="11">
                  <c:v>653.194573451</c:v>
                </c:pt>
                <c:pt idx="12">
                  <c:v>670.74574686300002</c:v>
                </c:pt>
                <c:pt idx="13">
                  <c:v>706.35300756900006</c:v>
                </c:pt>
                <c:pt idx="14">
                  <c:v>716.74294110000005</c:v>
                </c:pt>
                <c:pt idx="15">
                  <c:v>742.65414950399997</c:v>
                </c:pt>
                <c:pt idx="16">
                  <c:v>856.58640507300004</c:v>
                </c:pt>
                <c:pt idx="17">
                  <c:v>964.76863715399998</c:v>
                </c:pt>
                <c:pt idx="18">
                  <c:v>1122.8813225450001</c:v>
                </c:pt>
                <c:pt idx="19">
                  <c:v>1263.451132358</c:v>
                </c:pt>
                <c:pt idx="20">
                  <c:v>1357.878704598</c:v>
                </c:pt>
                <c:pt idx="21">
                  <c:v>1445.646229834</c:v>
                </c:pt>
                <c:pt idx="22">
                  <c:v>1607.0582968440001</c:v>
                </c:pt>
                <c:pt idx="23">
                  <c:v>1852.4187653250001</c:v>
                </c:pt>
                <c:pt idx="24">
                  <c:v>2083.2187407360002</c:v>
                </c:pt>
                <c:pt idx="25">
                  <c:v>2262.3156067680002</c:v>
                </c:pt>
                <c:pt idx="26">
                  <c:v>2434.0530948000001</c:v>
                </c:pt>
                <c:pt idx="27">
                  <c:v>2565.0829502679999</c:v>
                </c:pt>
                <c:pt idx="28">
                  <c:v>2732.024371468</c:v>
                </c:pt>
                <c:pt idx="29">
                  <c:v>2864.9298939</c:v>
                </c:pt>
                <c:pt idx="30">
                  <c:v>3037.161761373</c:v>
                </c:pt>
                <c:pt idx="31">
                  <c:v>3178.0351769399999</c:v>
                </c:pt>
                <c:pt idx="32">
                  <c:v>3397.4807731279998</c:v>
                </c:pt>
                <c:pt idx="33">
                  <c:v>3631.3606060769998</c:v>
                </c:pt>
                <c:pt idx="34">
                  <c:v>3824.7530501880001</c:v>
                </c:pt>
                <c:pt idx="35">
                  <c:v>4042.2710562080001</c:v>
                </c:pt>
                <c:pt idx="36">
                  <c:v>4245.4626546199997</c:v>
                </c:pt>
                <c:pt idx="37">
                  <c:v>4327.1817182750001</c:v>
                </c:pt>
                <c:pt idx="38">
                  <c:v>4331.0451705420001</c:v>
                </c:pt>
                <c:pt idx="39">
                  <c:v>4410.9587520960004</c:v>
                </c:pt>
                <c:pt idx="40">
                  <c:v>4729.4716138379999</c:v>
                </c:pt>
                <c:pt idx="41">
                  <c:v>4874.1113286330001</c:v>
                </c:pt>
                <c:pt idx="42">
                  <c:v>4997.8247226539997</c:v>
                </c:pt>
                <c:pt idx="43" formatCode="#,##0">
                  <c:v>5640.8330564106054</c:v>
                </c:pt>
                <c:pt idx="44" formatCode="#,##0">
                  <c:v>5752.0254496924072</c:v>
                </c:pt>
                <c:pt idx="45" formatCode="#,##0">
                  <c:v>5858.6242798327785</c:v>
                </c:pt>
                <c:pt idx="46" formatCode="#,##0">
                  <c:v>5880.1007463789801</c:v>
                </c:pt>
                <c:pt idx="47" formatCode="#,##0">
                  <c:v>5830.1007463789801</c:v>
                </c:pt>
                <c:pt idx="48" formatCode="#,##0">
                  <c:v>5780.1007463789801</c:v>
                </c:pt>
                <c:pt idx="49" formatCode="#,##0">
                  <c:v>5730.1007463789801</c:v>
                </c:pt>
                <c:pt idx="50" formatCode="#,##0">
                  <c:v>5680.1007463789801</c:v>
                </c:pt>
                <c:pt idx="51" formatCode="#,##0">
                  <c:v>5630.1007463789801</c:v>
                </c:pt>
                <c:pt idx="52" formatCode="#,##0">
                  <c:v>5580.1007463789801</c:v>
                </c:pt>
                <c:pt idx="53" formatCode="#,##0">
                  <c:v>5530.1007463789801</c:v>
                </c:pt>
                <c:pt idx="54" formatCode="#,##0">
                  <c:v>5480.1007463789801</c:v>
                </c:pt>
                <c:pt idx="55" formatCode="#,##0">
                  <c:v>5430.1007463789801</c:v>
                </c:pt>
                <c:pt idx="56" formatCode="#,##0">
                  <c:v>5380.1007463789801</c:v>
                </c:pt>
                <c:pt idx="57" formatCode="#,##0">
                  <c:v>5330.1007463789801</c:v>
                </c:pt>
                <c:pt idx="58" formatCode="#,##0">
                  <c:v>5280.1007463789801</c:v>
                </c:pt>
                <c:pt idx="59" formatCode="#,##0">
                  <c:v>5230.1007463789801</c:v>
                </c:pt>
                <c:pt idx="60" formatCode="#,##0">
                  <c:v>5180.1007463789801</c:v>
                </c:pt>
                <c:pt idx="61" formatCode="#,##0">
                  <c:v>5130.1007463789801</c:v>
                </c:pt>
                <c:pt idx="62" formatCode="#,##0">
                  <c:v>5080.1007463789801</c:v>
                </c:pt>
                <c:pt idx="63" formatCode="#,##0">
                  <c:v>5030.1007463789801</c:v>
                </c:pt>
                <c:pt idx="64" formatCode="#,##0">
                  <c:v>4980.1007463789801</c:v>
                </c:pt>
                <c:pt idx="65" formatCode="#,##0">
                  <c:v>4930.1007463789801</c:v>
                </c:pt>
                <c:pt idx="66" formatCode="#,##0">
                  <c:v>4880.1007463789801</c:v>
                </c:pt>
                <c:pt idx="67" formatCode="#,##0">
                  <c:v>4830.1007463789801</c:v>
                </c:pt>
                <c:pt idx="68" formatCode="#,##0">
                  <c:v>4780.1007463789801</c:v>
                </c:pt>
                <c:pt idx="69" formatCode="#,##0">
                  <c:v>4730.1007463789801</c:v>
                </c:pt>
              </c:numCache>
            </c:numRef>
          </c:val>
          <c:smooth val="0"/>
          <c:extLst>
            <c:ext xmlns:c16="http://schemas.microsoft.com/office/drawing/2014/chart" uri="{C3380CC4-5D6E-409C-BE32-E72D297353CC}">
              <c16:uniqueId val="{00000008-57E5-44E5-950C-1F6BB9170C3E}"/>
            </c:ext>
          </c:extLst>
        </c:ser>
        <c:ser>
          <c:idx val="9"/>
          <c:order val="9"/>
          <c:tx>
            <c:strRef>
              <c:f>'2_UK_2030_scenario'!$D$152</c:f>
              <c:strCache>
                <c:ptCount val="1"/>
                <c:pt idx="0">
                  <c:v>MD - Diesel trains</c:v>
                </c:pt>
              </c:strCache>
            </c:strRef>
          </c:tx>
          <c:spPr>
            <a:ln w="28575" cap="rnd">
              <a:solidFill>
                <a:schemeClr val="accent4">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'2_UK_2030_scenario'!$E$152:$BV$152</c:f>
              <c:numCache>
                <c:formatCode>0</c:formatCode>
                <c:ptCount val="70"/>
                <c:pt idx="0">
                  <c:v>146.225755518</c:v>
                </c:pt>
                <c:pt idx="1">
                  <c:v>138.95687520600001</c:v>
                </c:pt>
                <c:pt idx="2">
                  <c:v>140.52688125</c:v>
                </c:pt>
                <c:pt idx="3">
                  <c:v>132.12477992000001</c:v>
                </c:pt>
                <c:pt idx="4">
                  <c:v>127.384347104</c:v>
                </c:pt>
                <c:pt idx="5">
                  <c:v>121.190753356</c:v>
                </c:pt>
                <c:pt idx="6">
                  <c:v>123.020597111</c:v>
                </c:pt>
                <c:pt idx="7">
                  <c:v>125.693784972</c:v>
                </c:pt>
                <c:pt idx="8">
                  <c:v>123.77921387400001</c:v>
                </c:pt>
                <c:pt idx="9">
                  <c:v>120.838475511</c:v>
                </c:pt>
                <c:pt idx="10">
                  <c:v>116.1433076</c:v>
                </c:pt>
                <c:pt idx="11">
                  <c:v>106.23694263500001</c:v>
                </c:pt>
                <c:pt idx="12">
                  <c:v>109.118673066</c:v>
                </c:pt>
                <c:pt idx="13">
                  <c:v>109.035677226</c:v>
                </c:pt>
                <c:pt idx="14">
                  <c:v>108.185797319</c:v>
                </c:pt>
                <c:pt idx="15">
                  <c:v>110.056575204</c:v>
                </c:pt>
                <c:pt idx="16">
                  <c:v>109.640067852</c:v>
                </c:pt>
                <c:pt idx="17">
                  <c:v>109.917565548</c:v>
                </c:pt>
                <c:pt idx="18">
                  <c:v>108.332030515</c:v>
                </c:pt>
                <c:pt idx="19">
                  <c:v>108.16470895</c:v>
                </c:pt>
                <c:pt idx="20">
                  <c:v>109.307820726</c:v>
                </c:pt>
                <c:pt idx="21">
                  <c:v>110.01601065</c:v>
                </c:pt>
                <c:pt idx="22">
                  <c:v>109.600068249</c:v>
                </c:pt>
                <c:pt idx="23">
                  <c:v>109.6104974</c:v>
                </c:pt>
                <c:pt idx="24">
                  <c:v>110.289221532</c:v>
                </c:pt>
                <c:pt idx="25">
                  <c:v>109.74025475800001</c:v>
                </c:pt>
                <c:pt idx="26">
                  <c:v>90.263390658000006</c:v>
                </c:pt>
                <c:pt idx="27">
                  <c:v>94.921717439999995</c:v>
                </c:pt>
                <c:pt idx="28">
                  <c:v>111.187334658</c:v>
                </c:pt>
                <c:pt idx="29">
                  <c:v>111.97720766400001</c:v>
                </c:pt>
                <c:pt idx="30">
                  <c:v>114.00979802000001</c:v>
                </c:pt>
                <c:pt idx="31">
                  <c:v>114.80159906</c:v>
                </c:pt>
                <c:pt idx="32">
                  <c:v>114.773693506</c:v>
                </c:pt>
                <c:pt idx="33">
                  <c:v>113.773112689</c:v>
                </c:pt>
                <c:pt idx="34">
                  <c:v>125.288892805</c:v>
                </c:pt>
                <c:pt idx="35">
                  <c:v>115.85384431999999</c:v>
                </c:pt>
                <c:pt idx="36">
                  <c:v>113.61783902000001</c:v>
                </c:pt>
                <c:pt idx="37">
                  <c:v>113.88707360799999</c:v>
                </c:pt>
                <c:pt idx="38">
                  <c:v>110.650227558</c:v>
                </c:pt>
                <c:pt idx="39">
                  <c:v>110.95968197000001</c:v>
                </c:pt>
                <c:pt idx="40">
                  <c:v>119.755844307</c:v>
                </c:pt>
                <c:pt idx="41">
                  <c:v>118.054987302</c:v>
                </c:pt>
                <c:pt idx="42">
                  <c:v>119.386386608</c:v>
                </c:pt>
                <c:pt idx="43" formatCode="#,##0">
                  <c:v>118.74735401490476</c:v>
                </c:pt>
                <c:pt idx="44" formatCode="#,##0">
                  <c:v>118.10832142180952</c:v>
                </c:pt>
                <c:pt idx="45" formatCode="#,##0">
                  <c:v>117.46928882871428</c:v>
                </c:pt>
                <c:pt idx="46" formatCode="#,##0">
                  <c:v>116.83025623561905</c:v>
                </c:pt>
                <c:pt idx="47" formatCode="#,##0">
                  <c:v>116.19122364252381</c:v>
                </c:pt>
                <c:pt idx="48" formatCode="#,##0">
                  <c:v>115.55219104942857</c:v>
                </c:pt>
                <c:pt idx="49" formatCode="#,##0">
                  <c:v>114.91315845633333</c:v>
                </c:pt>
                <c:pt idx="50" formatCode="#,##0">
                  <c:v>114.2741258632381</c:v>
                </c:pt>
                <c:pt idx="51" formatCode="#,##0">
                  <c:v>113.63509327014286</c:v>
                </c:pt>
                <c:pt idx="52" formatCode="#,##0">
                  <c:v>112.99606067704762</c:v>
                </c:pt>
                <c:pt idx="53" formatCode="#,##0">
                  <c:v>112.35702808395239</c:v>
                </c:pt>
                <c:pt idx="54" formatCode="#,##0">
                  <c:v>111.71799549085715</c:v>
                </c:pt>
                <c:pt idx="55" formatCode="#,##0">
                  <c:v>111.07896289776191</c:v>
                </c:pt>
                <c:pt idx="56" formatCode="#,##0">
                  <c:v>110.43993030466667</c:v>
                </c:pt>
                <c:pt idx="57" formatCode="#,##0">
                  <c:v>109.80089771157144</c:v>
                </c:pt>
                <c:pt idx="58" formatCode="#,##0">
                  <c:v>109.1618651184762</c:v>
                </c:pt>
                <c:pt idx="59" formatCode="#,##0">
                  <c:v>108.52283252538096</c:v>
                </c:pt>
                <c:pt idx="60" formatCode="#,##0">
                  <c:v>107.88379993228573</c:v>
                </c:pt>
                <c:pt idx="61" formatCode="#,##0">
                  <c:v>107.24476733919049</c:v>
                </c:pt>
                <c:pt idx="62" formatCode="#,##0">
                  <c:v>106.60573474609525</c:v>
                </c:pt>
                <c:pt idx="63" formatCode="#,##0">
                  <c:v>105.96670215300001</c:v>
                </c:pt>
                <c:pt idx="64" formatCode="#,##0">
                  <c:v>105.32766955990478</c:v>
                </c:pt>
                <c:pt idx="65" formatCode="#,##0">
                  <c:v>104.68863696680954</c:v>
                </c:pt>
                <c:pt idx="66" formatCode="#,##0">
                  <c:v>104.0496043737143</c:v>
                </c:pt>
                <c:pt idx="67" formatCode="#,##0">
                  <c:v>103.41057178061907</c:v>
                </c:pt>
                <c:pt idx="68" formatCode="#,##0">
                  <c:v>102.77153918752383</c:v>
                </c:pt>
                <c:pt idx="69" formatCode="#,##0">
                  <c:v>102.13250659442859</c:v>
                </c:pt>
              </c:numCache>
            </c:numRef>
          </c:val>
          <c:smooth val="0"/>
          <c:extLst>
            <c:ext xmlns:c16="http://schemas.microsoft.com/office/drawing/2014/chart" uri="{C3380CC4-5D6E-409C-BE32-E72D297353CC}">
              <c16:uniqueId val="{00000009-57E5-44E5-950C-1F6BB9170C3E}"/>
            </c:ext>
          </c:extLst>
        </c:ser>
        <c:ser>
          <c:idx val="10"/>
          <c:order val="10"/>
          <c:tx>
            <c:strRef>
              <c:f>'2_UK_2030_scenario'!$D$153</c:f>
              <c:strCache>
                <c:ptCount val="1"/>
                <c:pt idx="0">
                  <c:v>MD - Electric cars</c:v>
                </c:pt>
              </c:strCache>
            </c:strRef>
          </c:tx>
          <c:spPr>
            <a:ln w="28575" cap="rnd">
              <a:solidFill>
                <a:schemeClr val="accent5">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'2_UK_2030_scenario'!$E$153:$BV$153</c:f>
              <c:numCache>
                <c:formatCode>0.000</c:formatCode>
                <c:ptCount val="70"/>
                <c:pt idx="33" formatCode="0">
                  <c:v>1.6933039999999999</c:v>
                </c:pt>
                <c:pt idx="34" formatCode="0">
                  <c:v>1.69997</c:v>
                </c:pt>
                <c:pt idx="35" formatCode="0">
                  <c:v>1.706636</c:v>
                </c:pt>
                <c:pt idx="36" formatCode="0">
                  <c:v>1.7133020000000001</c:v>
                </c:pt>
                <c:pt idx="37" formatCode="0">
                  <c:v>1.7199679999999999</c:v>
                </c:pt>
                <c:pt idx="38" formatCode="0">
                  <c:v>1.726634</c:v>
                </c:pt>
                <c:pt idx="39" formatCode="0">
                  <c:v>1.7333000000000001</c:v>
                </c:pt>
                <c:pt idx="40" formatCode="0">
                  <c:v>1.7399659999999999</c:v>
                </c:pt>
                <c:pt idx="41" formatCode="0">
                  <c:v>1.746632</c:v>
                </c:pt>
                <c:pt idx="42" formatCode="0">
                  <c:v>2.629947</c:v>
                </c:pt>
                <c:pt idx="43" formatCode="#,##0">
                  <c:v>3</c:v>
                </c:pt>
                <c:pt idx="44" formatCode="#,##0">
                  <c:v>3</c:v>
                </c:pt>
                <c:pt idx="45" formatCode="#,##0">
                  <c:v>3</c:v>
                </c:pt>
                <c:pt idx="46" formatCode="#,##0">
                  <c:v>100</c:v>
                </c:pt>
                <c:pt idx="47" formatCode="#,##0">
                  <c:v>280.72808572050462</c:v>
                </c:pt>
                <c:pt idx="48" formatCode="#,##0">
                  <c:v>469.51083710197099</c:v>
                </c:pt>
                <c:pt idx="49" formatCode="#,##0">
                  <c:v>661.56992038126509</c:v>
                </c:pt>
                <c:pt idx="50" formatCode="#,##0">
                  <c:v>852.89703820473505</c:v>
                </c:pt>
                <c:pt idx="51" formatCode="#,##0">
                  <c:v>1040.7677531145164</c:v>
                </c:pt>
                <c:pt idx="52" formatCode="#,##0">
                  <c:v>1223.6197181241364</c:v>
                </c:pt>
                <c:pt idx="53" formatCode="#,##0">
                  <c:v>1400.9380836902506</c:v>
                </c:pt>
                <c:pt idx="54" formatCode="#,##0">
                  <c:v>1572.9081527990907</c:v>
                </c:pt>
                <c:pt idx="55" formatCode="#,##0">
                  <c:v>1740.2340467227409</c:v>
                </c:pt>
                <c:pt idx="56" formatCode="#,##0">
                  <c:v>1903.8882882534831</c:v>
                </c:pt>
                <c:pt idx="57" formatCode="#,##0">
                  <c:v>2064.7459938146644</c:v>
                </c:pt>
                <c:pt idx="58" formatCode="#,##0">
                  <c:v>2223.4953458907048</c:v>
                </c:pt>
                <c:pt idx="59" formatCode="#,##0">
                  <c:v>2380.740955101292</c:v>
                </c:pt>
                <c:pt idx="60" formatCode="#,##0">
                  <c:v>2506.5025944897088</c:v>
                </c:pt>
                <c:pt idx="61" formatCode="#,##0">
                  <c:v>2630.8633092794871</c:v>
                </c:pt>
                <c:pt idx="62" formatCode="#,##0">
                  <c:v>2756.233963830412</c:v>
                </c:pt>
                <c:pt idx="63" formatCode="#,##0">
                  <c:v>2881.8947611269004</c:v>
                </c:pt>
                <c:pt idx="64" formatCode="#,##0">
                  <c:v>3007.847174955014</c:v>
                </c:pt>
                <c:pt idx="65" formatCode="#,##0">
                  <c:v>3134.0926866243967</c:v>
                </c:pt>
                <c:pt idx="66" formatCode="#,##0">
                  <c:v>3260.6327850010716</c:v>
                </c:pt>
                <c:pt idx="67" formatCode="#,##0">
                  <c:v>3387.4689665412166</c:v>
                </c:pt>
                <c:pt idx="68" formatCode="#,##0">
                  <c:v>3514.6027353257778</c:v>
                </c:pt>
                <c:pt idx="69" formatCode="#,##0">
                  <c:v>3642.0356030958842</c:v>
                </c:pt>
              </c:numCache>
            </c:numRef>
          </c:val>
          <c:smooth val="0"/>
          <c:extLst>
            <c:ext xmlns:c16="http://schemas.microsoft.com/office/drawing/2014/chart" uri="{C3380CC4-5D6E-409C-BE32-E72D297353CC}">
              <c16:uniqueId val="{0000000A-57E5-44E5-950C-1F6BB9170C3E}"/>
            </c:ext>
          </c:extLst>
        </c:ser>
        <c:ser>
          <c:idx val="11"/>
          <c:order val="11"/>
          <c:tx>
            <c:strRef>
              <c:f>'2_UK_2030_scenario'!$D$154</c:f>
              <c:strCache>
                <c:ptCount val="1"/>
                <c:pt idx="0">
                  <c:v>MD - Electric trains</c:v>
                </c:pt>
              </c:strCache>
            </c:strRef>
          </c:tx>
          <c:spPr>
            <a:ln w="28575" cap="rnd">
              <a:solidFill>
                <a:schemeClr val="accent6">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'2_UK_2030_scenario'!$E$154:$BV$154</c:f>
              <c:numCache>
                <c:formatCode>0</c:formatCode>
                <c:ptCount val="70"/>
                <c:pt idx="0">
                  <c:v>33.480276101999998</c:v>
                </c:pt>
                <c:pt idx="1">
                  <c:v>32.214215240999998</c:v>
                </c:pt>
                <c:pt idx="2">
                  <c:v>31.651521525</c:v>
                </c:pt>
                <c:pt idx="3">
                  <c:v>32.776908957000003</c:v>
                </c:pt>
                <c:pt idx="4">
                  <c:v>35.027683820999997</c:v>
                </c:pt>
                <c:pt idx="5">
                  <c:v>34.746336962999997</c:v>
                </c:pt>
                <c:pt idx="6">
                  <c:v>35.449704107999999</c:v>
                </c:pt>
                <c:pt idx="7">
                  <c:v>36.012397823999997</c:v>
                </c:pt>
                <c:pt idx="8">
                  <c:v>35.871724395000001</c:v>
                </c:pt>
                <c:pt idx="9">
                  <c:v>36.715764968999999</c:v>
                </c:pt>
                <c:pt idx="10">
                  <c:v>36.575091540000003</c:v>
                </c:pt>
                <c:pt idx="11">
                  <c:v>32.354888670000001</c:v>
                </c:pt>
                <c:pt idx="12">
                  <c:v>36.593696051999999</c:v>
                </c:pt>
                <c:pt idx="13">
                  <c:v>37.186534592000001</c:v>
                </c:pt>
                <c:pt idx="14">
                  <c:v>37.414709778000002</c:v>
                </c:pt>
                <c:pt idx="15">
                  <c:v>37.495186697999998</c:v>
                </c:pt>
                <c:pt idx="16">
                  <c:v>38.092769351999998</c:v>
                </c:pt>
                <c:pt idx="17">
                  <c:v>38.722744722000002</c:v>
                </c:pt>
                <c:pt idx="18">
                  <c:v>38.316702288000002</c:v>
                </c:pt>
                <c:pt idx="19">
                  <c:v>63.954496489999997</c:v>
                </c:pt>
                <c:pt idx="20">
                  <c:v>63.076525887000003</c:v>
                </c:pt>
                <c:pt idx="21">
                  <c:v>62.329457517000002</c:v>
                </c:pt>
                <c:pt idx="22">
                  <c:v>86.393135161999993</c:v>
                </c:pt>
                <c:pt idx="23">
                  <c:v>81.157904411000004</c:v>
                </c:pt>
                <c:pt idx="24">
                  <c:v>96.698540901000001</c:v>
                </c:pt>
                <c:pt idx="25">
                  <c:v>98.457561620000007</c:v>
                </c:pt>
                <c:pt idx="26">
                  <c:v>101.706451767</c:v>
                </c:pt>
                <c:pt idx="27">
                  <c:v>100.52868564000001</c:v>
                </c:pt>
                <c:pt idx="28">
                  <c:v>103.63027734000001</c:v>
                </c:pt>
                <c:pt idx="29">
                  <c:v>103.952847804</c:v>
                </c:pt>
                <c:pt idx="30">
                  <c:v>104.959310049</c:v>
                </c:pt>
                <c:pt idx="31">
                  <c:v>102.46539742500001</c:v>
                </c:pt>
                <c:pt idx="32">
                  <c:v>98.151572340000001</c:v>
                </c:pt>
                <c:pt idx="33">
                  <c:v>48.085265790999998</c:v>
                </c:pt>
                <c:pt idx="34">
                  <c:v>48.127154937</c:v>
                </c:pt>
                <c:pt idx="35">
                  <c:v>48.310940832</c:v>
                </c:pt>
                <c:pt idx="36">
                  <c:v>50.190231081</c:v>
                </c:pt>
                <c:pt idx="37">
                  <c:v>52.289287492</c:v>
                </c:pt>
                <c:pt idx="38">
                  <c:v>53.001690988</c:v>
                </c:pt>
                <c:pt idx="39">
                  <c:v>52.585433655000003</c:v>
                </c:pt>
                <c:pt idx="40">
                  <c:v>53.322444875000002</c:v>
                </c:pt>
                <c:pt idx="41">
                  <c:v>53.078459381999998</c:v>
                </c:pt>
                <c:pt idx="42">
                  <c:v>53.762919560999997</c:v>
                </c:pt>
                <c:pt idx="43" formatCode="#,##0">
                  <c:v>54.245839643357137</c:v>
                </c:pt>
                <c:pt idx="44" formatCode="#,##0">
                  <c:v>54.728759725714276</c:v>
                </c:pt>
                <c:pt idx="45" formatCode="#,##0">
                  <c:v>55.211679808071416</c:v>
                </c:pt>
                <c:pt idx="46" formatCode="#,##0">
                  <c:v>55.694599890428556</c:v>
                </c:pt>
                <c:pt idx="47" formatCode="#,##0">
                  <c:v>56.177519972785696</c:v>
                </c:pt>
                <c:pt idx="48" formatCode="#,##0">
                  <c:v>56.660440055142836</c:v>
                </c:pt>
                <c:pt idx="49" formatCode="#,##0">
                  <c:v>57.143360137499975</c:v>
                </c:pt>
                <c:pt idx="50" formatCode="#,##0">
                  <c:v>57.626280219857115</c:v>
                </c:pt>
                <c:pt idx="51" formatCode="#,##0">
                  <c:v>58.109200302214255</c:v>
                </c:pt>
                <c:pt idx="52" formatCode="#,##0">
                  <c:v>58.592120384571395</c:v>
                </c:pt>
                <c:pt idx="53" formatCode="#,##0">
                  <c:v>59.075040466928534</c:v>
                </c:pt>
                <c:pt idx="54" formatCode="#,##0">
                  <c:v>59.557960549285674</c:v>
                </c:pt>
                <c:pt idx="55" formatCode="#,##0">
                  <c:v>60.040880631642814</c:v>
                </c:pt>
                <c:pt idx="56" formatCode="#,##0">
                  <c:v>60.523800713999954</c:v>
                </c:pt>
                <c:pt idx="57" formatCode="#,##0">
                  <c:v>61.006720796357094</c:v>
                </c:pt>
                <c:pt idx="58" formatCode="#,##0">
                  <c:v>61.489640878714233</c:v>
                </c:pt>
                <c:pt idx="59" formatCode="#,##0">
                  <c:v>61.972560961071373</c:v>
                </c:pt>
                <c:pt idx="60" formatCode="#,##0">
                  <c:v>62.455481043428513</c:v>
                </c:pt>
                <c:pt idx="61" formatCode="#,##0">
                  <c:v>62.938401125785653</c:v>
                </c:pt>
                <c:pt idx="62" formatCode="#,##0">
                  <c:v>63.421321208142793</c:v>
                </c:pt>
                <c:pt idx="63" formatCode="#,##0">
                  <c:v>63.904241290499932</c:v>
                </c:pt>
                <c:pt idx="64" formatCode="#,##0">
                  <c:v>64.387161372857079</c:v>
                </c:pt>
                <c:pt idx="65" formatCode="#,##0">
                  <c:v>64.870081455214219</c:v>
                </c:pt>
                <c:pt idx="66" formatCode="#,##0">
                  <c:v>65.353001537571359</c:v>
                </c:pt>
                <c:pt idx="67" formatCode="#,##0">
                  <c:v>65.835921619928499</c:v>
                </c:pt>
                <c:pt idx="68" formatCode="#,##0">
                  <c:v>66.318841702285638</c:v>
                </c:pt>
                <c:pt idx="69" formatCode="#,##0">
                  <c:v>66.801761784642778</c:v>
                </c:pt>
              </c:numCache>
            </c:numRef>
          </c:val>
          <c:smooth val="0"/>
          <c:extLst>
            <c:ext xmlns:c16="http://schemas.microsoft.com/office/drawing/2014/chart" uri="{C3380CC4-5D6E-409C-BE32-E72D297353CC}">
              <c16:uniqueId val="{0000000B-57E5-44E5-950C-1F6BB9170C3E}"/>
            </c:ext>
          </c:extLst>
        </c:ser>
        <c:ser>
          <c:idx val="12"/>
          <c:order val="12"/>
          <c:tx>
            <c:strRef>
              <c:f>'2_UK_2030_scenario'!$D$155</c:f>
              <c:strCache>
                <c:ptCount val="1"/>
                <c:pt idx="0">
                  <c:v>MD - Industry static diesel engines</c:v>
                </c:pt>
              </c:strCache>
            </c:strRef>
          </c:tx>
          <c:spPr>
            <a:ln w="28575" cap="rnd">
              <a:solidFill>
                <a:schemeClr val="accent1">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'2_UK_2030_scenario'!$E$155:$BV$155</c:f>
              <c:numCache>
                <c:formatCode>0</c:formatCode>
                <c:ptCount val="70"/>
                <c:pt idx="0">
                  <c:v>1467.864</c:v>
                </c:pt>
                <c:pt idx="1">
                  <c:v>1903.692</c:v>
                </c:pt>
                <c:pt idx="2">
                  <c:v>1976.7080000000001</c:v>
                </c:pt>
                <c:pt idx="3">
                  <c:v>1786.752</c:v>
                </c:pt>
                <c:pt idx="4">
                  <c:v>1679.835</c:v>
                </c:pt>
                <c:pt idx="5">
                  <c:v>1682.7159999999999</c:v>
                </c:pt>
                <c:pt idx="6">
                  <c:v>1728.0239999999999</c:v>
                </c:pt>
                <c:pt idx="7">
                  <c:v>1690.2760000000001</c:v>
                </c:pt>
                <c:pt idx="8">
                  <c:v>1805.797</c:v>
                </c:pt>
                <c:pt idx="9">
                  <c:v>1518.75</c:v>
                </c:pt>
                <c:pt idx="10">
                  <c:v>1427.357</c:v>
                </c:pt>
                <c:pt idx="11">
                  <c:v>1373.056</c:v>
                </c:pt>
                <c:pt idx="12">
                  <c:v>1157.2470000000001</c:v>
                </c:pt>
                <c:pt idx="13">
                  <c:v>1086.684</c:v>
                </c:pt>
                <c:pt idx="14">
                  <c:v>1094.7750000000001</c:v>
                </c:pt>
                <c:pt idx="15">
                  <c:v>1045.212</c:v>
                </c:pt>
                <c:pt idx="16">
                  <c:v>1039.5809999999999</c:v>
                </c:pt>
                <c:pt idx="17">
                  <c:v>936.02599999999995</c:v>
                </c:pt>
                <c:pt idx="18">
                  <c:v>929.62800000000004</c:v>
                </c:pt>
                <c:pt idx="19">
                  <c:v>969.64</c:v>
                </c:pt>
                <c:pt idx="20">
                  <c:v>998.95500000000004</c:v>
                </c:pt>
                <c:pt idx="21">
                  <c:v>961.33799999999997</c:v>
                </c:pt>
                <c:pt idx="22">
                  <c:v>974.36900000000003</c:v>
                </c:pt>
                <c:pt idx="23">
                  <c:v>1027.2280000000001</c:v>
                </c:pt>
                <c:pt idx="24">
                  <c:v>1073.31</c:v>
                </c:pt>
                <c:pt idx="25">
                  <c:v>1126.5540000000001</c:v>
                </c:pt>
                <c:pt idx="26">
                  <c:v>1126.7619999999999</c:v>
                </c:pt>
                <c:pt idx="27">
                  <c:v>1135.296</c:v>
                </c:pt>
                <c:pt idx="28">
                  <c:v>1195.5930000000001</c:v>
                </c:pt>
                <c:pt idx="29">
                  <c:v>1219.1600000000001</c:v>
                </c:pt>
                <c:pt idx="30">
                  <c:v>1167.201</c:v>
                </c:pt>
                <c:pt idx="31">
                  <c:v>1236.6199999999999</c:v>
                </c:pt>
                <c:pt idx="32">
                  <c:v>1348.0930000000001</c:v>
                </c:pt>
                <c:pt idx="33">
                  <c:v>1212.162</c:v>
                </c:pt>
                <c:pt idx="34">
                  <c:v>1239</c:v>
                </c:pt>
                <c:pt idx="35">
                  <c:v>1138.712</c:v>
                </c:pt>
                <c:pt idx="36">
                  <c:v>1207.008</c:v>
                </c:pt>
                <c:pt idx="37">
                  <c:v>1006.048</c:v>
                </c:pt>
                <c:pt idx="38">
                  <c:v>868.29600000000005</c:v>
                </c:pt>
                <c:pt idx="39">
                  <c:v>857.7</c:v>
                </c:pt>
                <c:pt idx="40">
                  <c:v>778.38599999999997</c:v>
                </c:pt>
                <c:pt idx="41">
                  <c:v>768.59</c:v>
                </c:pt>
                <c:pt idx="42">
                  <c:v>626.60400000000004</c:v>
                </c:pt>
                <c:pt idx="43" formatCode="#,##0">
                  <c:v>606.57400000000007</c:v>
                </c:pt>
                <c:pt idx="44" formatCode="#,##0">
                  <c:v>586.5440000000001</c:v>
                </c:pt>
                <c:pt idx="45" formatCode="#,##0">
                  <c:v>566.51400000000012</c:v>
                </c:pt>
                <c:pt idx="46" formatCode="#,##0">
                  <c:v>546.48400000000015</c:v>
                </c:pt>
                <c:pt idx="47" formatCode="#,##0">
                  <c:v>526.45400000000018</c:v>
                </c:pt>
                <c:pt idx="48" formatCode="#,##0">
                  <c:v>506.42400000000021</c:v>
                </c:pt>
                <c:pt idx="49" formatCode="#,##0">
                  <c:v>486.39400000000023</c:v>
                </c:pt>
                <c:pt idx="50" formatCode="#,##0">
                  <c:v>466.36400000000026</c:v>
                </c:pt>
                <c:pt idx="51" formatCode="#,##0">
                  <c:v>446.33400000000029</c:v>
                </c:pt>
                <c:pt idx="52" formatCode="#,##0">
                  <c:v>426.30400000000031</c:v>
                </c:pt>
                <c:pt idx="53" formatCode="#,##0">
                  <c:v>406.27400000000034</c:v>
                </c:pt>
                <c:pt idx="54" formatCode="#,##0">
                  <c:v>386.24400000000037</c:v>
                </c:pt>
                <c:pt idx="55" formatCode="#,##0">
                  <c:v>366.2140000000004</c:v>
                </c:pt>
                <c:pt idx="56" formatCode="#,##0">
                  <c:v>346.18400000000042</c:v>
                </c:pt>
                <c:pt idx="57" formatCode="#,##0">
                  <c:v>326.15400000000045</c:v>
                </c:pt>
                <c:pt idx="58" formatCode="#,##0">
                  <c:v>306.12400000000048</c:v>
                </c:pt>
                <c:pt idx="59" formatCode="#,##0">
                  <c:v>286.09400000000051</c:v>
                </c:pt>
                <c:pt idx="60" formatCode="#,##0">
                  <c:v>266.06400000000053</c:v>
                </c:pt>
                <c:pt idx="61" formatCode="#,##0">
                  <c:v>246.03400000000053</c:v>
                </c:pt>
                <c:pt idx="62" formatCode="#,##0">
                  <c:v>226.00400000000053</c:v>
                </c:pt>
                <c:pt idx="63" formatCode="#,##0">
                  <c:v>205.97400000000053</c:v>
                </c:pt>
                <c:pt idx="64" formatCode="#,##0">
                  <c:v>185.94400000000053</c:v>
                </c:pt>
                <c:pt idx="65" formatCode="#,##0">
                  <c:v>165.91400000000053</c:v>
                </c:pt>
                <c:pt idx="66" formatCode="#,##0">
                  <c:v>145.88400000000053</c:v>
                </c:pt>
                <c:pt idx="67" formatCode="#,##0">
                  <c:v>125.85400000000053</c:v>
                </c:pt>
                <c:pt idx="68" formatCode="#,##0">
                  <c:v>105.82400000000052</c:v>
                </c:pt>
                <c:pt idx="69" formatCode="#,##0">
                  <c:v>85.794000000000523</c:v>
                </c:pt>
              </c:numCache>
            </c:numRef>
          </c:val>
          <c:smooth val="0"/>
          <c:extLst>
            <c:ext xmlns:c16="http://schemas.microsoft.com/office/drawing/2014/chart" uri="{C3380CC4-5D6E-409C-BE32-E72D297353CC}">
              <c16:uniqueId val="{0000000C-57E5-44E5-950C-1F6BB9170C3E}"/>
            </c:ext>
          </c:extLst>
        </c:ser>
        <c:ser>
          <c:idx val="13"/>
          <c:order val="13"/>
          <c:tx>
            <c:strRef>
              <c:f>'2_UK_2030_scenario'!$D$156</c:f>
              <c:strCache>
                <c:ptCount val="1"/>
                <c:pt idx="0">
                  <c:v>MD - Petrol cars</c:v>
                </c:pt>
              </c:strCache>
            </c:strRef>
          </c:tx>
          <c:spPr>
            <a:ln w="28575" cap="rnd">
              <a:solidFill>
                <a:schemeClr val="accent2">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'2_UK_2030_scenario'!$E$156:$BV$156</c:f>
              <c:numCache>
                <c:formatCode>0</c:formatCode>
                <c:ptCount val="70"/>
                <c:pt idx="0">
                  <c:v>2491.1051166359998</c:v>
                </c:pt>
                <c:pt idx="1">
                  <c:v>2629.6336471019999</c:v>
                </c:pt>
                <c:pt idx="2">
                  <c:v>2778.183164002</c:v>
                </c:pt>
                <c:pt idx="3">
                  <c:v>2722.3412030589998</c:v>
                </c:pt>
                <c:pt idx="4">
                  <c:v>2727.9006008420001</c:v>
                </c:pt>
                <c:pt idx="5">
                  <c:v>2865.0194507430001</c:v>
                </c:pt>
                <c:pt idx="6">
                  <c:v>2922.7858989450001</c:v>
                </c:pt>
                <c:pt idx="7">
                  <c:v>3053.3894443899999</c:v>
                </c:pt>
                <c:pt idx="8">
                  <c:v>3062.2169399559998</c:v>
                </c:pt>
                <c:pt idx="9">
                  <c:v>3231.6966728399998</c:v>
                </c:pt>
                <c:pt idx="10">
                  <c:v>3261.5522204550002</c:v>
                </c:pt>
                <c:pt idx="11">
                  <c:v>3360.8799493810002</c:v>
                </c:pt>
                <c:pt idx="12">
                  <c:v>3406.269090024</c:v>
                </c:pt>
                <c:pt idx="13">
                  <c:v>3566.298499384</c:v>
                </c:pt>
                <c:pt idx="14">
                  <c:v>3636.5252262180002</c:v>
                </c:pt>
                <c:pt idx="15">
                  <c:v>3827.2311404819998</c:v>
                </c:pt>
                <c:pt idx="16">
                  <c:v>4046.3756951119999</c:v>
                </c:pt>
                <c:pt idx="17">
                  <c:v>4286.7362057589999</c:v>
                </c:pt>
                <c:pt idx="18">
                  <c:v>4530.6312922520001</c:v>
                </c:pt>
                <c:pt idx="19">
                  <c:v>4524.1692366500001</c:v>
                </c:pt>
                <c:pt idx="20">
                  <c:v>4466.8379003919999</c:v>
                </c:pt>
                <c:pt idx="21">
                  <c:v>4431.7940644199998</c:v>
                </c:pt>
                <c:pt idx="22">
                  <c:v>4338.2512518240001</c:v>
                </c:pt>
                <c:pt idx="23">
                  <c:v>4251.7002593999996</c:v>
                </c:pt>
                <c:pt idx="24">
                  <c:v>4152.8021020180004</c:v>
                </c:pt>
                <c:pt idx="25">
                  <c:v>4193.8481737499997</c:v>
                </c:pt>
                <c:pt idx="26">
                  <c:v>4182.6422224799999</c:v>
                </c:pt>
                <c:pt idx="27">
                  <c:v>4158.3338806150005</c:v>
                </c:pt>
                <c:pt idx="28">
                  <c:v>4291.9137489960003</c:v>
                </c:pt>
                <c:pt idx="29">
                  <c:v>4096.116397836</c:v>
                </c:pt>
                <c:pt idx="30">
                  <c:v>4009.2097569090001</c:v>
                </c:pt>
                <c:pt idx="31">
                  <c:v>3999.7053096</c:v>
                </c:pt>
                <c:pt idx="32">
                  <c:v>3858.8719723200002</c:v>
                </c:pt>
                <c:pt idx="33">
                  <c:v>3775.08057074</c:v>
                </c:pt>
                <c:pt idx="34">
                  <c:v>3621.2502775920002</c:v>
                </c:pt>
                <c:pt idx="35">
                  <c:v>3545.0951088000002</c:v>
                </c:pt>
                <c:pt idx="36">
                  <c:v>3450.8460966719999</c:v>
                </c:pt>
                <c:pt idx="37">
                  <c:v>3266.039251659</c:v>
                </c:pt>
                <c:pt idx="38">
                  <c:v>3093.7781574420001</c:v>
                </c:pt>
                <c:pt idx="39">
                  <c:v>2981.6454336779998</c:v>
                </c:pt>
                <c:pt idx="40">
                  <c:v>2742.428023041</c:v>
                </c:pt>
                <c:pt idx="41">
                  <c:v>2608.4070936449998</c:v>
                </c:pt>
                <c:pt idx="42">
                  <c:v>2496.0659562679998</c:v>
                </c:pt>
                <c:pt idx="43" formatCode="#,##0">
                  <c:v>2496.1840714973332</c:v>
                </c:pt>
                <c:pt idx="44" formatCode="#,##0">
                  <c:v>2496.3021867266666</c:v>
                </c:pt>
                <c:pt idx="45" formatCode="#,##0">
                  <c:v>2496.420301956</c:v>
                </c:pt>
                <c:pt idx="46" formatCode="#,##0">
                  <c:v>2496.420301956</c:v>
                </c:pt>
                <c:pt idx="47" formatCode="#,##0">
                  <c:v>2496.420301956</c:v>
                </c:pt>
                <c:pt idx="48" formatCode="#,##0">
                  <c:v>2496.420301956</c:v>
                </c:pt>
                <c:pt idx="49" formatCode="#,##0">
                  <c:v>2496.420301956</c:v>
                </c:pt>
                <c:pt idx="50" formatCode="#,##0">
                  <c:v>2496.420301956</c:v>
                </c:pt>
                <c:pt idx="51" formatCode="#,##0">
                  <c:v>2496.420301956</c:v>
                </c:pt>
                <c:pt idx="52" formatCode="#,##0">
                  <c:v>2496.420301956</c:v>
                </c:pt>
                <c:pt idx="53" formatCode="#,##0">
                  <c:v>2496.420301956</c:v>
                </c:pt>
                <c:pt idx="54" formatCode="#,##0">
                  <c:v>2496.420301956</c:v>
                </c:pt>
                <c:pt idx="55" formatCode="#,##0">
                  <c:v>2496.420301956</c:v>
                </c:pt>
                <c:pt idx="56" formatCode="#,##0">
                  <c:v>2496.420301956</c:v>
                </c:pt>
                <c:pt idx="57" formatCode="#,##0">
                  <c:v>2496.420301956</c:v>
                </c:pt>
                <c:pt idx="58" formatCode="#,##0">
                  <c:v>2496.420301956</c:v>
                </c:pt>
                <c:pt idx="59" formatCode="#,##0">
                  <c:v>2496.420301956</c:v>
                </c:pt>
                <c:pt idx="60" formatCode="#,##0">
                  <c:v>2496.420301956</c:v>
                </c:pt>
                <c:pt idx="61" formatCode="#,##0">
                  <c:v>2496.420301956</c:v>
                </c:pt>
                <c:pt idx="62" formatCode="#,##0">
                  <c:v>2496.420301956</c:v>
                </c:pt>
                <c:pt idx="63" formatCode="#,##0">
                  <c:v>2496.420301956</c:v>
                </c:pt>
                <c:pt idx="64" formatCode="#,##0">
                  <c:v>2496.420301956</c:v>
                </c:pt>
                <c:pt idx="65" formatCode="#,##0">
                  <c:v>2496.420301956</c:v>
                </c:pt>
                <c:pt idx="66" formatCode="#,##0">
                  <c:v>2496.420301956</c:v>
                </c:pt>
                <c:pt idx="67" formatCode="#,##0">
                  <c:v>2496.420301956</c:v>
                </c:pt>
                <c:pt idx="68" formatCode="#,##0">
                  <c:v>2496.420301956</c:v>
                </c:pt>
                <c:pt idx="69" formatCode="#,##0">
                  <c:v>2496.420301956</c:v>
                </c:pt>
              </c:numCache>
            </c:numRef>
          </c:val>
          <c:smooth val="0"/>
          <c:extLst>
            <c:ext xmlns:c16="http://schemas.microsoft.com/office/drawing/2014/chart" uri="{C3380CC4-5D6E-409C-BE32-E72D297353CC}">
              <c16:uniqueId val="{0000000D-57E5-44E5-950C-1F6BB9170C3E}"/>
            </c:ext>
          </c:extLst>
        </c:ser>
        <c:ser>
          <c:idx val="14"/>
          <c:order val="14"/>
          <c:tx>
            <c:strRef>
              <c:f>'2_UK_2030_scenario'!$D$157</c:f>
              <c:strCache>
                <c:ptCount val="1"/>
                <c:pt idx="0">
                  <c:v>MD - Steam (coal) trains</c:v>
                </c:pt>
              </c:strCache>
            </c:strRef>
          </c:tx>
          <c:spPr>
            <a:ln w="28575" cap="rnd">
              <a:solidFill>
                <a:schemeClr val="accent3">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'2_UK_2030_scenario'!$E$157:$BV$157</c:f>
              <c:numCache>
                <c:formatCode>0</c:formatCode>
                <c:ptCount val="70"/>
                <c:pt idx="0">
                  <c:v>2.5498107050000001</c:v>
                </c:pt>
                <c:pt idx="1">
                  <c:v>1.0052605800000001</c:v>
                </c:pt>
                <c:pt idx="2">
                  <c:v>1.0577566199999999</c:v>
                </c:pt>
                <c:pt idx="3">
                  <c:v>1.0202074649999999</c:v>
                </c:pt>
                <c:pt idx="4">
                  <c:v>0.84495334899999996</c:v>
                </c:pt>
                <c:pt idx="5">
                  <c:v>0.82804899600000004</c:v>
                </c:pt>
                <c:pt idx="6">
                  <c:v>0.81079712000000004</c:v>
                </c:pt>
                <c:pt idx="7">
                  <c:v>0.83985803999999997</c:v>
                </c:pt>
                <c:pt idx="8">
                  <c:v>0.79874969200000001</c:v>
                </c:pt>
                <c:pt idx="9">
                  <c:v>0.80428278399999997</c:v>
                </c:pt>
                <c:pt idx="10">
                  <c:v>0.70966127999999995</c:v>
                </c:pt>
                <c:pt idx="11">
                  <c:v>0.66235052800000005</c:v>
                </c:pt>
                <c:pt idx="12">
                  <c:v>0.26020913600000001</c:v>
                </c:pt>
                <c:pt idx="13">
                  <c:v>4.7310751999999998E-2</c:v>
                </c:pt>
                <c:pt idx="14">
                  <c:v>7.0966128000000003E-2</c:v>
                </c:pt>
                <c:pt idx="15">
                  <c:v>4.7310751999999998E-2</c:v>
                </c:pt>
                <c:pt idx="16">
                  <c:v>2.3655375999999999E-2</c:v>
                </c:pt>
                <c:pt idx="17">
                  <c:v>2.3636217766038956E-2</c:v>
                </c:pt>
                <c:pt idx="18">
                  <c:v>4.7245135537784776E-2</c:v>
                </c:pt>
                <c:pt idx="19">
                  <c:v>4.7293606751978509E-2</c:v>
                </c:pt>
                <c:pt idx="20">
                  <c:v>4.2535783230195766E-2</c:v>
                </c:pt>
                <c:pt idx="21">
                  <c:v>4.2535783230195766E-2</c:v>
                </c:pt>
                <c:pt idx="22">
                  <c:v>4.2535783230195766E-2</c:v>
                </c:pt>
                <c:pt idx="23">
                  <c:v>4.2535783230195766E-2</c:v>
                </c:pt>
                <c:pt idx="24">
                  <c:v>4.2535783230195766E-2</c:v>
                </c:pt>
                <c:pt idx="25">
                  <c:v>4.2535783230195766E-2</c:v>
                </c:pt>
                <c:pt idx="26">
                  <c:v>4.2535783230195766E-2</c:v>
                </c:pt>
                <c:pt idx="27">
                  <c:v>4.2535783230195766E-2</c:v>
                </c:pt>
                <c:pt idx="28">
                  <c:v>4.2535783230195766E-2</c:v>
                </c:pt>
                <c:pt idx="29">
                  <c:v>4.2535783230195766E-2</c:v>
                </c:pt>
                <c:pt idx="30">
                  <c:v>4.2535783230195766E-2</c:v>
                </c:pt>
                <c:pt idx="31">
                  <c:v>4.2535783230195766E-2</c:v>
                </c:pt>
                <c:pt idx="32">
                  <c:v>4.2535783230195766E-2</c:v>
                </c:pt>
                <c:pt idx="33">
                  <c:v>4.2535783230195766E-2</c:v>
                </c:pt>
                <c:pt idx="34">
                  <c:v>4.65550377894169E-2</c:v>
                </c:pt>
                <c:pt idx="35">
                  <c:v>0.25524559576167932</c:v>
                </c:pt>
                <c:pt idx="36">
                  <c:v>0.25631277081376896</c:v>
                </c:pt>
                <c:pt idx="37">
                  <c:v>0.25630825536008739</c:v>
                </c:pt>
                <c:pt idx="38">
                  <c:v>0.25647937453100234</c:v>
                </c:pt>
                <c:pt idx="39">
                  <c:v>0.25669790481096422</c:v>
                </c:pt>
                <c:pt idx="40">
                  <c:v>0.20983193208019985</c:v>
                </c:pt>
                <c:pt idx="41">
                  <c:v>0.20947054280179833</c:v>
                </c:pt>
                <c:pt idx="42">
                  <c:v>0.18618383068726715</c:v>
                </c:pt>
                <c:pt idx="43">
                  <c:v>0.18641157703852998</c:v>
                </c:pt>
                <c:pt idx="44">
                  <c:v>0.18660516143710337</c:v>
                </c:pt>
                <c:pt idx="45">
                  <c:v>0.18676970817589075</c:v>
                </c:pt>
                <c:pt idx="46">
                  <c:v>0.18690957290386001</c:v>
                </c:pt>
                <c:pt idx="47">
                  <c:v>0.18702845792263392</c:v>
                </c:pt>
                <c:pt idx="48">
                  <c:v>0.1871295101885917</c:v>
                </c:pt>
                <c:pt idx="49">
                  <c:v>0.18721540461465586</c:v>
                </c:pt>
                <c:pt idx="50">
                  <c:v>0.18728841487681036</c:v>
                </c:pt>
                <c:pt idx="51">
                  <c:v>0.18735047359964169</c:v>
                </c:pt>
                <c:pt idx="52">
                  <c:v>0.18740322351404831</c:v>
                </c:pt>
                <c:pt idx="53">
                  <c:v>0.18744806094129396</c:v>
                </c:pt>
                <c:pt idx="54">
                  <c:v>0.18748617275445273</c:v>
                </c:pt>
                <c:pt idx="55">
                  <c:v>0.18751856779563772</c:v>
                </c:pt>
                <c:pt idx="56">
                  <c:v>0.18754610358064494</c:v>
                </c:pt>
                <c:pt idx="57">
                  <c:v>0.18756950899790109</c:v>
                </c:pt>
                <c:pt idx="58">
                  <c:v>0.18758940360256882</c:v>
                </c:pt>
                <c:pt idx="59">
                  <c:v>0.18760631401653638</c:v>
                </c:pt>
                <c:pt idx="60">
                  <c:v>0.18762068786840883</c:v>
                </c:pt>
                <c:pt idx="61">
                  <c:v>0.18763290564250037</c:v>
                </c:pt>
                <c:pt idx="62">
                  <c:v>0.1876432907504782</c:v>
                </c:pt>
                <c:pt idx="63">
                  <c:v>0.18765211809225937</c:v>
                </c:pt>
                <c:pt idx="64">
                  <c:v>0.18765962133277334</c:v>
                </c:pt>
                <c:pt idx="65">
                  <c:v>0.18766599908721024</c:v>
                </c:pt>
                <c:pt idx="66">
                  <c:v>0.18767142017848157</c:v>
                </c:pt>
                <c:pt idx="67">
                  <c:v>0.18767602810606224</c:v>
                </c:pt>
                <c:pt idx="68">
                  <c:v>0.18767994484450576</c:v>
                </c:pt>
                <c:pt idx="69">
                  <c:v>0.1876832740721828</c:v>
                </c:pt>
              </c:numCache>
            </c:numRef>
          </c:val>
          <c:smooth val="0"/>
          <c:extLst>
            <c:ext xmlns:c16="http://schemas.microsoft.com/office/drawing/2014/chart" uri="{C3380CC4-5D6E-409C-BE32-E72D297353CC}">
              <c16:uniqueId val="{0000000E-57E5-44E5-950C-1F6BB9170C3E}"/>
            </c:ext>
          </c:extLst>
        </c:ser>
        <c:ser>
          <c:idx val="15"/>
          <c:order val="15"/>
          <c:tx>
            <c:strRef>
              <c:f>'2_UK_2030_scenario'!$D$158</c:f>
              <c:strCache>
                <c:ptCount val="1"/>
                <c:pt idx="0">
                  <c:v>MD - Tractors</c:v>
                </c:pt>
              </c:strCache>
            </c:strRef>
          </c:tx>
          <c:spPr>
            <a:ln w="28575" cap="rnd">
              <a:solidFill>
                <a:schemeClr val="accent4">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'2_UK_2030_scenario'!$E$158:$BV$158</c:f>
              <c:numCache>
                <c:formatCode>0</c:formatCode>
                <c:ptCount val="70"/>
                <c:pt idx="0">
                  <c:v>57.291471156</c:v>
                </c:pt>
                <c:pt idx="1">
                  <c:v>67.540002974999993</c:v>
                </c:pt>
                <c:pt idx="2">
                  <c:v>68.591937560999995</c:v>
                </c:pt>
                <c:pt idx="3">
                  <c:v>56.718150119999997</c:v>
                </c:pt>
                <c:pt idx="4">
                  <c:v>59.045932551999996</c:v>
                </c:pt>
                <c:pt idx="5">
                  <c:v>55.276839617999997</c:v>
                </c:pt>
                <c:pt idx="6">
                  <c:v>56.477009246999998</c:v>
                </c:pt>
                <c:pt idx="7">
                  <c:v>57.328507512000002</c:v>
                </c:pt>
                <c:pt idx="8">
                  <c:v>55.313699636000003</c:v>
                </c:pt>
                <c:pt idx="9">
                  <c:v>46.166222228999999</c:v>
                </c:pt>
                <c:pt idx="10">
                  <c:v>46.139912670000001</c:v>
                </c:pt>
                <c:pt idx="11">
                  <c:v>45.760586670000002</c:v>
                </c:pt>
                <c:pt idx="12">
                  <c:v>44.140635287999999</c:v>
                </c:pt>
                <c:pt idx="13">
                  <c:v>41.879651940000002</c:v>
                </c:pt>
                <c:pt idx="14">
                  <c:v>41.586952115000003</c:v>
                </c:pt>
                <c:pt idx="15">
                  <c:v>38.181182223999997</c:v>
                </c:pt>
                <c:pt idx="16">
                  <c:v>38.917671372000001</c:v>
                </c:pt>
                <c:pt idx="17">
                  <c:v>37.845969568000001</c:v>
                </c:pt>
                <c:pt idx="18">
                  <c:v>37.574805163999997</c:v>
                </c:pt>
                <c:pt idx="19">
                  <c:v>39.286126154000002</c:v>
                </c:pt>
                <c:pt idx="20">
                  <c:v>42.679396836000002</c:v>
                </c:pt>
                <c:pt idx="21">
                  <c:v>43.138379596</c:v>
                </c:pt>
                <c:pt idx="22">
                  <c:v>44.685104492000001</c:v>
                </c:pt>
                <c:pt idx="23">
                  <c:v>45.884050211999998</c:v>
                </c:pt>
                <c:pt idx="24">
                  <c:v>47.850737215999999</c:v>
                </c:pt>
                <c:pt idx="25">
                  <c:v>54.174224299999999</c:v>
                </c:pt>
                <c:pt idx="26">
                  <c:v>53.903734874999998</c:v>
                </c:pt>
                <c:pt idx="27">
                  <c:v>59.08411899</c:v>
                </c:pt>
                <c:pt idx="28">
                  <c:v>51.913308000000001</c:v>
                </c:pt>
                <c:pt idx="29">
                  <c:v>50.365973850000003</c:v>
                </c:pt>
                <c:pt idx="30">
                  <c:v>41.309603160000002</c:v>
                </c:pt>
                <c:pt idx="31">
                  <c:v>36.889874915999997</c:v>
                </c:pt>
                <c:pt idx="32">
                  <c:v>16.485349935999999</c:v>
                </c:pt>
                <c:pt idx="33">
                  <c:v>11.874076071999999</c:v>
                </c:pt>
                <c:pt idx="34">
                  <c:v>18.731837670000001</c:v>
                </c:pt>
                <c:pt idx="35">
                  <c:v>14.495447671999999</c:v>
                </c:pt>
                <c:pt idx="36">
                  <c:v>14.38939427</c:v>
                </c:pt>
                <c:pt idx="37">
                  <c:v>14.633479566</c:v>
                </c:pt>
                <c:pt idx="38">
                  <c:v>15.88737289</c:v>
                </c:pt>
                <c:pt idx="39">
                  <c:v>15.5930385</c:v>
                </c:pt>
                <c:pt idx="40">
                  <c:v>17.185259676000001</c:v>
                </c:pt>
                <c:pt idx="41">
                  <c:v>17.046217649999999</c:v>
                </c:pt>
                <c:pt idx="42">
                  <c:v>16.682557030000002</c:v>
                </c:pt>
                <c:pt idx="43" formatCode="#,##0">
                  <c:v>15.715678122238097</c:v>
                </c:pt>
                <c:pt idx="44" formatCode="#,##0">
                  <c:v>14.748799214476193</c:v>
                </c:pt>
                <c:pt idx="45" formatCode="#,##0">
                  <c:v>13.781920306714289</c:v>
                </c:pt>
                <c:pt idx="46" formatCode="#,##0">
                  <c:v>12.815041398952385</c:v>
                </c:pt>
                <c:pt idx="47" formatCode="#,##0">
                  <c:v>11.848162491190481</c:v>
                </c:pt>
                <c:pt idx="48" formatCode="#,##0">
                  <c:v>10.881283583428576</c:v>
                </c:pt>
                <c:pt idx="49" formatCode="#,##0">
                  <c:v>9.9144046756666722</c:v>
                </c:pt>
                <c:pt idx="50" formatCode="#,##0">
                  <c:v>8.9475257679047679</c:v>
                </c:pt>
                <c:pt idx="51" formatCode="#,##0">
                  <c:v>7.9806468601428628</c:v>
                </c:pt>
                <c:pt idx="52" formatCode="#,##0">
                  <c:v>7.0137679523809577</c:v>
                </c:pt>
                <c:pt idx="53" formatCode="#,##0">
                  <c:v>6.0468890446190526</c:v>
                </c:pt>
                <c:pt idx="54" formatCode="#,##0">
                  <c:v>5.0800101368571475</c:v>
                </c:pt>
                <c:pt idx="55" formatCode="#,##0">
                  <c:v>4.1131312290952424</c:v>
                </c:pt>
                <c:pt idx="56" formatCode="#,##0">
                  <c:v>3.1462523213333378</c:v>
                </c:pt>
                <c:pt idx="57" formatCode="#,##0">
                  <c:v>2.1793734135714331</c:v>
                </c:pt>
                <c:pt idx="58" formatCode="#,##0">
                  <c:v>1.2124945058095284</c:v>
                </c:pt>
                <c:pt idx="59" formatCode="#,##0">
                  <c:v>0.24561559804762367</c:v>
                </c:pt>
                <c:pt idx="60" formatCode="#,##0">
                  <c:v>-0.7212633097142811</c:v>
                </c:pt>
              </c:numCache>
            </c:numRef>
          </c:val>
          <c:smooth val="0"/>
          <c:extLst>
            <c:ext xmlns:c16="http://schemas.microsoft.com/office/drawing/2014/chart" uri="{C3380CC4-5D6E-409C-BE32-E72D297353CC}">
              <c16:uniqueId val="{0000000F-57E5-44E5-950C-1F6BB9170C3E}"/>
            </c:ext>
          </c:extLst>
        </c:ser>
        <c:ser>
          <c:idx val="16"/>
          <c:order val="16"/>
          <c:tx>
            <c:strRef>
              <c:f>'2_UK_2030_scenario'!$D$159</c:f>
              <c:strCache>
                <c:ptCount val="1"/>
                <c:pt idx="0">
                  <c:v>Light - Electric lights</c:v>
                </c:pt>
              </c:strCache>
            </c:strRef>
          </c:tx>
          <c:spPr>
            <a:ln w="28575" cap="rnd">
              <a:solidFill>
                <a:schemeClr val="accent5">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'2_UK_2030_scenario'!$E$159:$BV$159</c:f>
              <c:numCache>
                <c:formatCode>0</c:formatCode>
                <c:ptCount val="70"/>
                <c:pt idx="0">
                  <c:v>76.253855859806094</c:v>
                </c:pt>
                <c:pt idx="1">
                  <c:v>79.486802801100794</c:v>
                </c:pt>
                <c:pt idx="2">
                  <c:v>86.742209880126495</c:v>
                </c:pt>
                <c:pt idx="3">
                  <c:v>85.264650558287201</c:v>
                </c:pt>
                <c:pt idx="4">
                  <c:v>89.825534212264401</c:v>
                </c:pt>
                <c:pt idx="5">
                  <c:v>94.862037672017095</c:v>
                </c:pt>
                <c:pt idx="6">
                  <c:v>99.582543650143506</c:v>
                </c:pt>
                <c:pt idx="7">
                  <c:v>104.623543962855</c:v>
                </c:pt>
                <c:pt idx="8">
                  <c:v>110.61181289639801</c:v>
                </c:pt>
                <c:pt idx="9">
                  <c:v>111.23730178853801</c:v>
                </c:pt>
                <c:pt idx="10">
                  <c:v>113.284265887215</c:v>
                </c:pt>
                <c:pt idx="11">
                  <c:v>115.32925086882901</c:v>
                </c:pt>
                <c:pt idx="12">
                  <c:v>120.400282198635</c:v>
                </c:pt>
                <c:pt idx="13">
                  <c:v>123.052897346506</c:v>
                </c:pt>
                <c:pt idx="14">
                  <c:v>130.30877259968599</c:v>
                </c:pt>
                <c:pt idx="15">
                  <c:v>134.69302503043201</c:v>
                </c:pt>
                <c:pt idx="16">
                  <c:v>141.249948837842</c:v>
                </c:pt>
                <c:pt idx="17">
                  <c:v>150.05783721776899</c:v>
                </c:pt>
                <c:pt idx="18">
                  <c:v>153.05943168878301</c:v>
                </c:pt>
                <c:pt idx="19">
                  <c:v>155.7286031738</c:v>
                </c:pt>
                <c:pt idx="20">
                  <c:v>161.07707104593899</c:v>
                </c:pt>
                <c:pt idx="21">
                  <c:v>165.71033130258701</c:v>
                </c:pt>
                <c:pt idx="22">
                  <c:v>168.63418646874001</c:v>
                </c:pt>
                <c:pt idx="23">
                  <c:v>169.91008760386899</c:v>
                </c:pt>
                <c:pt idx="24">
                  <c:v>177.139967270765</c:v>
                </c:pt>
                <c:pt idx="25">
                  <c:v>184.41927732829399</c:v>
                </c:pt>
                <c:pt idx="26">
                  <c:v>192.534744592431</c:v>
                </c:pt>
                <c:pt idx="27">
                  <c:v>193.64207828857801</c:v>
                </c:pt>
                <c:pt idx="28">
                  <c:v>199.12874754622399</c:v>
                </c:pt>
                <c:pt idx="29">
                  <c:v>204.17776105043399</c:v>
                </c:pt>
                <c:pt idx="30">
                  <c:v>207.97276921560899</c:v>
                </c:pt>
                <c:pt idx="31">
                  <c:v>211.79262163005899</c:v>
                </c:pt>
                <c:pt idx="32">
                  <c:v>213.72003856987899</c:v>
                </c:pt>
                <c:pt idx="33">
                  <c:v>222.00930739330499</c:v>
                </c:pt>
                <c:pt idx="34">
                  <c:v>231.25795334196701</c:v>
                </c:pt>
                <c:pt idx="35">
                  <c:v>232.29085356829401</c:v>
                </c:pt>
                <c:pt idx="36">
                  <c:v>234.78259149444301</c:v>
                </c:pt>
                <c:pt idx="37">
                  <c:v>238.00724643291201</c:v>
                </c:pt>
                <c:pt idx="38">
                  <c:v>228.751183827907</c:v>
                </c:pt>
                <c:pt idx="39">
                  <c:v>235.33765888234399</c:v>
                </c:pt>
                <c:pt idx="40">
                  <c:v>219.20957223816799</c:v>
                </c:pt>
                <c:pt idx="41">
                  <c:v>218.768923557345</c:v>
                </c:pt>
                <c:pt idx="42">
                  <c:v>220.285546128189</c:v>
                </c:pt>
                <c:pt idx="43" formatCode="#,##0">
                  <c:v>223.71487208696001</c:v>
                </c:pt>
                <c:pt idx="44" formatCode="#,##0">
                  <c:v>227.14419804573103</c:v>
                </c:pt>
                <c:pt idx="45" formatCode="#,##0">
                  <c:v>230.57352400450205</c:v>
                </c:pt>
                <c:pt idx="46" formatCode="#,##0">
                  <c:v>234.00284996327306</c:v>
                </c:pt>
                <c:pt idx="47" formatCode="#,##0">
                  <c:v>237.43217592204408</c:v>
                </c:pt>
                <c:pt idx="48" formatCode="#,##0">
                  <c:v>240.8615018808151</c:v>
                </c:pt>
                <c:pt idx="49" formatCode="#,##0">
                  <c:v>244.29082783958611</c:v>
                </c:pt>
                <c:pt idx="50" formatCode="#,##0">
                  <c:v>247.72015379835713</c:v>
                </c:pt>
                <c:pt idx="51" formatCode="#,##0">
                  <c:v>251.14947975712815</c:v>
                </c:pt>
                <c:pt idx="52" formatCode="#,##0">
                  <c:v>254.57880571589916</c:v>
                </c:pt>
                <c:pt idx="53" formatCode="#,##0">
                  <c:v>258.00813167467021</c:v>
                </c:pt>
                <c:pt idx="54" formatCode="#,##0">
                  <c:v>261.43745763344123</c:v>
                </c:pt>
                <c:pt idx="55" formatCode="#,##0">
                  <c:v>264.86678359221224</c:v>
                </c:pt>
                <c:pt idx="56" formatCode="#,##0">
                  <c:v>268.29610955098326</c:v>
                </c:pt>
                <c:pt idx="57" formatCode="#,##0">
                  <c:v>271.72543550975428</c:v>
                </c:pt>
                <c:pt idx="58" formatCode="#,##0">
                  <c:v>275.15476146852529</c:v>
                </c:pt>
                <c:pt idx="59" formatCode="#,##0">
                  <c:v>278.58408742729631</c:v>
                </c:pt>
                <c:pt idx="60" formatCode="#,##0">
                  <c:v>282.01341338606733</c:v>
                </c:pt>
                <c:pt idx="61" formatCode="#,##0">
                  <c:v>285.44273934483834</c:v>
                </c:pt>
                <c:pt idx="62" formatCode="#,##0">
                  <c:v>288.87206530360936</c:v>
                </c:pt>
                <c:pt idx="63" formatCode="#,##0">
                  <c:v>292.30139126238038</c:v>
                </c:pt>
                <c:pt idx="64" formatCode="#,##0">
                  <c:v>295.73071722115139</c:v>
                </c:pt>
                <c:pt idx="65" formatCode="#,##0">
                  <c:v>299.16004317992241</c:v>
                </c:pt>
                <c:pt idx="66" formatCode="#,##0">
                  <c:v>302.58936913869343</c:v>
                </c:pt>
                <c:pt idx="67" formatCode="#,##0">
                  <c:v>306.01869509746444</c:v>
                </c:pt>
                <c:pt idx="68" formatCode="#,##0">
                  <c:v>309.44802105623546</c:v>
                </c:pt>
                <c:pt idx="69" formatCode="#,##0">
                  <c:v>312.87734701500648</c:v>
                </c:pt>
              </c:numCache>
            </c:numRef>
          </c:val>
          <c:smooth val="0"/>
          <c:extLst>
            <c:ext xmlns:c16="http://schemas.microsoft.com/office/drawing/2014/chart" uri="{C3380CC4-5D6E-409C-BE32-E72D297353CC}">
              <c16:uniqueId val="{00000010-57E5-44E5-950C-1F6BB9170C3E}"/>
            </c:ext>
          </c:extLst>
        </c:ser>
        <c:ser>
          <c:idx val="17"/>
          <c:order val="17"/>
          <c:tx>
            <c:strRef>
              <c:f>'2_UK_2030_scenario'!$D$160</c:f>
              <c:strCache>
                <c:ptCount val="1"/>
                <c:pt idx="0">
                  <c:v>Light - Lighting town gas</c:v>
                </c:pt>
              </c:strCache>
            </c:strRef>
          </c:tx>
          <c:spPr>
            <a:ln w="28575" cap="rnd">
              <a:solidFill>
                <a:schemeClr val="accent6">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'2_UK_2030_scenario'!$E$160:$BV$160</c:f>
              <c:numCache>
                <c:formatCode>0</c:formatCode>
                <c:ptCount val="70"/>
                <c:pt idx="0">
                  <c:v>9.2424157210000004</c:v>
                </c:pt>
                <c:pt idx="1">
                  <c:v>8.2433972588</c:v>
                </c:pt>
                <c:pt idx="2">
                  <c:v>5.9643484879999997</c:v>
                </c:pt>
                <c:pt idx="3">
                  <c:v>3.9324156208000001</c:v>
                </c:pt>
                <c:pt idx="4">
                  <c:v>1.8891654804</c:v>
                </c:pt>
                <c:pt idx="5">
                  <c:v>0.55877011259999998</c:v>
                </c:pt>
                <c:pt idx="6">
                  <c:v>0.17130308</c:v>
                </c:pt>
                <c:pt idx="7">
                  <c:v>7.4289895999999994E-2</c:v>
                </c:pt>
                <c:pt idx="8">
                  <c:v>7.8404103000000003E-2</c:v>
                </c:pt>
                <c:pt idx="9">
                  <c:v>7.5549047800000005E-2</c:v>
                </c:pt>
                <c:pt idx="10">
                  <c:v>6.3777455999999996E-2</c:v>
                </c:pt>
                <c:pt idx="11">
                  <c:v>5.7159590400000002E-2</c:v>
                </c:pt>
                <c:pt idx="12">
                  <c:v>4.502196E-2</c:v>
                </c:pt>
                <c:pt idx="13">
                  <c:v>4.1756955399999997E-2</c:v>
                </c:pt>
                <c:pt idx="14">
                  <c:v>4.2093703000000003E-2</c:v>
                </c:pt>
                <c:pt idx="15">
                  <c:v>3.3206443199999998E-2</c:v>
                </c:pt>
                <c:pt idx="16">
                  <c:v>2.0453879599999999E-2</c:v>
                </c:pt>
              </c:numCache>
            </c:numRef>
          </c:val>
          <c:smooth val="0"/>
          <c:extLst>
            <c:ext xmlns:c16="http://schemas.microsoft.com/office/drawing/2014/chart" uri="{C3380CC4-5D6E-409C-BE32-E72D297353CC}">
              <c16:uniqueId val="{00000011-57E5-44E5-950C-1F6BB9170C3E}"/>
            </c:ext>
          </c:extLst>
        </c:ser>
        <c:ser>
          <c:idx val="18"/>
          <c:order val="18"/>
          <c:tx>
            <c:strRef>
              <c:f>'2_UK_2030_scenario'!$D$161</c:f>
              <c:strCache>
                <c:ptCount val="1"/>
                <c:pt idx="0">
                  <c:v>LTH.20.C - Domestic electric heaters</c:v>
                </c:pt>
              </c:strCache>
            </c:strRef>
          </c:tx>
          <c:spPr>
            <a:ln w="28575" cap="rnd">
              <a:solidFill>
                <a:schemeClr val="accent1">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'2_UK_2030_scenario'!$E$161:$BV$161</c:f>
              <c:numCache>
                <c:formatCode>0</c:formatCode>
                <c:ptCount val="70"/>
                <c:pt idx="0">
                  <c:v>90.865810557909597</c:v>
                </c:pt>
                <c:pt idx="1">
                  <c:v>92.269593743164506</c:v>
                </c:pt>
                <c:pt idx="2">
                  <c:v>97.436452787454897</c:v>
                </c:pt>
                <c:pt idx="3">
                  <c:v>101.410454721352</c:v>
                </c:pt>
                <c:pt idx="4">
                  <c:v>75.788552481518394</c:v>
                </c:pt>
                <c:pt idx="5">
                  <c:v>73.859458718812405</c:v>
                </c:pt>
                <c:pt idx="6">
                  <c:v>103.062905968417</c:v>
                </c:pt>
                <c:pt idx="7">
                  <c:v>93.132262661132003</c:v>
                </c:pt>
                <c:pt idx="8">
                  <c:v>117.842266390199</c:v>
                </c:pt>
                <c:pt idx="9">
                  <c:v>82.797556522595002</c:v>
                </c:pt>
                <c:pt idx="10">
                  <c:v>72.776691105739502</c:v>
                </c:pt>
                <c:pt idx="11">
                  <c:v>87.259010253811795</c:v>
                </c:pt>
                <c:pt idx="12">
                  <c:v>74.449232718565796</c:v>
                </c:pt>
                <c:pt idx="13">
                  <c:v>70.414939893249397</c:v>
                </c:pt>
                <c:pt idx="14">
                  <c:v>85.426452837563005</c:v>
                </c:pt>
                <c:pt idx="15">
                  <c:v>95.151024337265198</c:v>
                </c:pt>
                <c:pt idx="16">
                  <c:v>87.223531865097598</c:v>
                </c:pt>
                <c:pt idx="17">
                  <c:v>77.670294067090396</c:v>
                </c:pt>
                <c:pt idx="18">
                  <c:v>68.211555286847599</c:v>
                </c:pt>
                <c:pt idx="19">
                  <c:v>76.929741511222602</c:v>
                </c:pt>
                <c:pt idx="20">
                  <c:v>106.026230935003</c:v>
                </c:pt>
                <c:pt idx="21">
                  <c:v>94.740348202248995</c:v>
                </c:pt>
                <c:pt idx="22">
                  <c:v>97.608031824825702</c:v>
                </c:pt>
                <c:pt idx="23">
                  <c:v>104.587656134024</c:v>
                </c:pt>
                <c:pt idx="24">
                  <c:v>90.492505671813703</c:v>
                </c:pt>
                <c:pt idx="25">
                  <c:v>129.105486552342</c:v>
                </c:pt>
                <c:pt idx="26">
                  <c:v>116.97702015289001</c:v>
                </c:pt>
                <c:pt idx="27">
                  <c:v>113.515397670578</c:v>
                </c:pt>
                <c:pt idx="28">
                  <c:v>118.36432517028</c:v>
                </c:pt>
                <c:pt idx="29">
                  <c:v>122.576501081522</c:v>
                </c:pt>
                <c:pt idx="30">
                  <c:v>138.22890361102699</c:v>
                </c:pt>
                <c:pt idx="31">
                  <c:v>134.397412130715</c:v>
                </c:pt>
                <c:pt idx="32">
                  <c:v>143.80514187925101</c:v>
                </c:pt>
                <c:pt idx="33">
                  <c:v>142.19703327080401</c:v>
                </c:pt>
                <c:pt idx="34">
                  <c:v>146.73098642815901</c:v>
                </c:pt>
                <c:pt idx="35">
                  <c:v>148.19058771823899</c:v>
                </c:pt>
                <c:pt idx="36">
                  <c:v>114.186191714193</c:v>
                </c:pt>
                <c:pt idx="37">
                  <c:v>121.586762463062</c:v>
                </c:pt>
                <c:pt idx="38">
                  <c:v>141.577453748219</c:v>
                </c:pt>
                <c:pt idx="39">
                  <c:v>150.377369219255</c:v>
                </c:pt>
                <c:pt idx="40">
                  <c:v>135.24334654908199</c:v>
                </c:pt>
                <c:pt idx="41">
                  <c:v>124.065672899354</c:v>
                </c:pt>
                <c:pt idx="42">
                  <c:v>138.69016110277801</c:v>
                </c:pt>
                <c:pt idx="43" formatCode="#,##0">
                  <c:v>139.82883611575107</c:v>
                </c:pt>
                <c:pt idx="44" formatCode="#,##0">
                  <c:v>140.96751112872414</c:v>
                </c:pt>
                <c:pt idx="45" formatCode="#,##0">
                  <c:v>142.10618614169721</c:v>
                </c:pt>
                <c:pt idx="46" formatCode="#,##0">
                  <c:v>143.24486115467028</c:v>
                </c:pt>
                <c:pt idx="47" formatCode="#,##0">
                  <c:v>144.38353616764334</c:v>
                </c:pt>
                <c:pt idx="48" formatCode="#,##0">
                  <c:v>145.52221118061641</c:v>
                </c:pt>
                <c:pt idx="49" formatCode="#,##0">
                  <c:v>146.66088619358948</c:v>
                </c:pt>
                <c:pt idx="50" formatCode="#,##0">
                  <c:v>147.79956120656254</c:v>
                </c:pt>
                <c:pt idx="51" formatCode="#,##0">
                  <c:v>148.93823621953561</c:v>
                </c:pt>
                <c:pt idx="52" formatCode="#,##0">
                  <c:v>150.07691123250868</c:v>
                </c:pt>
                <c:pt idx="53" formatCode="#,##0">
                  <c:v>151.21558624548175</c:v>
                </c:pt>
                <c:pt idx="54" formatCode="#,##0">
                  <c:v>152.35426125845481</c:v>
                </c:pt>
                <c:pt idx="55" formatCode="#,##0">
                  <c:v>153.49293627142788</c:v>
                </c:pt>
                <c:pt idx="56" formatCode="#,##0">
                  <c:v>154.63161128440095</c:v>
                </c:pt>
                <c:pt idx="57" formatCode="#,##0">
                  <c:v>155.77028629737401</c:v>
                </c:pt>
                <c:pt idx="58" formatCode="#,##0">
                  <c:v>156.90896131034708</c:v>
                </c:pt>
                <c:pt idx="59" formatCode="#,##0">
                  <c:v>158.04763632332015</c:v>
                </c:pt>
                <c:pt idx="60" formatCode="#,##0">
                  <c:v>159.18631133629322</c:v>
                </c:pt>
                <c:pt idx="61" formatCode="#,##0">
                  <c:v>160.32498634926628</c:v>
                </c:pt>
                <c:pt idx="62" formatCode="#,##0">
                  <c:v>161.46366136223935</c:v>
                </c:pt>
                <c:pt idx="63" formatCode="#,##0">
                  <c:v>162.60233637521242</c:v>
                </c:pt>
                <c:pt idx="64" formatCode="#,##0">
                  <c:v>163.74101138818548</c:v>
                </c:pt>
                <c:pt idx="65" formatCode="#,##0">
                  <c:v>164.87968640115855</c:v>
                </c:pt>
                <c:pt idx="66" formatCode="#,##0">
                  <c:v>166.01836141413162</c:v>
                </c:pt>
                <c:pt idx="67" formatCode="#,##0">
                  <c:v>167.15703642710469</c:v>
                </c:pt>
                <c:pt idx="68" formatCode="#,##0">
                  <c:v>168.29571144007775</c:v>
                </c:pt>
                <c:pt idx="69" formatCode="#,##0">
                  <c:v>169.43438645305082</c:v>
                </c:pt>
              </c:numCache>
            </c:numRef>
          </c:val>
          <c:smooth val="0"/>
          <c:extLst>
            <c:ext xmlns:c16="http://schemas.microsoft.com/office/drawing/2014/chart" uri="{C3380CC4-5D6E-409C-BE32-E72D297353CC}">
              <c16:uniqueId val="{00000012-57E5-44E5-950C-1F6BB9170C3E}"/>
            </c:ext>
          </c:extLst>
        </c:ser>
        <c:ser>
          <c:idx val="19"/>
          <c:order val="19"/>
          <c:tx>
            <c:strRef>
              <c:f>'2_UK_2030_scenario'!$D$162</c:f>
              <c:strCache>
                <c:ptCount val="1"/>
                <c:pt idx="0">
                  <c:v>MD - Domestic appliances</c:v>
                </c:pt>
              </c:strCache>
            </c:strRef>
          </c:tx>
          <c:spPr>
            <a:ln w="28575" cap="rnd">
              <a:solidFill>
                <a:schemeClr val="accent2">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'2_UK_2030_scenario'!$E$162:$BV$162</c:f>
              <c:numCache>
                <c:formatCode>0</c:formatCode>
                <c:ptCount val="70"/>
                <c:pt idx="0">
                  <c:v>206.47346023927801</c:v>
                </c:pt>
                <c:pt idx="1">
                  <c:v>213.84900098427201</c:v>
                </c:pt>
                <c:pt idx="2">
                  <c:v>222.99905527939001</c:v>
                </c:pt>
                <c:pt idx="3">
                  <c:v>218.896877616138</c:v>
                </c:pt>
                <c:pt idx="4">
                  <c:v>228.07348662470201</c:v>
                </c:pt>
                <c:pt idx="5">
                  <c:v>230.88107905665899</c:v>
                </c:pt>
                <c:pt idx="6">
                  <c:v>235.60859135000501</c:v>
                </c:pt>
                <c:pt idx="7">
                  <c:v>239.33972979180001</c:v>
                </c:pt>
                <c:pt idx="8">
                  <c:v>242.562446409453</c:v>
                </c:pt>
                <c:pt idx="9">
                  <c:v>239.571574236293</c:v>
                </c:pt>
                <c:pt idx="10">
                  <c:v>237.12626449433199</c:v>
                </c:pt>
                <c:pt idx="11">
                  <c:v>236.73977421697299</c:v>
                </c:pt>
                <c:pt idx="12">
                  <c:v>239.129896182219</c:v>
                </c:pt>
                <c:pt idx="13">
                  <c:v>241.47111316898801</c:v>
                </c:pt>
                <c:pt idx="14">
                  <c:v>255.35942762147701</c:v>
                </c:pt>
                <c:pt idx="15">
                  <c:v>264.454329851414</c:v>
                </c:pt>
                <c:pt idx="16">
                  <c:v>272.86828246477398</c:v>
                </c:pt>
                <c:pt idx="17">
                  <c:v>275.830129236434</c:v>
                </c:pt>
                <c:pt idx="18">
                  <c:v>279.87401291240002</c:v>
                </c:pt>
                <c:pt idx="19">
                  <c:v>281.05096142891603</c:v>
                </c:pt>
                <c:pt idx="20">
                  <c:v>281.76613564817598</c:v>
                </c:pt>
                <c:pt idx="21">
                  <c:v>290.61632613144502</c:v>
                </c:pt>
                <c:pt idx="22">
                  <c:v>294.94686843257699</c:v>
                </c:pt>
                <c:pt idx="23">
                  <c:v>298.95696501990699</c:v>
                </c:pt>
                <c:pt idx="24">
                  <c:v>306.85690045141303</c:v>
                </c:pt>
                <c:pt idx="25">
                  <c:v>311.41881509652399</c:v>
                </c:pt>
                <c:pt idx="26">
                  <c:v>324.32846065479299</c:v>
                </c:pt>
                <c:pt idx="27">
                  <c:v>322.15226377103198</c:v>
                </c:pt>
                <c:pt idx="28">
                  <c:v>330.30875160557201</c:v>
                </c:pt>
                <c:pt idx="29">
                  <c:v>335.20170080597899</c:v>
                </c:pt>
                <c:pt idx="30">
                  <c:v>340.76927814242498</c:v>
                </c:pt>
                <c:pt idx="31">
                  <c:v>343.35239660608499</c:v>
                </c:pt>
                <c:pt idx="32">
                  <c:v>370.77166400560799</c:v>
                </c:pt>
                <c:pt idx="33">
                  <c:v>389.88825531796101</c:v>
                </c:pt>
                <c:pt idx="34">
                  <c:v>394.64021447373102</c:v>
                </c:pt>
                <c:pt idx="35">
                  <c:v>400.95952938208097</c:v>
                </c:pt>
                <c:pt idx="36">
                  <c:v>405.52569004157999</c:v>
                </c:pt>
                <c:pt idx="37">
                  <c:v>395.34484710277002</c:v>
                </c:pt>
                <c:pt idx="38">
                  <c:v>399.62895039725299</c:v>
                </c:pt>
                <c:pt idx="39">
                  <c:v>410.04512941018601</c:v>
                </c:pt>
                <c:pt idx="40">
                  <c:v>432.02183966471199</c:v>
                </c:pt>
                <c:pt idx="41">
                  <c:v>449.92953042054501</c:v>
                </c:pt>
                <c:pt idx="42">
                  <c:v>442.63946916575998</c:v>
                </c:pt>
                <c:pt idx="43" formatCode="#,##0">
                  <c:v>460.3450479323904</c:v>
                </c:pt>
                <c:pt idx="44" formatCode="#,##0">
                  <c:v>478.75884984968604</c:v>
                </c:pt>
                <c:pt idx="45" formatCode="#,##0">
                  <c:v>497.90920384367348</c:v>
                </c:pt>
                <c:pt idx="46" formatCode="#,##0">
                  <c:v>517.82557199742041</c:v>
                </c:pt>
                <c:pt idx="47" formatCode="#,##0">
                  <c:v>538.53859487731722</c:v>
                </c:pt>
                <c:pt idx="48" formatCode="#,##0">
                  <c:v>560.08013867240993</c:v>
                </c:pt>
                <c:pt idx="49" formatCode="#,##0">
                  <c:v>582.48334421930633</c:v>
                </c:pt>
                <c:pt idx="50" formatCode="#,##0">
                  <c:v>605.7826779880786</c:v>
                </c:pt>
                <c:pt idx="51" formatCode="#,##0">
                  <c:v>630.0139851076018</c:v>
                </c:pt>
                <c:pt idx="52" formatCode="#,##0">
                  <c:v>655.21454451190584</c:v>
                </c:pt>
                <c:pt idx="53" formatCode="#,##0">
                  <c:v>681.42312629238211</c:v>
                </c:pt>
                <c:pt idx="54" formatCode="#,##0">
                  <c:v>708.68005134407747</c:v>
                </c:pt>
                <c:pt idx="55" formatCode="#,##0">
                  <c:v>737.02725339784058</c:v>
                </c:pt>
                <c:pt idx="56" formatCode="#,##0">
                  <c:v>766.50834353375421</c:v>
                </c:pt>
                <c:pt idx="57" formatCode="#,##0">
                  <c:v>797.16867727510441</c:v>
                </c:pt>
                <c:pt idx="58" formatCode="#,##0">
                  <c:v>829.05542436610858</c:v>
                </c:pt>
                <c:pt idx="59" formatCode="#,##0">
                  <c:v>862.21764134075295</c:v>
                </c:pt>
                <c:pt idx="60" formatCode="#,##0">
                  <c:v>896.70634699438313</c:v>
                </c:pt>
                <c:pt idx="61" formatCode="#,##0">
                  <c:v>932.57460087415848</c:v>
                </c:pt>
                <c:pt idx="62" formatCode="#,##0">
                  <c:v>969.87758490912483</c:v>
                </c:pt>
                <c:pt idx="63" formatCode="#,##0">
                  <c:v>1008.6726883054898</c:v>
                </c:pt>
                <c:pt idx="64" formatCode="#,##0">
                  <c:v>1049.0195958377094</c:v>
                </c:pt>
                <c:pt idx="65" formatCode="#,##0">
                  <c:v>1090.9803796712179</c:v>
                </c:pt>
                <c:pt idx="66" formatCode="#,##0">
                  <c:v>1134.6195948580666</c:v>
                </c:pt>
                <c:pt idx="67" formatCode="#,##0">
                  <c:v>1180.0043786523893</c:v>
                </c:pt>
                <c:pt idx="68" formatCode="#,##0">
                  <c:v>1227.204553798485</c:v>
                </c:pt>
                <c:pt idx="69" formatCode="#,##0">
                  <c:v>1276.2927359504245</c:v>
                </c:pt>
              </c:numCache>
            </c:numRef>
          </c:val>
          <c:smooth val="0"/>
          <c:extLst>
            <c:ext xmlns:c16="http://schemas.microsoft.com/office/drawing/2014/chart" uri="{C3380CC4-5D6E-409C-BE32-E72D297353CC}">
              <c16:uniqueId val="{00000013-57E5-44E5-950C-1F6BB9170C3E}"/>
            </c:ext>
          </c:extLst>
        </c:ser>
        <c:ser>
          <c:idx val="20"/>
          <c:order val="20"/>
          <c:tx>
            <c:strRef>
              <c:f>'2_UK_2030_scenario'!$D$163</c:f>
              <c:strCache>
                <c:ptCount val="1"/>
                <c:pt idx="0">
                  <c:v>MD - Domestic motors</c:v>
                </c:pt>
              </c:strCache>
            </c:strRef>
          </c:tx>
          <c:spPr>
            <a:ln w="28575" cap="rnd">
              <a:solidFill>
                <a:schemeClr val="accent3">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'2_UK_2030_scenario'!$E$163:$BV$163</c:f>
              <c:numCache>
                <c:formatCode>0</c:formatCode>
                <c:ptCount val="70"/>
                <c:pt idx="0">
                  <c:v>548.981796179664</c:v>
                </c:pt>
                <c:pt idx="1">
                  <c:v>579.98266685542399</c:v>
                </c:pt>
                <c:pt idx="2">
                  <c:v>612.06895148963201</c:v>
                </c:pt>
                <c:pt idx="3">
                  <c:v>653.33733149966395</c:v>
                </c:pt>
                <c:pt idx="4">
                  <c:v>679.92935435599998</c:v>
                </c:pt>
                <c:pt idx="5">
                  <c:v>709.27589131776006</c:v>
                </c:pt>
                <c:pt idx="6">
                  <c:v>737.03021986360795</c:v>
                </c:pt>
                <c:pt idx="7">
                  <c:v>763.69393003851201</c:v>
                </c:pt>
                <c:pt idx="8">
                  <c:v>792.73429203622402</c:v>
                </c:pt>
                <c:pt idx="9">
                  <c:v>826.9026457146</c:v>
                </c:pt>
                <c:pt idx="10">
                  <c:v>905.91720243886402</c:v>
                </c:pt>
                <c:pt idx="11">
                  <c:v>984.07334700032004</c:v>
                </c:pt>
                <c:pt idx="12">
                  <c:v>1062.66190551674</c:v>
                </c:pt>
                <c:pt idx="13">
                  <c:v>1148.73208451352</c:v>
                </c:pt>
                <c:pt idx="14">
                  <c:v>1232.1906893519999</c:v>
                </c:pt>
                <c:pt idx="15">
                  <c:v>1315.33791275863</c:v>
                </c:pt>
                <c:pt idx="16">
                  <c:v>1400.1261925952001</c:v>
                </c:pt>
                <c:pt idx="17">
                  <c:v>1454.8414668207699</c:v>
                </c:pt>
                <c:pt idx="18">
                  <c:v>1521.4493056019401</c:v>
                </c:pt>
                <c:pt idx="19">
                  <c:v>1629.7113926986401</c:v>
                </c:pt>
                <c:pt idx="20">
                  <c:v>1729.0574031926201</c:v>
                </c:pt>
                <c:pt idx="21">
                  <c:v>1749.7333573804799</c:v>
                </c:pt>
                <c:pt idx="22">
                  <c:v>1765.80113635681</c:v>
                </c:pt>
                <c:pt idx="23">
                  <c:v>1787.3285610257301</c:v>
                </c:pt>
                <c:pt idx="24">
                  <c:v>1798.1278266321001</c:v>
                </c:pt>
                <c:pt idx="25">
                  <c:v>1901.79617463864</c:v>
                </c:pt>
                <c:pt idx="26">
                  <c:v>1812.8786681699701</c:v>
                </c:pt>
                <c:pt idx="27">
                  <c:v>1920.9689302376601</c:v>
                </c:pt>
                <c:pt idx="28">
                  <c:v>1935.03683070079</c:v>
                </c:pt>
                <c:pt idx="29">
                  <c:v>1973.2214348985599</c:v>
                </c:pt>
                <c:pt idx="30">
                  <c:v>2042.7834987902199</c:v>
                </c:pt>
                <c:pt idx="31">
                  <c:v>2021.0482131632</c:v>
                </c:pt>
                <c:pt idx="32">
                  <c:v>2172.1013434168299</c:v>
                </c:pt>
                <c:pt idx="33">
                  <c:v>2169.8408864011399</c:v>
                </c:pt>
                <c:pt idx="34">
                  <c:v>2222.0971425600301</c:v>
                </c:pt>
                <c:pt idx="35">
                  <c:v>2179.2872954424001</c:v>
                </c:pt>
                <c:pt idx="36">
                  <c:v>2166.08221512198</c:v>
                </c:pt>
                <c:pt idx="37">
                  <c:v>2059.3468742990099</c:v>
                </c:pt>
                <c:pt idx="38">
                  <c:v>2042.30858149451</c:v>
                </c:pt>
                <c:pt idx="39">
                  <c:v>2051.8764201180002</c:v>
                </c:pt>
                <c:pt idx="40">
                  <c:v>2075.2301897883999</c:v>
                </c:pt>
                <c:pt idx="41">
                  <c:v>2081.3938329223201</c:v>
                </c:pt>
                <c:pt idx="42">
                  <c:v>2084.3313616478099</c:v>
                </c:pt>
                <c:pt idx="43" formatCode="#,##0">
                  <c:v>2120.8873036827658</c:v>
                </c:pt>
                <c:pt idx="44" formatCode="#,##0">
                  <c:v>2157.4432457177218</c:v>
                </c:pt>
                <c:pt idx="45" formatCode="#,##0">
                  <c:v>2193.9991877526777</c:v>
                </c:pt>
                <c:pt idx="46" formatCode="#,##0">
                  <c:v>2230.5551297876336</c:v>
                </c:pt>
                <c:pt idx="47" formatCode="#,##0">
                  <c:v>2267.1110718225896</c:v>
                </c:pt>
                <c:pt idx="48" formatCode="#,##0">
                  <c:v>2303.6670138575455</c:v>
                </c:pt>
                <c:pt idx="49" formatCode="#,##0">
                  <c:v>2340.2229558925014</c:v>
                </c:pt>
                <c:pt idx="50" formatCode="#,##0">
                  <c:v>2376.7788979274574</c:v>
                </c:pt>
                <c:pt idx="51" formatCode="#,##0">
                  <c:v>2413.3348399624133</c:v>
                </c:pt>
                <c:pt idx="52" formatCode="#,##0">
                  <c:v>2449.8907819973692</c:v>
                </c:pt>
                <c:pt idx="53" formatCode="#,##0">
                  <c:v>2486.4467240323252</c:v>
                </c:pt>
                <c:pt idx="54" formatCode="#,##0">
                  <c:v>2523.0026660672811</c:v>
                </c:pt>
                <c:pt idx="55" formatCode="#,##0">
                  <c:v>2559.558608102237</c:v>
                </c:pt>
                <c:pt idx="56" formatCode="#,##0">
                  <c:v>2596.114550137193</c:v>
                </c:pt>
                <c:pt idx="57" formatCode="#,##0">
                  <c:v>2632.6704921721489</c:v>
                </c:pt>
                <c:pt idx="58" formatCode="#,##0">
                  <c:v>2669.2264342071048</c:v>
                </c:pt>
                <c:pt idx="59" formatCode="#,##0">
                  <c:v>2705.7823762420608</c:v>
                </c:pt>
                <c:pt idx="60" formatCode="#,##0">
                  <c:v>2742.3383182770167</c:v>
                </c:pt>
                <c:pt idx="61" formatCode="#,##0">
                  <c:v>2778.8942603119726</c:v>
                </c:pt>
                <c:pt idx="62" formatCode="#,##0">
                  <c:v>2815.4502023469286</c:v>
                </c:pt>
                <c:pt idx="63" formatCode="#,##0">
                  <c:v>2852.0061443818845</c:v>
                </c:pt>
                <c:pt idx="64" formatCode="#,##0">
                  <c:v>2888.5620864168404</c:v>
                </c:pt>
                <c:pt idx="65" formatCode="#,##0">
                  <c:v>2925.1180284517964</c:v>
                </c:pt>
                <c:pt idx="66" formatCode="#,##0">
                  <c:v>2961.6739704867523</c:v>
                </c:pt>
                <c:pt idx="67" formatCode="#,##0">
                  <c:v>2998.2299125217082</c:v>
                </c:pt>
                <c:pt idx="68" formatCode="#,##0">
                  <c:v>3034.7858545566642</c:v>
                </c:pt>
                <c:pt idx="69" formatCode="#,##0">
                  <c:v>3071.3417965916201</c:v>
                </c:pt>
              </c:numCache>
            </c:numRef>
          </c:val>
          <c:smooth val="0"/>
          <c:extLst>
            <c:ext xmlns:c16="http://schemas.microsoft.com/office/drawing/2014/chart" uri="{C3380CC4-5D6E-409C-BE32-E72D297353CC}">
              <c16:uniqueId val="{00000014-57E5-44E5-950C-1F6BB9170C3E}"/>
            </c:ext>
          </c:extLst>
        </c:ser>
        <c:ser>
          <c:idx val="21"/>
          <c:order val="21"/>
          <c:tx>
            <c:strRef>
              <c:f>'2_UK_2030_scenario'!$D$164</c:f>
              <c:strCache>
                <c:ptCount val="1"/>
                <c:pt idx="0">
                  <c:v>MD - Electric motors</c:v>
                </c:pt>
              </c:strCache>
            </c:strRef>
          </c:tx>
          <c:spPr>
            <a:ln w="28575" cap="rnd">
              <a:solidFill>
                <a:schemeClr val="accent4">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'2_UK_2030_scenario'!$E$164:$BV$164</c:f>
              <c:numCache>
                <c:formatCode>0</c:formatCode>
                <c:ptCount val="70"/>
                <c:pt idx="0">
                  <c:v>3289.9001248499999</c:v>
                </c:pt>
                <c:pt idx="1">
                  <c:v>3324.7650282</c:v>
                </c:pt>
                <c:pt idx="2">
                  <c:v>3657.4016787</c:v>
                </c:pt>
                <c:pt idx="3">
                  <c:v>3480.0422496000001</c:v>
                </c:pt>
                <c:pt idx="4">
                  <c:v>3489.8392342500001</c:v>
                </c:pt>
                <c:pt idx="5">
                  <c:v>3719.8206648</c:v>
                </c:pt>
                <c:pt idx="6">
                  <c:v>3820.9488847500002</c:v>
                </c:pt>
                <c:pt idx="7">
                  <c:v>3933.8809428</c:v>
                </c:pt>
                <c:pt idx="8">
                  <c:v>4102.2719633999995</c:v>
                </c:pt>
                <c:pt idx="9">
                  <c:v>3853.3864920000001</c:v>
                </c:pt>
                <c:pt idx="10">
                  <c:v>3775.31417865</c:v>
                </c:pt>
                <c:pt idx="11">
                  <c:v>3691.6649925000002</c:v>
                </c:pt>
                <c:pt idx="12">
                  <c:v>3748.8164941499999</c:v>
                </c:pt>
                <c:pt idx="13">
                  <c:v>3818.8408319999999</c:v>
                </c:pt>
                <c:pt idx="14">
                  <c:v>3982.0326375</c:v>
                </c:pt>
                <c:pt idx="15">
                  <c:v>4104.9387755999996</c:v>
                </c:pt>
                <c:pt idx="16">
                  <c:v>4297.5905395500004</c:v>
                </c:pt>
                <c:pt idx="17">
                  <c:v>4553.2434317999996</c:v>
                </c:pt>
                <c:pt idx="18">
                  <c:v>4740.1489828499998</c:v>
                </c:pt>
                <c:pt idx="19">
                  <c:v>4777.1402850000004</c:v>
                </c:pt>
                <c:pt idx="20">
                  <c:v>4836.8077830000002</c:v>
                </c:pt>
                <c:pt idx="21">
                  <c:v>4787.1806975999998</c:v>
                </c:pt>
                <c:pt idx="22">
                  <c:v>4859.0835115500004</c:v>
                </c:pt>
                <c:pt idx="23">
                  <c:v>4808.5629945000001</c:v>
                </c:pt>
                <c:pt idx="24">
                  <c:v>5065.4251357499998</c:v>
                </c:pt>
                <c:pt idx="25">
                  <c:v>5343.0418079999999</c:v>
                </c:pt>
                <c:pt idx="26">
                  <c:v>5467.6335949499999</c:v>
                </c:pt>
                <c:pt idx="27">
                  <c:v>5489.3958869999997</c:v>
                </c:pt>
                <c:pt idx="28">
                  <c:v>5687.4444181500003</c:v>
                </c:pt>
                <c:pt idx="29">
                  <c:v>5859.6562439999998</c:v>
                </c:pt>
                <c:pt idx="30">
                  <c:v>5836.4076627000004</c:v>
                </c:pt>
                <c:pt idx="31">
                  <c:v>5915.0974133999998</c:v>
                </c:pt>
                <c:pt idx="32">
                  <c:v>5779.6867665</c:v>
                </c:pt>
                <c:pt idx="33">
                  <c:v>5952.1328904000002</c:v>
                </c:pt>
                <c:pt idx="34">
                  <c:v>6204.6780037500002</c:v>
                </c:pt>
                <c:pt idx="35">
                  <c:v>6164.4972297000004</c:v>
                </c:pt>
                <c:pt idx="36">
                  <c:v>6124.7119896000004</c:v>
                </c:pt>
                <c:pt idx="37">
                  <c:v>6240.9038879999998</c:v>
                </c:pt>
                <c:pt idx="38">
                  <c:v>5673.4171630500005</c:v>
                </c:pt>
                <c:pt idx="39">
                  <c:v>5907.0864000000001</c:v>
                </c:pt>
                <c:pt idx="40">
                  <c:v>5820.1862700000001</c:v>
                </c:pt>
                <c:pt idx="41">
                  <c:v>5715.2855645999998</c:v>
                </c:pt>
                <c:pt idx="42">
                  <c:v>5757.4799724000004</c:v>
                </c:pt>
                <c:pt idx="43" formatCode="#,##0">
                  <c:v>6506.277615991643</c:v>
                </c:pt>
                <c:pt idx="44" formatCode="#,##0">
                  <c:v>6595.155421499825</c:v>
                </c:pt>
                <c:pt idx="45" formatCode="#,##0">
                  <c:v>6677.8446864784401</c:v>
                </c:pt>
                <c:pt idx="46" formatCode="#,##0">
                  <c:v>6774.8746706750135</c:v>
                </c:pt>
                <c:pt idx="47" formatCode="#,##0">
                  <c:v>6887.029797329571</c:v>
                </c:pt>
                <c:pt idx="48" formatCode="#,##0">
                  <c:v>7009.1281489189496</c:v>
                </c:pt>
                <c:pt idx="49" formatCode="#,##0">
                  <c:v>7135.1470146934207</c:v>
                </c:pt>
                <c:pt idx="50" formatCode="#,##0">
                  <c:v>7259.9458043526392</c:v>
                </c:pt>
                <c:pt idx="51" formatCode="#,##0">
                  <c:v>7379.9522515426579</c:v>
                </c:pt>
                <c:pt idx="52" formatCode="#,##0">
                  <c:v>7493.0409183449938</c:v>
                </c:pt>
                <c:pt idx="53" formatCode="#,##0">
                  <c:v>7598.4158876825568</c:v>
                </c:pt>
                <c:pt idx="54" formatCode="#,##0">
                  <c:v>7696.1850485295799</c:v>
                </c:pt>
                <c:pt idx="55" formatCode="#,##0">
                  <c:v>7787.1403377110983</c:v>
                </c:pt>
                <c:pt idx="56" formatCode="#,##0">
                  <c:v>7872.4410865064292</c:v>
                </c:pt>
                <c:pt idx="57" formatCode="#,##0">
                  <c:v>7953.1372502460581</c:v>
                </c:pt>
                <c:pt idx="58" formatCode="#,##0">
                  <c:v>8030.0477537173665</c:v>
                </c:pt>
                <c:pt idx="59" formatCode="#,##0">
                  <c:v>8103.8927980083827</c:v>
                </c:pt>
                <c:pt idx="60" formatCode="#,##0">
                  <c:v>8134.6001107466946</c:v>
                </c:pt>
                <c:pt idx="61" formatCode="#,##0">
                  <c:v>8164.2063752552367</c:v>
                </c:pt>
                <c:pt idx="62" formatCode="#,##0">
                  <c:v>8192.6642448234943</c:v>
                </c:pt>
                <c:pt idx="63" formatCode="#,##0">
                  <c:v>8219.9240620435376</c:v>
                </c:pt>
                <c:pt idx="64" formatCode="#,##0">
                  <c:v>8245.9337740943029</c:v>
                </c:pt>
                <c:pt idx="65" formatCode="#,##0">
                  <c:v>8270.6388443710093</c:v>
                </c:pt>
                <c:pt idx="66" formatCode="#,##0">
                  <c:v>8293.9821603235378</c:v>
                </c:pt>
                <c:pt idx="67" formatCode="#,##0">
                  <c:v>8315.9039373616433</c:v>
                </c:pt>
                <c:pt idx="68" formatCode="#,##0">
                  <c:v>8336.3416186788454</c:v>
                </c:pt>
                <c:pt idx="69" formatCode="#,##0">
                  <c:v>8355.2297708404767</c:v>
                </c:pt>
              </c:numCache>
            </c:numRef>
          </c:val>
          <c:smooth val="0"/>
          <c:extLst>
            <c:ext xmlns:c16="http://schemas.microsoft.com/office/drawing/2014/chart" uri="{C3380CC4-5D6E-409C-BE32-E72D297353CC}">
              <c16:uniqueId val="{00000015-57E5-44E5-950C-1F6BB9170C3E}"/>
            </c:ext>
          </c:extLst>
        </c:ser>
        <c:ser>
          <c:idx val="22"/>
          <c:order val="22"/>
          <c:tx>
            <c:strRef>
              <c:f>'2_UK_2030_scenario'!$D$165</c:f>
              <c:strCache>
                <c:ptCount val="1"/>
                <c:pt idx="0">
                  <c:v>MTH.200.C - Electric heaters</c:v>
                </c:pt>
              </c:strCache>
            </c:strRef>
          </c:tx>
          <c:spPr>
            <a:ln w="28575" cap="rnd">
              <a:solidFill>
                <a:schemeClr val="accent5">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'2_UK_2030_scenario'!$E$165:$BV$165</c:f>
              <c:numCache>
                <c:formatCode>0</c:formatCode>
                <c:ptCount val="70"/>
                <c:pt idx="0">
                  <c:v>1409.11405074</c:v>
                </c:pt>
                <c:pt idx="1">
                  <c:v>1421.1059926800001</c:v>
                </c:pt>
                <c:pt idx="2">
                  <c:v>1561.5764501399999</c:v>
                </c:pt>
                <c:pt idx="3">
                  <c:v>1481.3394485399999</c:v>
                </c:pt>
                <c:pt idx="4">
                  <c:v>1480.7773115</c:v>
                </c:pt>
                <c:pt idx="5">
                  <c:v>1578.9762892799999</c:v>
                </c:pt>
                <c:pt idx="6">
                  <c:v>1624.3447203600001</c:v>
                </c:pt>
                <c:pt idx="7">
                  <c:v>1665.2350796400001</c:v>
                </c:pt>
                <c:pt idx="8">
                  <c:v>1743.26964552</c:v>
                </c:pt>
                <c:pt idx="9">
                  <c:v>1624.5658968</c:v>
                </c:pt>
                <c:pt idx="10">
                  <c:v>1588.49428076</c:v>
                </c:pt>
                <c:pt idx="11">
                  <c:v>1548.8228174999999</c:v>
                </c:pt>
                <c:pt idx="12">
                  <c:v>1569.0500755200001</c:v>
                </c:pt>
                <c:pt idx="13">
                  <c:v>1597.8988655999999</c:v>
                </c:pt>
                <c:pt idx="14">
                  <c:v>1668.4096904999999</c:v>
                </c:pt>
                <c:pt idx="15">
                  <c:v>1719.3830261400001</c:v>
                </c:pt>
                <c:pt idx="16">
                  <c:v>1795.07045816</c:v>
                </c:pt>
                <c:pt idx="17">
                  <c:v>1897.6959277200001</c:v>
                </c:pt>
                <c:pt idx="18">
                  <c:v>1965.9868799999999</c:v>
                </c:pt>
                <c:pt idx="19">
                  <c:v>1980.6794461</c:v>
                </c:pt>
                <c:pt idx="20">
                  <c:v>2013.06453678</c:v>
                </c:pt>
                <c:pt idx="21">
                  <c:v>1985.04264816</c:v>
                </c:pt>
                <c:pt idx="22">
                  <c:v>2016.67300086</c:v>
                </c:pt>
                <c:pt idx="23">
                  <c:v>1983.9253123200001</c:v>
                </c:pt>
                <c:pt idx="24">
                  <c:v>2083.2174142499998</c:v>
                </c:pt>
                <c:pt idx="25">
                  <c:v>2216.3249868399998</c:v>
                </c:pt>
                <c:pt idx="26">
                  <c:v>2252.1974681500001</c:v>
                </c:pt>
                <c:pt idx="27">
                  <c:v>2251.5039687600001</c:v>
                </c:pt>
                <c:pt idx="28">
                  <c:v>2325.2090769800002</c:v>
                </c:pt>
                <c:pt idx="29">
                  <c:v>2395.3317959999999</c:v>
                </c:pt>
                <c:pt idx="30">
                  <c:v>2387.2880026799999</c:v>
                </c:pt>
                <c:pt idx="31">
                  <c:v>2411.2030410000002</c:v>
                </c:pt>
                <c:pt idx="32">
                  <c:v>2351.3987874200002</c:v>
                </c:pt>
                <c:pt idx="33">
                  <c:v>2421.0101663999999</c:v>
                </c:pt>
                <c:pt idx="34">
                  <c:v>2521.6285094</c:v>
                </c:pt>
                <c:pt idx="35">
                  <c:v>2498.8131021600002</c:v>
                </c:pt>
                <c:pt idx="36">
                  <c:v>2476.8131877000001</c:v>
                </c:pt>
                <c:pt idx="37">
                  <c:v>2528.1906048000001</c:v>
                </c:pt>
                <c:pt idx="38">
                  <c:v>2291.0412861599998</c:v>
                </c:pt>
                <c:pt idx="39">
                  <c:v>2392.3715670000001</c:v>
                </c:pt>
                <c:pt idx="40">
                  <c:v>2341.0172456</c:v>
                </c:pt>
                <c:pt idx="41">
                  <c:v>2299.03744104</c:v>
                </c:pt>
                <c:pt idx="42">
                  <c:v>2317.19294313</c:v>
                </c:pt>
                <c:pt idx="43" formatCode="#,##0">
                  <c:v>2338.8138691392855</c:v>
                </c:pt>
                <c:pt idx="44" formatCode="#,##0">
                  <c:v>2360.4347951485711</c:v>
                </c:pt>
                <c:pt idx="45" formatCode="#,##0">
                  <c:v>2382.0557211578566</c:v>
                </c:pt>
                <c:pt idx="46" formatCode="#,##0">
                  <c:v>2403.6766471671422</c:v>
                </c:pt>
                <c:pt idx="47" formatCode="#,##0">
                  <c:v>2425.2975731764277</c:v>
                </c:pt>
                <c:pt idx="48" formatCode="#,##0">
                  <c:v>2446.9184991857132</c:v>
                </c:pt>
                <c:pt idx="49" formatCode="#,##0">
                  <c:v>2468.5394251949988</c:v>
                </c:pt>
                <c:pt idx="50" formatCode="#,##0">
                  <c:v>2490.1603512042843</c:v>
                </c:pt>
                <c:pt idx="51" formatCode="#,##0">
                  <c:v>2511.7812772135699</c:v>
                </c:pt>
                <c:pt idx="52" formatCode="#,##0">
                  <c:v>2533.4022032228554</c:v>
                </c:pt>
                <c:pt idx="53" formatCode="#,##0">
                  <c:v>2555.0231292321409</c:v>
                </c:pt>
                <c:pt idx="54" formatCode="#,##0">
                  <c:v>2576.6440552414265</c:v>
                </c:pt>
                <c:pt idx="55" formatCode="#,##0">
                  <c:v>2598.264981250712</c:v>
                </c:pt>
                <c:pt idx="56" formatCode="#,##0">
                  <c:v>2619.8859072599976</c:v>
                </c:pt>
                <c:pt idx="57" formatCode="#,##0">
                  <c:v>2641.5068332692831</c:v>
                </c:pt>
                <c:pt idx="58" formatCode="#,##0">
                  <c:v>2663.1277592785686</c:v>
                </c:pt>
                <c:pt idx="59" formatCode="#,##0">
                  <c:v>2684.7486852878542</c:v>
                </c:pt>
                <c:pt idx="60" formatCode="#,##0">
                  <c:v>2706.3696112971397</c:v>
                </c:pt>
                <c:pt idx="61" formatCode="#,##0">
                  <c:v>2727.9905373064253</c:v>
                </c:pt>
                <c:pt idx="62" formatCode="#,##0">
                  <c:v>2749.6114633157108</c:v>
                </c:pt>
                <c:pt idx="63" formatCode="#,##0">
                  <c:v>2771.2323893249963</c:v>
                </c:pt>
                <c:pt idx="64" formatCode="#,##0">
                  <c:v>2792.8533153342819</c:v>
                </c:pt>
                <c:pt idx="65" formatCode="#,##0">
                  <c:v>2814.4742413435674</c:v>
                </c:pt>
                <c:pt idx="66" formatCode="#,##0">
                  <c:v>2836.095167352853</c:v>
                </c:pt>
                <c:pt idx="67" formatCode="#,##0">
                  <c:v>2857.7160933621385</c:v>
                </c:pt>
                <c:pt idx="68" formatCode="#,##0">
                  <c:v>2879.337019371424</c:v>
                </c:pt>
                <c:pt idx="69" formatCode="#,##0">
                  <c:v>2900.9579453807096</c:v>
                </c:pt>
              </c:numCache>
            </c:numRef>
          </c:val>
          <c:smooth val="0"/>
          <c:extLst>
            <c:ext xmlns:c16="http://schemas.microsoft.com/office/drawing/2014/chart" uri="{C3380CC4-5D6E-409C-BE32-E72D297353CC}">
              <c16:uniqueId val="{00000016-57E5-44E5-950C-1F6BB9170C3E}"/>
            </c:ext>
          </c:extLst>
        </c:ser>
        <c:ser>
          <c:idx val="23"/>
          <c:order val="23"/>
          <c:tx>
            <c:strRef>
              <c:f>'2_UK_2030_scenario'!$D$166</c:f>
              <c:strCache>
                <c:ptCount val="1"/>
                <c:pt idx="0">
                  <c:v>MD - Manual laborers</c:v>
                </c:pt>
              </c:strCache>
            </c:strRef>
          </c:tx>
          <c:spPr>
            <a:ln w="28575" cap="rnd">
              <a:solidFill>
                <a:schemeClr val="accent6">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'2_UK_2030_scenario'!$E$166:$BV$166</c:f>
              <c:numCache>
                <c:formatCode>0</c:formatCode>
                <c:ptCount val="70"/>
                <c:pt idx="0">
                  <c:v>9.1040636605749992</c:v>
                </c:pt>
                <c:pt idx="1">
                  <c:v>8.9721207139200008</c:v>
                </c:pt>
                <c:pt idx="2">
                  <c:v>8.8401777596071902</c:v>
                </c:pt>
                <c:pt idx="3">
                  <c:v>8.7082348091391193</c:v>
                </c:pt>
                <c:pt idx="4">
                  <c:v>8.5762918577943807</c:v>
                </c:pt>
                <c:pt idx="5">
                  <c:v>8.44434890596375</c:v>
                </c:pt>
                <c:pt idx="6">
                  <c:v>8.3124059543443796</c:v>
                </c:pt>
                <c:pt idx="7">
                  <c:v>8.1804630031897503</c:v>
                </c:pt>
                <c:pt idx="8">
                  <c:v>8.0485200512165296</c:v>
                </c:pt>
                <c:pt idx="9">
                  <c:v>7.916577099275</c:v>
                </c:pt>
                <c:pt idx="10">
                  <c:v>7.7846341476820298</c:v>
                </c:pt>
                <c:pt idx="11">
                  <c:v>7.6526911958566899</c:v>
                </c:pt>
                <c:pt idx="12">
                  <c:v>7.5207482441845004</c:v>
                </c:pt>
                <c:pt idx="13">
                  <c:v>7.3888052930932497</c:v>
                </c:pt>
                <c:pt idx="14">
                  <c:v>7.2568623411253101</c:v>
                </c:pt>
                <c:pt idx="15">
                  <c:v>7.1249193894003104</c:v>
                </c:pt>
                <c:pt idx="16">
                  <c:v>6.9929764376647503</c:v>
                </c:pt>
                <c:pt idx="17">
                  <c:v>6.8610334859820004</c:v>
                </c:pt>
                <c:pt idx="18">
                  <c:v>6.7290905346636603</c:v>
                </c:pt>
                <c:pt idx="19">
                  <c:v>6.5971475825531298</c:v>
                </c:pt>
                <c:pt idx="20">
                  <c:v>6.5311761069124401</c:v>
                </c:pt>
                <c:pt idx="21">
                  <c:v>6.4652046312294997</c:v>
                </c:pt>
                <c:pt idx="22">
                  <c:v>6.3992331554884698</c:v>
                </c:pt>
                <c:pt idx="23">
                  <c:v>6.3332616797896897</c:v>
                </c:pt>
                <c:pt idx="24">
                  <c:v>6.2672902037951603</c:v>
                </c:pt>
                <c:pt idx="25">
                  <c:v>6.2013187279485003</c:v>
                </c:pt>
                <c:pt idx="26">
                  <c:v>6.1353472518641903</c:v>
                </c:pt>
                <c:pt idx="27">
                  <c:v>6.06937577603337</c:v>
                </c:pt>
                <c:pt idx="28">
                  <c:v>6.0034043007412503</c:v>
                </c:pt>
                <c:pt idx="29">
                  <c:v>5.9374328245618804</c:v>
                </c:pt>
                <c:pt idx="30">
                  <c:v>5.8714613490743401</c:v>
                </c:pt>
                <c:pt idx="31">
                  <c:v>5.8054898727418101</c:v>
                </c:pt>
                <c:pt idx="32">
                  <c:v>5.7395183969374104</c:v>
                </c:pt>
                <c:pt idx="33">
                  <c:v>5.6735469212597502</c:v>
                </c:pt>
                <c:pt idx="34">
                  <c:v>5.60757544580391</c:v>
                </c:pt>
                <c:pt idx="35">
                  <c:v>5.5416039694396897</c:v>
                </c:pt>
                <c:pt idx="36">
                  <c:v>5.4756324934504397</c:v>
                </c:pt>
                <c:pt idx="37">
                  <c:v>5.4096610177252504</c:v>
                </c:pt>
                <c:pt idx="38">
                  <c:v>5.3436895423644701</c:v>
                </c:pt>
                <c:pt idx="39">
                  <c:v>5.27771806620094</c:v>
                </c:pt>
                <c:pt idx="40">
                  <c:v>5.2117465905972198</c:v>
                </c:pt>
                <c:pt idx="41">
                  <c:v>5.1457751147400002</c:v>
                </c:pt>
                <c:pt idx="42">
                  <c:v>5.0798036390095298</c:v>
                </c:pt>
                <c:pt idx="43" formatCode="#,##0">
                  <c:v>5.0318957816099408</c:v>
                </c:pt>
                <c:pt idx="44" formatCode="#,##0">
                  <c:v>4.9839879242103517</c:v>
                </c:pt>
                <c:pt idx="45" formatCode="#,##0">
                  <c:v>4.9360800668107627</c:v>
                </c:pt>
                <c:pt idx="46" formatCode="#,##0">
                  <c:v>4.8881722094111737</c:v>
                </c:pt>
                <c:pt idx="47" formatCode="#,##0">
                  <c:v>4.8402643520115847</c:v>
                </c:pt>
                <c:pt idx="48" formatCode="#,##0">
                  <c:v>4.7923564946119956</c:v>
                </c:pt>
                <c:pt idx="49" formatCode="#,##0">
                  <c:v>4.7444486372124066</c:v>
                </c:pt>
                <c:pt idx="50" formatCode="#,##0">
                  <c:v>4.6965407798128176</c:v>
                </c:pt>
                <c:pt idx="51" formatCode="#,##0">
                  <c:v>4.6486329224132286</c:v>
                </c:pt>
                <c:pt idx="52" formatCode="#,##0">
                  <c:v>4.6007250650136395</c:v>
                </c:pt>
                <c:pt idx="53" formatCode="#,##0">
                  <c:v>4.5528172076140505</c:v>
                </c:pt>
                <c:pt idx="54" formatCode="#,##0">
                  <c:v>4.5049093502144615</c:v>
                </c:pt>
                <c:pt idx="55" formatCode="#,##0">
                  <c:v>4.4570014928148725</c:v>
                </c:pt>
                <c:pt idx="56" formatCode="#,##0">
                  <c:v>4.4090936354152834</c:v>
                </c:pt>
                <c:pt idx="57" formatCode="#,##0">
                  <c:v>4.3611857780156944</c:v>
                </c:pt>
                <c:pt idx="58" formatCode="#,##0">
                  <c:v>4.3132779206161054</c:v>
                </c:pt>
                <c:pt idx="59" formatCode="#,##0">
                  <c:v>4.2653700632165163</c:v>
                </c:pt>
                <c:pt idx="60" formatCode="#,##0">
                  <c:v>4.2174622058169273</c:v>
                </c:pt>
                <c:pt idx="61" formatCode="#,##0">
                  <c:v>4.1695543484173383</c:v>
                </c:pt>
                <c:pt idx="62" formatCode="#,##0">
                  <c:v>4.1216464910177493</c:v>
                </c:pt>
                <c:pt idx="63" formatCode="#,##0">
                  <c:v>4.0737386336181602</c:v>
                </c:pt>
                <c:pt idx="64" formatCode="#,##0">
                  <c:v>4.0258307762185712</c:v>
                </c:pt>
                <c:pt idx="65" formatCode="#,##0">
                  <c:v>3.9779229188189822</c:v>
                </c:pt>
                <c:pt idx="66" formatCode="#,##0">
                  <c:v>3.9300150614193932</c:v>
                </c:pt>
                <c:pt idx="67" formatCode="#,##0">
                  <c:v>3.8821072040198041</c:v>
                </c:pt>
                <c:pt idx="68" formatCode="#,##0">
                  <c:v>3.8341993466202151</c:v>
                </c:pt>
                <c:pt idx="69" formatCode="#,##0">
                  <c:v>3.7862914892206261</c:v>
                </c:pt>
              </c:numCache>
            </c:numRef>
          </c:val>
          <c:smooth val="0"/>
          <c:extLst>
            <c:ext xmlns:c16="http://schemas.microsoft.com/office/drawing/2014/chart" uri="{C3380CC4-5D6E-409C-BE32-E72D297353CC}">
              <c16:uniqueId val="{00000017-57E5-44E5-950C-1F6BB9170C3E}"/>
            </c:ext>
          </c:extLst>
        </c:ser>
        <c:dLbls>
          <c:showLegendKey val="0"/>
          <c:showVal val="0"/>
          <c:showCatName val="0"/>
          <c:showSerName val="0"/>
          <c:showPercent val="0"/>
          <c:showBubbleSize val="0"/>
        </c:dLbls>
        <c:smooth val="0"/>
        <c:axId val="240410392"/>
        <c:axId val="476319720"/>
      </c:lineChart>
      <c:catAx>
        <c:axId val="240410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6319720"/>
        <c:crosses val="autoZero"/>
        <c:auto val="1"/>
        <c:lblAlgn val="ctr"/>
        <c:lblOffset val="100"/>
        <c:tickLblSkip val="5"/>
        <c:tickMarkSkip val="5"/>
        <c:noMultiLvlLbl val="0"/>
      </c:catAx>
      <c:valAx>
        <c:axId val="476319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4103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UK: U/GDP energy intensity</a:t>
            </a:r>
          </a:p>
        </c:rich>
      </c:tx>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'2_UK_2030_scenario'!$D$23</c:f>
              <c:strCache>
                <c:ptCount val="1"/>
                <c:pt idx="0">
                  <c:v>U/GDP (1971-2013)</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exp"/>
            <c:dispRSqr val="1"/>
            <c:dispEq val="1"/>
            <c:trendlineLbl>
              <c:layout>
                <c:manualLayout>
                  <c:x val="0.2496282834579788"/>
                  <c:y val="-5.8218068900652703E-2"/>
                </c:manualLayout>
              </c:layout>
              <c:numFmt formatCode="#,##0.000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cat>
            <c:numRef>
              <c:f>'2_UK_2030_scenario'!$E$11:$BL$11</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'2_UK_2030_scenario'!$E$23:$AU$23</c:f>
              <c:numCache>
                <c:formatCode>0.00</c:formatCode>
                <c:ptCount val="43"/>
                <c:pt idx="0">
                  <c:v>21.131241878130968</c:v>
                </c:pt>
                <c:pt idx="1">
                  <c:v>21.152692711820492</c:v>
                </c:pt>
                <c:pt idx="2">
                  <c:v>20.715808243852678</c:v>
                </c:pt>
                <c:pt idx="3">
                  <c:v>20.695769810572084</c:v>
                </c:pt>
                <c:pt idx="4">
                  <c:v>20.945442509817351</c:v>
                </c:pt>
                <c:pt idx="5">
                  <c:v>20.578816490539865</c:v>
                </c:pt>
                <c:pt idx="6">
                  <c:v>20.618198699276704</c:v>
                </c:pt>
                <c:pt idx="7">
                  <c:v>19.389733288932629</c:v>
                </c:pt>
                <c:pt idx="8">
                  <c:v>19.193386196403477</c:v>
                </c:pt>
                <c:pt idx="9">
                  <c:v>17.650830171427398</c:v>
                </c:pt>
                <c:pt idx="10">
                  <c:v>17.715069735587385</c:v>
                </c:pt>
                <c:pt idx="11">
                  <c:v>17.903868798298191</c:v>
                </c:pt>
                <c:pt idx="12">
                  <c:v>17.252971020907076</c:v>
                </c:pt>
                <c:pt idx="13">
                  <c:v>17.039578330392029</c:v>
                </c:pt>
                <c:pt idx="14">
                  <c:v>17.43506601552081</c:v>
                </c:pt>
                <c:pt idx="15">
                  <c:v>17.531647346375713</c:v>
                </c:pt>
                <c:pt idx="16">
                  <c:v>17.235982824322654</c:v>
                </c:pt>
                <c:pt idx="17">
                  <c:v>17.024164706763997</c:v>
                </c:pt>
                <c:pt idx="18">
                  <c:v>16.48091690938222</c:v>
                </c:pt>
                <c:pt idx="19">
                  <c:v>16.167844290076488</c:v>
                </c:pt>
                <c:pt idx="20">
                  <c:v>17.271159423727759</c:v>
                </c:pt>
                <c:pt idx="21">
                  <c:v>16.591837980599788</c:v>
                </c:pt>
                <c:pt idx="22">
                  <c:v>16.315672306630535</c:v>
                </c:pt>
                <c:pt idx="23">
                  <c:v>15.734670934310698</c:v>
                </c:pt>
                <c:pt idx="24">
                  <c:v>15.161172016666274</c:v>
                </c:pt>
                <c:pt idx="25">
                  <c:v>15.314761392254589</c:v>
                </c:pt>
                <c:pt idx="26">
                  <c:v>14.349086863245411</c:v>
                </c:pt>
                <c:pt idx="27">
                  <c:v>13.926724003129033</c:v>
                </c:pt>
                <c:pt idx="28">
                  <c:v>14.021356396458014</c:v>
                </c:pt>
                <c:pt idx="29">
                  <c:v>13.295696711522453</c:v>
                </c:pt>
                <c:pt idx="30">
                  <c:v>13.152225988497692</c:v>
                </c:pt>
                <c:pt idx="31">
                  <c:v>13.010896331911537</c:v>
                </c:pt>
                <c:pt idx="32">
                  <c:v>13.062674207629733</c:v>
                </c:pt>
                <c:pt idx="33">
                  <c:v>12.651407429994691</c:v>
                </c:pt>
                <c:pt idx="34">
                  <c:v>12.140550955105912</c:v>
                </c:pt>
                <c:pt idx="35">
                  <c:v>11.932379814599145</c:v>
                </c:pt>
                <c:pt idx="36">
                  <c:v>11.749801287047104</c:v>
                </c:pt>
                <c:pt idx="37">
                  <c:v>11.455682321065693</c:v>
                </c:pt>
                <c:pt idx="38">
                  <c:v>11.335834003188207</c:v>
                </c:pt>
                <c:pt idx="39">
                  <c:v>11.854186881248028</c:v>
                </c:pt>
                <c:pt idx="40">
                  <c:v>11.310298389746157</c:v>
                </c:pt>
                <c:pt idx="41">
                  <c:v>10.799641405276102</c:v>
                </c:pt>
                <c:pt idx="42">
                  <c:v>10.341976673673246</c:v>
                </c:pt>
              </c:numCache>
            </c:numRef>
          </c:val>
          <c:smooth val="0"/>
          <c:extLst>
            <c:ext xmlns:c16="http://schemas.microsoft.com/office/drawing/2014/chart" uri="{C3380CC4-5D6E-409C-BE32-E72D297353CC}">
              <c16:uniqueId val="{00000000-75A9-4860-81EB-170515A5C016}"/>
            </c:ext>
          </c:extLst>
        </c:ser>
        <c:ser>
          <c:idx val="1"/>
          <c:order val="1"/>
          <c:tx>
            <c:strRef>
              <c:f>'2_UK_2030_scenario'!$D$24</c:f>
              <c:strCache>
                <c:ptCount val="1"/>
                <c:pt idx="0">
                  <c:v>U/GDP (2013-2040) - Linear trend THIS IS NOT USED</c:v>
                </c:pt>
              </c:strCache>
            </c:strRef>
          </c:tx>
          <c:spPr>
            <a:ln w="28575" cap="rnd">
              <a:solidFill>
                <a:schemeClr val="accent2"/>
              </a:solidFill>
              <a:round/>
            </a:ln>
            <a:effectLst/>
          </c:spPr>
          <c:marker>
            <c:symbol val="none"/>
          </c:marker>
          <c:cat>
            <c:numRef>
              <c:f>'2_UK_2030_scenario'!$E$11:$BL$11</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'2_UK_2030_scenario'!$E$24:$BL$24</c:f>
              <c:numCache>
                <c:formatCode>0.00</c:formatCode>
                <c:ptCount val="60"/>
                <c:pt idx="42">
                  <c:v>10.665739</c:v>
                </c:pt>
                <c:pt idx="43">
                  <c:v>10.407586</c:v>
                </c:pt>
                <c:pt idx="44">
                  <c:v>10.149433</c:v>
                </c:pt>
                <c:pt idx="45">
                  <c:v>9.8912800000000001</c:v>
                </c:pt>
                <c:pt idx="46">
                  <c:v>9.633127</c:v>
                </c:pt>
                <c:pt idx="47">
                  <c:v>9.3749739999999999</c:v>
                </c:pt>
                <c:pt idx="48">
                  <c:v>9.1168210000000016</c:v>
                </c:pt>
                <c:pt idx="49">
                  <c:v>8.8586680000000015</c:v>
                </c:pt>
                <c:pt idx="50">
                  <c:v>8.6005150000000015</c:v>
                </c:pt>
                <c:pt idx="51">
                  <c:v>8.3423620000000014</c:v>
                </c:pt>
                <c:pt idx="52">
                  <c:v>8.0842090000000013</c:v>
                </c:pt>
                <c:pt idx="53">
                  <c:v>7.8260560000000012</c:v>
                </c:pt>
                <c:pt idx="54">
                  <c:v>7.5679030000000012</c:v>
                </c:pt>
                <c:pt idx="55">
                  <c:v>7.3097500000000011</c:v>
                </c:pt>
                <c:pt idx="56">
                  <c:v>7.051597000000001</c:v>
                </c:pt>
                <c:pt idx="57">
                  <c:v>6.7934440000000009</c:v>
                </c:pt>
                <c:pt idx="58">
                  <c:v>6.5352910000000008</c:v>
                </c:pt>
                <c:pt idx="59">
                  <c:v>6.2771380000000008</c:v>
                </c:pt>
              </c:numCache>
            </c:numRef>
          </c:val>
          <c:smooth val="0"/>
          <c:extLst>
            <c:ext xmlns:c16="http://schemas.microsoft.com/office/drawing/2014/chart" uri="{C3380CC4-5D6E-409C-BE32-E72D297353CC}">
              <c16:uniqueId val="{00000001-75A9-4860-81EB-170515A5C016}"/>
            </c:ext>
          </c:extLst>
        </c:ser>
        <c:ser>
          <c:idx val="2"/>
          <c:order val="2"/>
          <c:tx>
            <c:strRef>
              <c:f>'2_UK_2030_scenario'!$D$25</c:f>
              <c:strCache>
                <c:ptCount val="1"/>
                <c:pt idx="0">
                  <c:v>U/GDP (2013-2040) - Exponential trend y = 22.363818e^(-0.016694x)  THIS IS USED</c:v>
                </c:pt>
              </c:strCache>
            </c:strRef>
          </c:tx>
          <c:spPr>
            <a:ln w="28575" cap="rnd">
              <a:solidFill>
                <a:schemeClr val="accent3"/>
              </a:solidFill>
              <a:round/>
            </a:ln>
            <a:effectLst/>
          </c:spPr>
          <c:marker>
            <c:symbol val="none"/>
          </c:marker>
          <c:cat>
            <c:numRef>
              <c:f>'2_UK_2030_scenario'!$E$11:$BL$11</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'2_UK_2030_scenario'!$E$25:$BL$25</c:f>
              <c:numCache>
                <c:formatCode>0.00</c:formatCode>
                <c:ptCount val="60"/>
                <c:pt idx="42">
                  <c:v>10.909155437302335</c:v>
                </c:pt>
                <c:pt idx="43">
                  <c:v>10.728549706856665</c:v>
                </c:pt>
                <c:pt idx="44">
                  <c:v>10.550933981462922</c:v>
                </c:pt>
                <c:pt idx="45">
                  <c:v>10.376258760309653</c:v>
                </c:pt>
                <c:pt idx="46">
                  <c:v>10.204475362092493</c:v>
                </c:pt>
                <c:pt idx="47">
                  <c:v>10.035535911446869</c:v>
                </c:pt>
                <c:pt idx="48">
                  <c:v>9.8693933256053388</c:v>
                </c:pt>
                <c:pt idx="49">
                  <c:v>9.7060013012757853</c:v>
                </c:pt>
                <c:pt idx="50">
                  <c:v>9.5453143017368891</c:v>
                </c:pt>
                <c:pt idx="51">
                  <c:v>9.3872875441472097</c:v>
                </c:pt>
                <c:pt idx="52">
                  <c:v>9.2318769870643873</c:v>
                </c:pt>
                <c:pt idx="53">
                  <c:v>9.0790393181709614</c:v>
                </c:pt>
                <c:pt idx="54">
                  <c:v>8.9287319422033935</c:v>
                </c:pt>
                <c:pt idx="55">
                  <c:v>8.7809129690809424</c:v>
                </c:pt>
                <c:pt idx="56">
                  <c:v>8.6355412022310531</c:v>
                </c:pt>
                <c:pt idx="57">
                  <c:v>8.4925761271080322</c:v>
                </c:pt>
                <c:pt idx="58">
                  <c:v>8.3519778999018115</c:v>
                </c:pt>
                <c:pt idx="59">
                  <c:v>8.2137073364336199</c:v>
                </c:pt>
              </c:numCache>
            </c:numRef>
          </c:val>
          <c:smooth val="0"/>
          <c:extLst>
            <c:ext xmlns:c16="http://schemas.microsoft.com/office/drawing/2014/chart" uri="{C3380CC4-5D6E-409C-BE32-E72D297353CC}">
              <c16:uniqueId val="{00000002-75A9-4860-81EB-170515A5C016}"/>
            </c:ext>
          </c:extLst>
        </c:ser>
        <c:dLbls>
          <c:showLegendKey val="0"/>
          <c:showVal val="0"/>
          <c:showCatName val="0"/>
          <c:showSerName val="0"/>
          <c:showPercent val="0"/>
          <c:showBubbleSize val="0"/>
        </c:dLbls>
        <c:smooth val="0"/>
        <c:axId val="476396272"/>
        <c:axId val="476396664"/>
      </c:lineChart>
      <c:catAx>
        <c:axId val="476396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6396664"/>
        <c:crosses val="autoZero"/>
        <c:auto val="1"/>
        <c:lblAlgn val="ctr"/>
        <c:lblOffset val="100"/>
        <c:noMultiLvlLbl val="0"/>
      </c:catAx>
      <c:valAx>
        <c:axId val="476396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U/GDP (tco2e Mill</a:t>
                </a:r>
                <a:r>
                  <a:rPr lang="en-GB" baseline="0"/>
                  <a:t> $US2011)</a:t>
                </a:r>
                <a:endParaRPr lang="en-GB"/>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6396272"/>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UK: aggregate p-u efficiencies</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'2_UK_2030_scenario'!$D$260</c:f>
              <c:strCache>
                <c:ptCount val="1"/>
                <c:pt idx="0">
                  <c:v>Direct heat</c:v>
                </c:pt>
              </c:strCache>
            </c:strRef>
          </c:tx>
          <c:spPr>
            <a:ln w="28575" cap="rnd">
              <a:solidFill>
                <a:schemeClr val="accent2"/>
              </a:solidFill>
              <a:round/>
            </a:ln>
            <a:effectLst/>
          </c:spPr>
          <c:marker>
            <c:symbol val="none"/>
          </c:marker>
          <c:cat>
            <c:numRef>
              <c:f>'2_UK_2030_scenario'!$E$259:$BV$259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'2_UK_2030_scenario'!$E$260:$BV$260</c:f>
              <c:numCache>
                <c:formatCode>0.0%</c:formatCode>
                <c:ptCount val="70"/>
                <c:pt idx="0">
                  <c:v>8.3401774823672559E-2</c:v>
                </c:pt>
                <c:pt idx="1">
                  <c:v>8.4691711743948891E-2</c:v>
                </c:pt>
                <c:pt idx="2">
                  <c:v>8.1868304561810989E-2</c:v>
                </c:pt>
                <c:pt idx="3">
                  <c:v>8.3717930563446508E-2</c:v>
                </c:pt>
                <c:pt idx="4">
                  <c:v>8.2675710684028111E-2</c:v>
                </c:pt>
                <c:pt idx="5">
                  <c:v>8.3363914576837478E-2</c:v>
                </c:pt>
                <c:pt idx="6">
                  <c:v>8.8853479394212329E-2</c:v>
                </c:pt>
                <c:pt idx="7">
                  <c:v>8.8548569225788687E-2</c:v>
                </c:pt>
                <c:pt idx="8">
                  <c:v>8.9102131004691443E-2</c:v>
                </c:pt>
                <c:pt idx="9">
                  <c:v>8.8663144665738491E-2</c:v>
                </c:pt>
                <c:pt idx="10">
                  <c:v>8.8293967964501091E-2</c:v>
                </c:pt>
                <c:pt idx="11">
                  <c:v>9.356463496945723E-2</c:v>
                </c:pt>
                <c:pt idx="12">
                  <c:v>9.140141180961546E-2</c:v>
                </c:pt>
                <c:pt idx="13">
                  <c:v>9.067704479317204E-2</c:v>
                </c:pt>
                <c:pt idx="14">
                  <c:v>8.996142416824908E-2</c:v>
                </c:pt>
                <c:pt idx="15">
                  <c:v>9.0444084203732053E-2</c:v>
                </c:pt>
                <c:pt idx="16">
                  <c:v>9.2346117695113236E-2</c:v>
                </c:pt>
                <c:pt idx="17">
                  <c:v>9.3381856977693883E-2</c:v>
                </c:pt>
                <c:pt idx="18">
                  <c:v>8.7322560729213891E-2</c:v>
                </c:pt>
                <c:pt idx="19">
                  <c:v>8.9088033528089708E-2</c:v>
                </c:pt>
                <c:pt idx="20">
                  <c:v>9.4233901263385211E-2</c:v>
                </c:pt>
                <c:pt idx="21">
                  <c:v>9.0518910199674063E-2</c:v>
                </c:pt>
                <c:pt idx="22">
                  <c:v>9.0301770680158017E-2</c:v>
                </c:pt>
                <c:pt idx="23">
                  <c:v>8.7513315247254572E-2</c:v>
                </c:pt>
                <c:pt idx="24">
                  <c:v>8.546585454769573E-2</c:v>
                </c:pt>
                <c:pt idx="25">
                  <c:v>8.9875749721063047E-2</c:v>
                </c:pt>
                <c:pt idx="26">
                  <c:v>9.2888379819000041E-2</c:v>
                </c:pt>
                <c:pt idx="27">
                  <c:v>8.9786553768796865E-2</c:v>
                </c:pt>
                <c:pt idx="28">
                  <c:v>9.5247898212801385E-2</c:v>
                </c:pt>
                <c:pt idx="29">
                  <c:v>9.8433318417218557E-2</c:v>
                </c:pt>
                <c:pt idx="30">
                  <c:v>0.10185703852323771</c:v>
                </c:pt>
                <c:pt idx="31">
                  <c:v>0.10096903430408456</c:v>
                </c:pt>
                <c:pt idx="32">
                  <c:v>0.10091091478341187</c:v>
                </c:pt>
                <c:pt idx="33">
                  <c:v>9.5591049992205204E-2</c:v>
                </c:pt>
                <c:pt idx="34">
                  <c:v>9.523141983577145E-2</c:v>
                </c:pt>
                <c:pt idx="35">
                  <c:v>9.6325462627917843E-2</c:v>
                </c:pt>
                <c:pt idx="36">
                  <c:v>9.3169620882074394E-2</c:v>
                </c:pt>
                <c:pt idx="37">
                  <c:v>8.6454035535857829E-2</c:v>
                </c:pt>
                <c:pt idx="38">
                  <c:v>8.4883939999566435E-2</c:v>
                </c:pt>
                <c:pt idx="39">
                  <c:v>8.6034949539680064E-2</c:v>
                </c:pt>
                <c:pt idx="40">
                  <c:v>9.0032944506415871E-2</c:v>
                </c:pt>
                <c:pt idx="41">
                  <c:v>8.188121930045375E-2</c:v>
                </c:pt>
                <c:pt idx="42">
                  <c:v>8.8198351024059998E-2</c:v>
                </c:pt>
                <c:pt idx="43">
                  <c:v>9.092390908434532E-2</c:v>
                </c:pt>
                <c:pt idx="44">
                  <c:v>9.1526995274854819E-2</c:v>
                </c:pt>
                <c:pt idx="45">
                  <c:v>9.2044229279359208E-2</c:v>
                </c:pt>
                <c:pt idx="46">
                  <c:v>9.2559974388858726E-2</c:v>
                </c:pt>
                <c:pt idx="47">
                  <c:v>9.3078857739270368E-2</c:v>
                </c:pt>
                <c:pt idx="48">
                  <c:v>9.3582076622051633E-2</c:v>
                </c:pt>
                <c:pt idx="49">
                  <c:v>9.4048223095106326E-2</c:v>
                </c:pt>
                <c:pt idx="50">
                  <c:v>9.4460068264198019E-2</c:v>
                </c:pt>
                <c:pt idx="51">
                  <c:v>9.4806952293639613E-2</c:v>
                </c:pt>
                <c:pt idx="52">
                  <c:v>9.5083983580891693E-2</c:v>
                </c:pt>
                <c:pt idx="53">
                  <c:v>9.5291288781938779E-2</c:v>
                </c:pt>
                <c:pt idx="54">
                  <c:v>9.5432211808482853E-2</c:v>
                </c:pt>
                <c:pt idx="55">
                  <c:v>9.5512371042750857E-2</c:v>
                </c:pt>
                <c:pt idx="56">
                  <c:v>9.5538439357348445E-2</c:v>
                </c:pt>
                <c:pt idx="57">
                  <c:v>9.5516435231191285E-2</c:v>
                </c:pt>
                <c:pt idx="58">
                  <c:v>9.5451336188427188E-2</c:v>
                </c:pt>
                <c:pt idx="59">
                  <c:v>9.534758257606725E-2</c:v>
                </c:pt>
                <c:pt idx="60">
                  <c:v>9.5070383633825487E-2</c:v>
                </c:pt>
                <c:pt idx="61">
                  <c:v>9.4766857024866397E-2</c:v>
                </c:pt>
                <c:pt idx="62">
                  <c:v>9.4438343129434638E-2</c:v>
                </c:pt>
                <c:pt idx="63">
                  <c:v>9.4086107063947946E-2</c:v>
                </c:pt>
                <c:pt idx="64">
                  <c:v>9.3711342836317532E-2</c:v>
                </c:pt>
                <c:pt idx="65">
                  <c:v>9.3315177253260814E-2</c:v>
                </c:pt>
                <c:pt idx="66">
                  <c:v>9.2898673596732123E-2</c:v>
                </c:pt>
                <c:pt idx="67">
                  <c:v>9.2462835085076939E-2</c:v>
                </c:pt>
                <c:pt idx="68">
                  <c:v>9.2008608133175601E-2</c:v>
                </c:pt>
                <c:pt idx="69">
                  <c:v>9.1536885424654393E-2</c:v>
                </c:pt>
              </c:numCache>
            </c:numRef>
          </c:val>
          <c:smooth val="0"/>
          <c:extLst>
            <c:ext xmlns:c16="http://schemas.microsoft.com/office/drawing/2014/chart" uri="{C3380CC4-5D6E-409C-BE32-E72D297353CC}">
              <c16:uniqueId val="{00000000-7E0E-47B4-BA8C-A1A8796F6BA8}"/>
            </c:ext>
          </c:extLst>
        </c:ser>
        <c:ser>
          <c:idx val="1"/>
          <c:order val="1"/>
          <c:tx>
            <c:strRef>
              <c:f>'2_UK_2030_scenario'!$D$261</c:f>
              <c:strCache>
                <c:ptCount val="1"/>
                <c:pt idx="0">
                  <c:v>Direct - MD</c:v>
                </c:pt>
              </c:strCache>
            </c:strRef>
          </c:tx>
          <c:spPr>
            <a:ln w="28575" cap="rnd">
              <a:solidFill>
                <a:schemeClr val="accent4"/>
              </a:solidFill>
              <a:round/>
            </a:ln>
            <a:effectLst/>
          </c:spPr>
          <c:marker>
            <c:symbol val="none"/>
          </c:marker>
          <c:cat>
            <c:numRef>
              <c:f>'2_UK_2030_scenario'!$E$259:$BV$259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'2_UK_2030_scenario'!$E$261:$BV$261</c:f>
              <c:numCache>
                <c:formatCode>0.0%</c:formatCode>
                <c:ptCount val="70"/>
                <c:pt idx="0">
                  <c:v>0.13964556200333375</c:v>
                </c:pt>
                <c:pt idx="1">
                  <c:v>0.14456473702787426</c:v>
                </c:pt>
                <c:pt idx="2">
                  <c:v>0.14474328532070502</c:v>
                </c:pt>
                <c:pt idx="3">
                  <c:v>0.14362527459345376</c:v>
                </c:pt>
                <c:pt idx="4">
                  <c:v>0.14389709853945315</c:v>
                </c:pt>
                <c:pt idx="5">
                  <c:v>0.14303262230460226</c:v>
                </c:pt>
                <c:pt idx="6">
                  <c:v>0.14529072105884747</c:v>
                </c:pt>
                <c:pt idx="7">
                  <c:v>0.14440496407416575</c:v>
                </c:pt>
                <c:pt idx="8">
                  <c:v>0.14583973284235385</c:v>
                </c:pt>
                <c:pt idx="9">
                  <c:v>0.14370137241116959</c:v>
                </c:pt>
                <c:pt idx="10">
                  <c:v>0.14745851121646592</c:v>
                </c:pt>
                <c:pt idx="11">
                  <c:v>0.14563651270889988</c:v>
                </c:pt>
                <c:pt idx="12">
                  <c:v>0.14205014625449808</c:v>
                </c:pt>
                <c:pt idx="13">
                  <c:v>0.14196820389879625</c:v>
                </c:pt>
                <c:pt idx="14">
                  <c:v>0.14216337112100269</c:v>
                </c:pt>
                <c:pt idx="15">
                  <c:v>0.13714160594507357</c:v>
                </c:pt>
                <c:pt idx="16">
                  <c:v>0.13977585470591758</c:v>
                </c:pt>
                <c:pt idx="17">
                  <c:v>0.13965840406876073</c:v>
                </c:pt>
                <c:pt idx="18">
                  <c:v>0.1426178104749708</c:v>
                </c:pt>
                <c:pt idx="19">
                  <c:v>0.14144747922240625</c:v>
                </c:pt>
                <c:pt idx="20">
                  <c:v>0.14235921213250111</c:v>
                </c:pt>
                <c:pt idx="21">
                  <c:v>0.1418145651974396</c:v>
                </c:pt>
                <c:pt idx="22">
                  <c:v>0.14233740443019741</c:v>
                </c:pt>
                <c:pt idx="23">
                  <c:v>0.14410812647521923</c:v>
                </c:pt>
                <c:pt idx="24">
                  <c:v>0.14708150969311304</c:v>
                </c:pt>
                <c:pt idx="25">
                  <c:v>0.14830190698336956</c:v>
                </c:pt>
                <c:pt idx="26">
                  <c:v>0.1509215157344117</c:v>
                </c:pt>
                <c:pt idx="27">
                  <c:v>0.15320452021670963</c:v>
                </c:pt>
                <c:pt idx="28">
                  <c:v>0.15728874969173559</c:v>
                </c:pt>
                <c:pt idx="29">
                  <c:v>0.15543552702265531</c:v>
                </c:pt>
                <c:pt idx="30">
                  <c:v>0.1589584982252967</c:v>
                </c:pt>
                <c:pt idx="31">
                  <c:v>0.15901944831702466</c:v>
                </c:pt>
                <c:pt idx="32">
                  <c:v>0.16411988893261709</c:v>
                </c:pt>
                <c:pt idx="33">
                  <c:v>0.16639820732228269</c:v>
                </c:pt>
                <c:pt idx="34">
                  <c:v>0.16473896150754699</c:v>
                </c:pt>
                <c:pt idx="35">
                  <c:v>0.1683507399914094</c:v>
                </c:pt>
                <c:pt idx="36">
                  <c:v>0.17247379568840596</c:v>
                </c:pt>
                <c:pt idx="37">
                  <c:v>0.17398453299834959</c:v>
                </c:pt>
                <c:pt idx="38">
                  <c:v>0.17533618375096244</c:v>
                </c:pt>
                <c:pt idx="39">
                  <c:v>0.17488665857713326</c:v>
                </c:pt>
                <c:pt idx="40">
                  <c:v>0.17948071386281422</c:v>
                </c:pt>
                <c:pt idx="41">
                  <c:v>0.18015277012424558</c:v>
                </c:pt>
                <c:pt idx="42">
                  <c:v>0.18267436815294888</c:v>
                </c:pt>
                <c:pt idx="43">
                  <c:v>0.1846381336568767</c:v>
                </c:pt>
                <c:pt idx="44">
                  <c:v>0.18580836144494667</c:v>
                </c:pt>
                <c:pt idx="45">
                  <c:v>0.18680067492927438</c:v>
                </c:pt>
                <c:pt idx="46">
                  <c:v>0.18842484253263841</c:v>
                </c:pt>
                <c:pt idx="47">
                  <c:v>0.19060956243706317</c:v>
                </c:pt>
                <c:pt idx="48">
                  <c:v>0.19276990254049711</c:v>
                </c:pt>
                <c:pt idx="49">
                  <c:v>0.19487308770078157</c:v>
                </c:pt>
                <c:pt idx="50">
                  <c:v>0.1968924719435077</c:v>
                </c:pt>
                <c:pt idx="51">
                  <c:v>0.19881251002221775</c:v>
                </c:pt>
                <c:pt idx="52">
                  <c:v>0.20062759874311356</c:v>
                </c:pt>
                <c:pt idx="53">
                  <c:v>0.20234083034558747</c:v>
                </c:pt>
                <c:pt idx="54">
                  <c:v>0.20396072103454305</c:v>
                </c:pt>
                <c:pt idx="55">
                  <c:v>0.20549948576336111</c:v>
                </c:pt>
                <c:pt idx="56">
                  <c:v>0.2069708052357094</c:v>
                </c:pt>
                <c:pt idx="57">
                  <c:v>0.20838672509866482</c:v>
                </c:pt>
                <c:pt idx="58">
                  <c:v>0.20975700187142307</c:v>
                </c:pt>
                <c:pt idx="59">
                  <c:v>0.21109007612180031</c:v>
                </c:pt>
                <c:pt idx="60">
                  <c:v>0.21214248759698967</c:v>
                </c:pt>
                <c:pt idx="61">
                  <c:v>0.21319933666866386</c:v>
                </c:pt>
                <c:pt idx="62">
                  <c:v>0.21423681590256174</c:v>
                </c:pt>
                <c:pt idx="63">
                  <c:v>0.21526443105153292</c:v>
                </c:pt>
                <c:pt idx="64">
                  <c:v>0.21628369370414829</c:v>
                </c:pt>
                <c:pt idx="65">
                  <c:v>0.21729590025839393</c:v>
                </c:pt>
                <c:pt idx="66">
                  <c:v>0.21830216187546503</c:v>
                </c:pt>
                <c:pt idx="67">
                  <c:v>0.21930343024485308</c:v>
                </c:pt>
                <c:pt idx="68">
                  <c:v>0.22030051975150919</c:v>
                </c:pt>
                <c:pt idx="69">
                  <c:v>0.22129412655119607</c:v>
                </c:pt>
              </c:numCache>
            </c:numRef>
          </c:val>
          <c:smooth val="0"/>
          <c:extLst>
            <c:ext xmlns:c16="http://schemas.microsoft.com/office/drawing/2014/chart" uri="{C3380CC4-5D6E-409C-BE32-E72D297353CC}">
              <c16:uniqueId val="{00000001-7E0E-47B4-BA8C-A1A8796F6BA8}"/>
            </c:ext>
          </c:extLst>
        </c:ser>
        <c:ser>
          <c:idx val="2"/>
          <c:order val="2"/>
          <c:tx>
            <c:strRef>
              <c:f>'2_UK_2030_scenario'!$D$262</c:f>
              <c:strCache>
                <c:ptCount val="1"/>
                <c:pt idx="0">
                  <c:v>Electricity</c:v>
                </c:pt>
              </c:strCache>
            </c:strRef>
          </c:tx>
          <c:spPr>
            <a:ln w="28575" cap="rnd">
              <a:solidFill>
                <a:schemeClr val="accent1"/>
              </a:solidFill>
              <a:round/>
            </a:ln>
            <a:effectLst/>
          </c:spPr>
          <c:marker>
            <c:symbol val="none"/>
          </c:marker>
          <c:cat>
            <c:numRef>
              <c:f>'2_UK_2030_scenario'!$E$259:$BV$259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'2_UK_2030_scenario'!$E$262:$BV$262</c:f>
              <c:numCache>
                <c:formatCode>0.0%</c:formatCode>
                <c:ptCount val="70"/>
                <c:pt idx="0">
                  <c:v>7.5914787959374369E-2</c:v>
                </c:pt>
                <c:pt idx="1">
                  <c:v>7.7876095942531781E-2</c:v>
                </c:pt>
                <c:pt idx="2">
                  <c:v>8.2997837279085898E-2</c:v>
                </c:pt>
                <c:pt idx="3">
                  <c:v>8.4405652546266335E-2</c:v>
                </c:pt>
                <c:pt idx="4">
                  <c:v>9.2075841006912948E-2</c:v>
                </c:pt>
                <c:pt idx="5">
                  <c:v>9.573552007451043E-2</c:v>
                </c:pt>
                <c:pt idx="6">
                  <c:v>9.632129202039183E-2</c:v>
                </c:pt>
                <c:pt idx="7">
                  <c:v>9.8534697181656097E-2</c:v>
                </c:pt>
                <c:pt idx="8">
                  <c:v>9.6820762176780956E-2</c:v>
                </c:pt>
                <c:pt idx="9">
                  <c:v>9.8789013876870793E-2</c:v>
                </c:pt>
                <c:pt idx="10">
                  <c:v>0.10164375549050178</c:v>
                </c:pt>
                <c:pt idx="11">
                  <c:v>0.10337337894495111</c:v>
                </c:pt>
                <c:pt idx="12">
                  <c:v>0.10554251364176935</c:v>
                </c:pt>
                <c:pt idx="13">
                  <c:v>0.10823897944967488</c:v>
                </c:pt>
                <c:pt idx="14">
                  <c:v>0.10871316012716281</c:v>
                </c:pt>
                <c:pt idx="15">
                  <c:v>0.11141948956012088</c:v>
                </c:pt>
                <c:pt idx="16">
                  <c:v>0.1157298077907586</c:v>
                </c:pt>
                <c:pt idx="17">
                  <c:v>0.11913378800854521</c:v>
                </c:pt>
                <c:pt idx="18">
                  <c:v>0.12185105246529281</c:v>
                </c:pt>
                <c:pt idx="19">
                  <c:v>0.12428909260197279</c:v>
                </c:pt>
                <c:pt idx="20">
                  <c:v>0.12622919713071723</c:v>
                </c:pt>
                <c:pt idx="21">
                  <c:v>0.12204522301148585</c:v>
                </c:pt>
                <c:pt idx="22">
                  <c:v>0.12653790214423108</c:v>
                </c:pt>
                <c:pt idx="23">
                  <c:v>0.13139309000554997</c:v>
                </c:pt>
                <c:pt idx="24">
                  <c:v>0.13486433184762783</c:v>
                </c:pt>
                <c:pt idx="25">
                  <c:v>0.13580559000146594</c:v>
                </c:pt>
                <c:pt idx="26">
                  <c:v>0.13742749255301315</c:v>
                </c:pt>
                <c:pt idx="27">
                  <c:v>0.13707746902745149</c:v>
                </c:pt>
                <c:pt idx="28">
                  <c:v>0.14334763606671677</c:v>
                </c:pt>
                <c:pt idx="29">
                  <c:v>0.14581289149581933</c:v>
                </c:pt>
                <c:pt idx="30">
                  <c:v>0.1419835480260129</c:v>
                </c:pt>
                <c:pt idx="31">
                  <c:v>0.14532704042207981</c:v>
                </c:pt>
                <c:pt idx="32">
                  <c:v>0.14002489113100153</c:v>
                </c:pt>
                <c:pt idx="33">
                  <c:v>0.14259377590981506</c:v>
                </c:pt>
                <c:pt idx="34">
                  <c:v>0.14290026810199719</c:v>
                </c:pt>
                <c:pt idx="35">
                  <c:v>0.14166498149498036</c:v>
                </c:pt>
                <c:pt idx="36">
                  <c:v>0.1459525061570851</c:v>
                </c:pt>
                <c:pt idx="37">
                  <c:v>0.15286538280519441</c:v>
                </c:pt>
                <c:pt idx="38">
                  <c:v>0.14965219060845483</c:v>
                </c:pt>
                <c:pt idx="39">
                  <c:v>0.15423760034618594</c:v>
                </c:pt>
                <c:pt idx="40">
                  <c:v>0.15655415686029833</c:v>
                </c:pt>
                <c:pt idx="41">
                  <c:v>0.14944879975109734</c:v>
                </c:pt>
                <c:pt idx="42">
                  <c:v>0.15426781277006824</c:v>
                </c:pt>
                <c:pt idx="43">
                  <c:v>0.16044683318461761</c:v>
                </c:pt>
                <c:pt idx="44">
                  <c:v>0.16161288885090561</c:v>
                </c:pt>
                <c:pt idx="45">
                  <c:v>0.16257998548461244</c:v>
                </c:pt>
                <c:pt idx="46">
                  <c:v>0.16350603512702896</c:v>
                </c:pt>
                <c:pt idx="47">
                  <c:v>0.16440662130400729</c:v>
                </c:pt>
                <c:pt idx="48">
                  <c:v>0.16525466034420119</c:v>
                </c:pt>
                <c:pt idx="49">
                  <c:v>0.16601752211574108</c:v>
                </c:pt>
                <c:pt idx="50">
                  <c:v>0.16666925269338886</c:v>
                </c:pt>
                <c:pt idx="51">
                  <c:v>0.16719493492091608</c:v>
                </c:pt>
                <c:pt idx="52">
                  <c:v>0.16758934048001736</c:v>
                </c:pt>
                <c:pt idx="53">
                  <c:v>0.16785563690916533</c:v>
                </c:pt>
                <c:pt idx="54">
                  <c:v>0.16800222587027305</c:v>
                </c:pt>
                <c:pt idx="55">
                  <c:v>0.16804109716615365</c:v>
                </c:pt>
                <c:pt idx="56">
                  <c:v>0.1679857007089697</c:v>
                </c:pt>
                <c:pt idx="57">
                  <c:v>0.16784797390744607</c:v>
                </c:pt>
                <c:pt idx="58">
                  <c:v>0.1676377064470255</c:v>
                </c:pt>
                <c:pt idx="59">
                  <c:v>0.16736346610512542</c:v>
                </c:pt>
                <c:pt idx="60">
                  <c:v>0.16679035983192902</c:v>
                </c:pt>
                <c:pt idx="61">
                  <c:v>0.16617632327480264</c:v>
                </c:pt>
                <c:pt idx="62">
                  <c:v>0.1655238210877803</c:v>
                </c:pt>
                <c:pt idx="63">
                  <c:v>0.16483504212614045</c:v>
                </c:pt>
                <c:pt idx="64">
                  <c:v>0.16411192932815077</c:v>
                </c:pt>
                <c:pt idx="65">
                  <c:v>0.16335620661035349</c:v>
                </c:pt>
                <c:pt idx="66">
                  <c:v>0.16256940308934797</c:v>
                </c:pt>
                <c:pt idx="67">
                  <c:v>0.16175287490924203</c:v>
                </c:pt>
                <c:pt idx="68">
                  <c:v>0.16090782492391334</c:v>
                </c:pt>
                <c:pt idx="69">
                  <c:v>0.1600353204565001</c:v>
                </c:pt>
              </c:numCache>
            </c:numRef>
          </c:val>
          <c:smooth val="0"/>
          <c:extLst>
            <c:ext xmlns:c16="http://schemas.microsoft.com/office/drawing/2014/chart" uri="{C3380CC4-5D6E-409C-BE32-E72D297353CC}">
              <c16:uniqueId val="{00000002-7E0E-47B4-BA8C-A1A8796F6BA8}"/>
            </c:ext>
          </c:extLst>
        </c:ser>
        <c:ser>
          <c:idx val="3"/>
          <c:order val="3"/>
          <c:tx>
            <c:strRef>
              <c:f>'2_UK_2030_scenario'!$D$263</c:f>
              <c:strCache>
                <c:ptCount val="1"/>
                <c:pt idx="0">
                  <c:v>Muscle Work</c:v>
                </c:pt>
              </c:strCache>
            </c:strRef>
          </c:tx>
          <c:spPr>
            <a:ln w="28575" cap="rnd">
              <a:solidFill>
                <a:schemeClr val="bg2">
                  <a:lumMod val="75000"/>
                </a:schemeClr>
              </a:solidFill>
              <a:round/>
            </a:ln>
            <a:effectLst/>
          </c:spPr>
          <c:marker>
            <c:symbol val="none"/>
          </c:marker>
          <c:cat>
            <c:numRef>
              <c:f>'2_UK_2030_scenario'!$E$259:$BV$259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'2_UK_2030_scenario'!$E$263:$BV$263</c:f>
              <c:numCache>
                <c:formatCode>0.0%</c:formatCode>
                <c:ptCount val="70"/>
                <c:pt idx="0">
                  <c:v>5.2512076058248668E-3</c:v>
                </c:pt>
                <c:pt idx="1">
                  <c:v>5.2201353770135071E-3</c:v>
                </c:pt>
                <c:pt idx="2">
                  <c:v>5.189063138571013E-3</c:v>
                </c:pt>
                <c:pt idx="3">
                  <c:v>5.1579909062707671E-3</c:v>
                </c:pt>
                <c:pt idx="4">
                  <c:v>5.1269186728345522E-3</c:v>
                </c:pt>
                <c:pt idx="5">
                  <c:v>5.0958464373978178E-3</c:v>
                </c:pt>
                <c:pt idx="6">
                  <c:v>5.0647742043791171E-3</c:v>
                </c:pt>
                <c:pt idx="7">
                  <c:v>5.0337019689582129E-3</c:v>
                </c:pt>
                <c:pt idx="8">
                  <c:v>5.0026297359044777E-3</c:v>
                </c:pt>
                <c:pt idx="9">
                  <c:v>4.9715575009076848E-3</c:v>
                </c:pt>
                <c:pt idx="10">
                  <c:v>4.9404852648176189E-3</c:v>
                </c:pt>
                <c:pt idx="11">
                  <c:v>4.9094130304151787E-3</c:v>
                </c:pt>
                <c:pt idx="12">
                  <c:v>4.8783407970183334E-3</c:v>
                </c:pt>
                <c:pt idx="13">
                  <c:v>4.847268562312451E-3</c:v>
                </c:pt>
                <c:pt idx="14">
                  <c:v>4.8161963295329088E-3</c:v>
                </c:pt>
                <c:pt idx="15">
                  <c:v>4.785124092989655E-3</c:v>
                </c:pt>
                <c:pt idx="16">
                  <c:v>4.7540518590901753E-3</c:v>
                </c:pt>
                <c:pt idx="17">
                  <c:v>4.7229796258805596E-3</c:v>
                </c:pt>
                <c:pt idx="18">
                  <c:v>4.6919073896402545E-3</c:v>
                </c:pt>
                <c:pt idx="19">
                  <c:v>4.6608351566107134E-3</c:v>
                </c:pt>
                <c:pt idx="20">
                  <c:v>4.6297629207013588E-3</c:v>
                </c:pt>
                <c:pt idx="21">
                  <c:v>4.5986906860333542E-3</c:v>
                </c:pt>
                <c:pt idx="22">
                  <c:v>4.5676184528077582E-3</c:v>
                </c:pt>
                <c:pt idx="23">
                  <c:v>4.536546218418612E-3</c:v>
                </c:pt>
                <c:pt idx="24">
                  <c:v>4.5054739828115538E-3</c:v>
                </c:pt>
                <c:pt idx="25">
                  <c:v>4.4744017516066504E-3</c:v>
                </c:pt>
                <c:pt idx="26">
                  <c:v>4.4433295144474336E-3</c:v>
                </c:pt>
                <c:pt idx="27">
                  <c:v>4.4122572804782909E-3</c:v>
                </c:pt>
                <c:pt idx="28">
                  <c:v>4.3811850470187397E-3</c:v>
                </c:pt>
                <c:pt idx="29">
                  <c:v>4.3501128129163078E-3</c:v>
                </c:pt>
                <c:pt idx="30">
                  <c:v>4.3190405769021707E-3</c:v>
                </c:pt>
                <c:pt idx="31">
                  <c:v>4.2879683437389631E-3</c:v>
                </c:pt>
                <c:pt idx="32">
                  <c:v>4.2568961104243828E-3</c:v>
                </c:pt>
                <c:pt idx="33">
                  <c:v>4.2258238761023132E-3</c:v>
                </c:pt>
                <c:pt idx="34">
                  <c:v>4.1947516409007379E-3</c:v>
                </c:pt>
                <c:pt idx="35">
                  <c:v>4.1636794047292813E-3</c:v>
                </c:pt>
                <c:pt idx="36">
                  <c:v>4.1326071729286245E-3</c:v>
                </c:pt>
                <c:pt idx="37">
                  <c:v>4.1015349373467206E-3</c:v>
                </c:pt>
                <c:pt idx="38">
                  <c:v>4.0704627048477639E-3</c:v>
                </c:pt>
                <c:pt idx="39">
                  <c:v>4.0393904701351464E-3</c:v>
                </c:pt>
                <c:pt idx="40">
                  <c:v>4.008318235873813E-3</c:v>
                </c:pt>
                <c:pt idx="41">
                  <c:v>3.9772460010815552E-3</c:v>
                </c:pt>
                <c:pt idx="42">
                  <c:v>3.9461737646457069E-3</c:v>
                </c:pt>
                <c:pt idx="43">
                  <c:v>3.9157229750181929E-3</c:v>
                </c:pt>
                <c:pt idx="44">
                  <c:v>3.8858812011832288E-3</c:v>
                </c:pt>
                <c:pt idx="45">
                  <c:v>3.8566362628249654E-3</c:v>
                </c:pt>
                <c:pt idx="46">
                  <c:v>3.8279762232338661E-3</c:v>
                </c:pt>
                <c:pt idx="47">
                  <c:v>3.7998893844345891E-3</c:v>
                </c:pt>
                <c:pt idx="48">
                  <c:v>3.7723642824112973E-3</c:v>
                </c:pt>
                <c:pt idx="49">
                  <c:v>3.7453896824284727E-3</c:v>
                </c:pt>
                <c:pt idx="50">
                  <c:v>3.7189545744453034E-3</c:v>
                </c:pt>
                <c:pt idx="51">
                  <c:v>3.6930481686217979E-3</c:v>
                </c:pt>
                <c:pt idx="52">
                  <c:v>3.6676598909147623E-3</c:v>
                </c:pt>
                <c:pt idx="53">
                  <c:v>3.6427793787618674E-3</c:v>
                </c:pt>
                <c:pt idx="54">
                  <c:v>3.6183964768520304E-3</c:v>
                </c:pt>
                <c:pt idx="55">
                  <c:v>3.5945012329803901E-3</c:v>
                </c:pt>
                <c:pt idx="56">
                  <c:v>3.5710838939861825E-3</c:v>
                </c:pt>
                <c:pt idx="57">
                  <c:v>3.5481349017718595E-3</c:v>
                </c:pt>
                <c:pt idx="58">
                  <c:v>3.5256448894018227E-3</c:v>
                </c:pt>
                <c:pt idx="59">
                  <c:v>3.5036046772791867E-3</c:v>
                </c:pt>
                <c:pt idx="60">
                  <c:v>3.4820052693990034E-3</c:v>
                </c:pt>
                <c:pt idx="61">
                  <c:v>3.4608378496764239E-3</c:v>
                </c:pt>
                <c:pt idx="62">
                  <c:v>3.4400937783482964E-3</c:v>
                </c:pt>
                <c:pt idx="63">
                  <c:v>3.4197645884467311E-3</c:v>
                </c:pt>
                <c:pt idx="64">
                  <c:v>3.399841982343197E-3</c:v>
                </c:pt>
                <c:pt idx="65">
                  <c:v>3.3803178283617337E-3</c:v>
                </c:pt>
                <c:pt idx="66">
                  <c:v>3.3611841574598994E-3</c:v>
                </c:pt>
                <c:pt idx="67">
                  <c:v>3.3424331599761019E-3</c:v>
                </c:pt>
                <c:pt idx="68">
                  <c:v>3.32405718244198E-3</c:v>
                </c:pt>
                <c:pt idx="69">
                  <c:v>3.3060487244585407E-3</c:v>
                </c:pt>
              </c:numCache>
            </c:numRef>
          </c:val>
          <c:smooth val="0"/>
          <c:extLst>
            <c:ext xmlns:c16="http://schemas.microsoft.com/office/drawing/2014/chart" uri="{C3380CC4-5D6E-409C-BE32-E72D297353CC}">
              <c16:uniqueId val="{00000003-7E0E-47B4-BA8C-A1A8796F6BA8}"/>
            </c:ext>
          </c:extLst>
        </c:ser>
        <c:ser>
          <c:idx val="4"/>
          <c:order val="4"/>
          <c:tx>
            <c:strRef>
              <c:f>'2_UK_2030_scenario'!$D$264</c:f>
              <c:strCache>
                <c:ptCount val="1"/>
                <c:pt idx="0">
                  <c:v>Aggregate national p-u efficiency</c:v>
                </c:pt>
              </c:strCache>
            </c:strRef>
          </c:tx>
          <c:spPr>
            <a:ln w="28575" cap="rnd">
              <a:solidFill>
                <a:srgbClr val="FF0000"/>
              </a:solidFill>
              <a:round/>
            </a:ln>
            <a:effectLst/>
          </c:spPr>
          <c:marker>
            <c:symbol val="none"/>
          </c:marker>
          <c:cat>
            <c:numRef>
              <c:f>'2_UK_2030_scenario'!$E$259:$BV$259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'2_UK_2030_scenario'!$E$264:$BV$264</c:f>
              <c:numCache>
                <c:formatCode>0.0%</c:formatCode>
                <c:ptCount val="70"/>
                <c:pt idx="0">
                  <c:v>9.051779599496082E-2</c:v>
                </c:pt>
                <c:pt idx="1">
                  <c:v>9.3659724813801443E-2</c:v>
                </c:pt>
                <c:pt idx="2">
                  <c:v>9.4555030446741781E-2</c:v>
                </c:pt>
                <c:pt idx="3">
                  <c:v>9.5590970784508469E-2</c:v>
                </c:pt>
                <c:pt idx="4">
                  <c:v>9.7992053560566367E-2</c:v>
                </c:pt>
                <c:pt idx="5">
                  <c:v>9.963228764057494E-2</c:v>
                </c:pt>
                <c:pt idx="6">
                  <c:v>0.10253736705090261</c:v>
                </c:pt>
                <c:pt idx="7">
                  <c:v>0.1034343066762794</c:v>
                </c:pt>
                <c:pt idx="8">
                  <c:v>0.103013370846486</c:v>
                </c:pt>
                <c:pt idx="9">
                  <c:v>0.10399971834583603</c:v>
                </c:pt>
                <c:pt idx="10">
                  <c:v>0.1055970336420296</c:v>
                </c:pt>
                <c:pt idx="11">
                  <c:v>0.10824062446942745</c:v>
                </c:pt>
                <c:pt idx="12">
                  <c:v>0.10739118415203919</c:v>
                </c:pt>
                <c:pt idx="13">
                  <c:v>0.10860652963183788</c:v>
                </c:pt>
                <c:pt idx="14">
                  <c:v>0.10813754439553246</c:v>
                </c:pt>
                <c:pt idx="15">
                  <c:v>0.10854542745978572</c:v>
                </c:pt>
                <c:pt idx="16">
                  <c:v>0.11174781733020131</c:v>
                </c:pt>
                <c:pt idx="17">
                  <c:v>0.11373032384756782</c:v>
                </c:pt>
                <c:pt idx="18">
                  <c:v>0.11430976341024117</c:v>
                </c:pt>
                <c:pt idx="19">
                  <c:v>0.11532185674730226</c:v>
                </c:pt>
                <c:pt idx="20">
                  <c:v>0.11755643137636919</c:v>
                </c:pt>
                <c:pt idx="21">
                  <c:v>0.11515918532362554</c:v>
                </c:pt>
                <c:pt idx="22">
                  <c:v>0.116575939399189</c:v>
                </c:pt>
                <c:pt idx="23">
                  <c:v>0.11764234878529868</c:v>
                </c:pt>
                <c:pt idx="24">
                  <c:v>0.1192763863182843</c:v>
                </c:pt>
                <c:pt idx="25">
                  <c:v>0.12136542932766355</c:v>
                </c:pt>
                <c:pt idx="26">
                  <c:v>0.12438620330811809</c:v>
                </c:pt>
                <c:pt idx="27">
                  <c:v>0.12380927346470452</c:v>
                </c:pt>
                <c:pt idx="28">
                  <c:v>0.12898012560480626</c:v>
                </c:pt>
                <c:pt idx="29">
                  <c:v>0.13061346435063695</c:v>
                </c:pt>
                <c:pt idx="30">
                  <c:v>0.13116276862806792</c:v>
                </c:pt>
                <c:pt idx="31">
                  <c:v>0.13278894434776983</c:v>
                </c:pt>
                <c:pt idx="32">
                  <c:v>0.13240501766892143</c:v>
                </c:pt>
                <c:pt idx="33">
                  <c:v>0.13191931170544763</c:v>
                </c:pt>
                <c:pt idx="34">
                  <c:v>0.1323058304502652</c:v>
                </c:pt>
                <c:pt idx="35">
                  <c:v>0.13349185349863987</c:v>
                </c:pt>
                <c:pt idx="36">
                  <c:v>0.13565011970857133</c:v>
                </c:pt>
                <c:pt idx="37">
                  <c:v>0.1352628100906822</c:v>
                </c:pt>
                <c:pt idx="38">
                  <c:v>0.13487637066960428</c:v>
                </c:pt>
                <c:pt idx="39">
                  <c:v>0.13525821553668027</c:v>
                </c:pt>
                <c:pt idx="40">
                  <c:v>0.14122592464490408</c:v>
                </c:pt>
                <c:pt idx="41">
                  <c:v>0.13484953595440813</c:v>
                </c:pt>
                <c:pt idx="42">
                  <c:v>0.13854028746930541</c:v>
                </c:pt>
                <c:pt idx="43">
                  <c:v>0.14302209407727748</c:v>
                </c:pt>
                <c:pt idx="44">
                  <c:v>0.14413331402887827</c:v>
                </c:pt>
                <c:pt idx="45">
                  <c:v>0.1452418279274324</c:v>
                </c:pt>
                <c:pt idx="46">
                  <c:v>0.14647245151082183</c:v>
                </c:pt>
                <c:pt idx="47">
                  <c:v>0.1478178261495938</c:v>
                </c:pt>
                <c:pt idx="48">
                  <c:v>0.14913314779937034</c:v>
                </c:pt>
                <c:pt idx="49">
                  <c:v>0.15038778400943284</c:v>
                </c:pt>
                <c:pt idx="50">
                  <c:v>0.15155683058144959</c:v>
                </c:pt>
                <c:pt idx="51">
                  <c:v>0.15262508759258994</c:v>
                </c:pt>
                <c:pt idx="52">
                  <c:v>0.15358599225438246</c:v>
                </c:pt>
                <c:pt idx="53">
                  <c:v>0.15444056469700063</c:v>
                </c:pt>
                <c:pt idx="54">
                  <c:v>0.15519465875063107</c:v>
                </c:pt>
                <c:pt idx="55">
                  <c:v>0.15585752670995498</c:v>
                </c:pt>
                <c:pt idx="56">
                  <c:v>0.1564399311497362</c:v>
                </c:pt>
                <c:pt idx="57">
                  <c:v>0.15695147208492111</c:v>
                </c:pt>
                <c:pt idx="58">
                  <c:v>0.15739998682321882</c:v>
                </c:pt>
                <c:pt idx="59">
                  <c:v>0.15779235464103311</c:v>
                </c:pt>
                <c:pt idx="60">
                  <c:v>0.15791505381015036</c:v>
                </c:pt>
                <c:pt idx="61">
                  <c:v>0.15800364034950481</c:v>
                </c:pt>
                <c:pt idx="62">
                  <c:v>0.1580547175411767</c:v>
                </c:pt>
                <c:pt idx="63">
                  <c:v>0.15807133833866233</c:v>
                </c:pt>
                <c:pt idx="64">
                  <c:v>0.1580548481322856</c:v>
                </c:pt>
                <c:pt idx="65">
                  <c:v>0.15800643292829236</c:v>
                </c:pt>
                <c:pt idx="66">
                  <c:v>0.1579271350031024</c:v>
                </c:pt>
                <c:pt idx="67">
                  <c:v>0.15781786695427269</c:v>
                </c:pt>
                <c:pt idx="68">
                  <c:v>0.15767942433737231</c:v>
                </c:pt>
                <c:pt idx="69">
                  <c:v>0.15751249705503328</c:v>
                </c:pt>
              </c:numCache>
            </c:numRef>
          </c:val>
          <c:smooth val="0"/>
          <c:extLst>
            <c:ext xmlns:c16="http://schemas.microsoft.com/office/drawing/2014/chart" uri="{C3380CC4-5D6E-409C-BE32-E72D297353CC}">
              <c16:uniqueId val="{00000004-7E0E-47B4-BA8C-A1A8796F6BA8}"/>
            </c:ext>
          </c:extLst>
        </c:ser>
        <c:dLbls>
          <c:showLegendKey val="0"/>
          <c:showVal val="0"/>
          <c:showCatName val="0"/>
          <c:showSerName val="0"/>
          <c:showPercent val="0"/>
          <c:showBubbleSize val="0"/>
        </c:dLbls>
        <c:smooth val="0"/>
        <c:axId val="476547656"/>
        <c:axId val="476548048"/>
      </c:lineChart>
      <c:catAx>
        <c:axId val="476547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6548048"/>
        <c:crosses val="autoZero"/>
        <c:auto val="1"/>
        <c:lblAlgn val="ctr"/>
        <c:lblOffset val="100"/>
        <c:noMultiLvlLbl val="0"/>
      </c:catAx>
      <c:valAx>
        <c:axId val="4765480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6547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UK: Primary exergy</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'2_UK_2030_scenario'!$D$224</c:f>
              <c:strCache>
                <c:ptCount val="1"/>
                <c:pt idx="0">
                  <c:v>Direct heat</c:v>
                </c:pt>
              </c:strCache>
            </c:strRef>
          </c:tx>
          <c:spPr>
            <a:ln w="28575" cap="rnd">
              <a:solidFill>
                <a:schemeClr val="accent2"/>
              </a:solidFill>
              <a:round/>
            </a:ln>
            <a:effectLst/>
          </c:spPr>
          <c:marker>
            <c:symbol val="none"/>
          </c:marker>
          <c:cat>
            <c:numRef>
              <c:f>'2_UK_2030_scenario'!$E$223:$BV$223</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'2_UK_2030_scenario'!$E$224:$BV$224</c:f>
              <c:numCache>
                <c:formatCode>#,##0</c:formatCode>
                <c:ptCount val="70"/>
                <c:pt idx="0">
                  <c:v>85523.699720047633</c:v>
                </c:pt>
                <c:pt idx="1">
                  <c:v>82746.999282952995</c:v>
                </c:pt>
                <c:pt idx="2">
                  <c:v>86669.531695090496</c:v>
                </c:pt>
                <c:pt idx="3">
                  <c:v>83702.984688707002</c:v>
                </c:pt>
                <c:pt idx="4">
                  <c:v>83496.37229382286</c:v>
                </c:pt>
                <c:pt idx="5">
                  <c:v>84037.521426323729</c:v>
                </c:pt>
                <c:pt idx="6">
                  <c:v>86307.44690721159</c:v>
                </c:pt>
                <c:pt idx="7">
                  <c:v>83954.534763216972</c:v>
                </c:pt>
                <c:pt idx="8">
                  <c:v>89044.41192915861</c:v>
                </c:pt>
                <c:pt idx="9">
                  <c:v>78263.392696880299</c:v>
                </c:pt>
                <c:pt idx="10">
                  <c:v>76086.024624184633</c:v>
                </c:pt>
                <c:pt idx="11">
                  <c:v>74819.371933051327</c:v>
                </c:pt>
                <c:pt idx="12">
                  <c:v>73649.265134340385</c:v>
                </c:pt>
                <c:pt idx="13">
                  <c:v>70298.769000164815</c:v>
                </c:pt>
                <c:pt idx="14">
                  <c:v>75084.294291152357</c:v>
                </c:pt>
                <c:pt idx="15">
                  <c:v>75885.698140739099</c:v>
                </c:pt>
                <c:pt idx="16">
                  <c:v>75591.527225615006</c:v>
                </c:pt>
                <c:pt idx="17">
                  <c:v>75088.862332058154</c:v>
                </c:pt>
                <c:pt idx="18">
                  <c:v>69431.306654331784</c:v>
                </c:pt>
                <c:pt idx="19">
                  <c:v>69758.470452830283</c:v>
                </c:pt>
                <c:pt idx="20">
                  <c:v>74975.098582702922</c:v>
                </c:pt>
                <c:pt idx="21">
                  <c:v>70616.391313812084</c:v>
                </c:pt>
                <c:pt idx="22">
                  <c:v>73136.341931013434</c:v>
                </c:pt>
                <c:pt idx="23">
                  <c:v>73371.22920893383</c:v>
                </c:pt>
                <c:pt idx="24">
                  <c:v>71935.421349692202</c:v>
                </c:pt>
                <c:pt idx="25">
                  <c:v>76196.86489730679</c:v>
                </c:pt>
                <c:pt idx="26">
                  <c:v>71968.022370356863</c:v>
                </c:pt>
                <c:pt idx="27">
                  <c:v>72219.817827037303</c:v>
                </c:pt>
                <c:pt idx="28">
                  <c:v>73498.799395692215</c:v>
                </c:pt>
                <c:pt idx="29">
                  <c:v>73506.045263006512</c:v>
                </c:pt>
                <c:pt idx="30">
                  <c:v>74869.959406960581</c:v>
                </c:pt>
                <c:pt idx="31">
                  <c:v>70869.947521371185</c:v>
                </c:pt>
                <c:pt idx="32">
                  <c:v>70118.257210528536</c:v>
                </c:pt>
                <c:pt idx="33">
                  <c:v>70853.983310809941</c:v>
                </c:pt>
                <c:pt idx="34">
                  <c:v>68400.303258903106</c:v>
                </c:pt>
                <c:pt idx="35">
                  <c:v>66187.053711634086</c:v>
                </c:pt>
                <c:pt idx="36">
                  <c:v>63425.514555924747</c:v>
                </c:pt>
                <c:pt idx="37">
                  <c:v>66221.784597497826</c:v>
                </c:pt>
                <c:pt idx="38">
                  <c:v>59443.742543972825</c:v>
                </c:pt>
                <c:pt idx="39">
                  <c:v>65805.0029883362</c:v>
                </c:pt>
                <c:pt idx="40">
                  <c:v>55062.799164451681</c:v>
                </c:pt>
                <c:pt idx="41">
                  <c:v>59356.459791177862</c:v>
                </c:pt>
                <c:pt idx="42">
                  <c:v>61199.963993913327</c:v>
                </c:pt>
                <c:pt idx="43">
                  <c:v>62642.835177036308</c:v>
                </c:pt>
                <c:pt idx="44">
                  <c:v>61931.867112351625</c:v>
                </c:pt>
                <c:pt idx="45">
                  <c:v>61252.952376890564</c:v>
                </c:pt>
                <c:pt idx="46">
                  <c:v>60651.537396443891</c:v>
                </c:pt>
                <c:pt idx="47">
                  <c:v>60123.250835847277</c:v>
                </c:pt>
                <c:pt idx="48">
                  <c:v>59650.729316660421</c:v>
                </c:pt>
                <c:pt idx="49">
                  <c:v>59216.392557776424</c:v>
                </c:pt>
                <c:pt idx="50">
                  <c:v>58806.185873071539</c:v>
                </c:pt>
                <c:pt idx="51">
                  <c:v>58410.640468923011</c:v>
                </c:pt>
                <c:pt idx="52">
                  <c:v>58024.128368815625</c:v>
                </c:pt>
                <c:pt idx="53">
                  <c:v>57644.212875370467</c:v>
                </c:pt>
                <c:pt idx="54">
                  <c:v>57270.470784673089</c:v>
                </c:pt>
                <c:pt idx="55">
                  <c:v>56903.853316145534</c:v>
                </c:pt>
                <c:pt idx="56">
                  <c:v>56545.942374940045</c:v>
                </c:pt>
                <c:pt idx="57">
                  <c:v>56198.005027640436</c:v>
                </c:pt>
                <c:pt idx="58">
                  <c:v>55860.802824855338</c:v>
                </c:pt>
                <c:pt idx="59">
                  <c:v>55534.871759331363</c:v>
                </c:pt>
                <c:pt idx="60">
                  <c:v>55150.705606170246</c:v>
                </c:pt>
                <c:pt idx="61">
                  <c:v>54782.576986155938</c:v>
                </c:pt>
                <c:pt idx="62">
                  <c:v>54429.474248748404</c:v>
                </c:pt>
                <c:pt idx="63">
                  <c:v>54090.461778051475</c:v>
                </c:pt>
                <c:pt idx="64">
                  <c:v>53764.673061753245</c:v>
                </c:pt>
                <c:pt idx="65">
                  <c:v>53451.304508736226</c:v>
                </c:pt>
                <c:pt idx="66">
                  <c:v>53149.609921986448</c:v>
                </c:pt>
                <c:pt idx="67">
                  <c:v>52858.895546562504</c:v>
                </c:pt>
                <c:pt idx="68">
                  <c:v>52578.515623471518</c:v>
                </c:pt>
                <c:pt idx="69">
                  <c:v>52307.86838968486</c:v>
                </c:pt>
              </c:numCache>
            </c:numRef>
          </c:val>
          <c:smooth val="0"/>
          <c:extLst>
            <c:ext xmlns:c16="http://schemas.microsoft.com/office/drawing/2014/chart" uri="{C3380CC4-5D6E-409C-BE32-E72D297353CC}">
              <c16:uniqueId val="{00000000-C31D-4895-A10C-3F027BD9310D}"/>
            </c:ext>
          </c:extLst>
        </c:ser>
        <c:ser>
          <c:idx val="1"/>
          <c:order val="1"/>
          <c:tx>
            <c:strRef>
              <c:f>'2_UK_2030_scenario'!$D$225</c:f>
              <c:strCache>
                <c:ptCount val="1"/>
                <c:pt idx="0">
                  <c:v>Direct - MD</c:v>
                </c:pt>
              </c:strCache>
            </c:strRef>
          </c:tx>
          <c:spPr>
            <a:ln w="28575" cap="rnd">
              <a:solidFill>
                <a:schemeClr val="accent4"/>
              </a:solidFill>
              <a:round/>
            </a:ln>
            <a:effectLst/>
          </c:spPr>
          <c:marker>
            <c:symbol val="none"/>
          </c:marker>
          <c:cat>
            <c:numRef>
              <c:f>'2_UK_2030_scenario'!$E$223:$BV$223</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'2_UK_2030_scenario'!$E$225:$BV$225</c:f>
              <c:numCache>
                <c:formatCode>#,##0</c:formatCode>
                <c:ptCount val="70"/>
                <c:pt idx="0">
                  <c:v>37444.518590910673</c:v>
                </c:pt>
                <c:pt idx="1">
                  <c:v>40336.486338813382</c:v>
                </c:pt>
                <c:pt idx="2">
                  <c:v>42266.504553077684</c:v>
                </c:pt>
                <c:pt idx="3">
                  <c:v>40487.908325071665</c:v>
                </c:pt>
                <c:pt idx="4">
                  <c:v>39705.64096489748</c:v>
                </c:pt>
                <c:pt idx="5">
                  <c:v>41120.600849060662</c:v>
                </c:pt>
                <c:pt idx="6">
                  <c:v>41359.656286323254</c:v>
                </c:pt>
                <c:pt idx="7">
                  <c:v>42658.988822158244</c:v>
                </c:pt>
                <c:pt idx="8">
                  <c:v>43223.736974450272</c:v>
                </c:pt>
                <c:pt idx="9">
                  <c:v>43157.18355583326</c:v>
                </c:pt>
                <c:pt idx="10">
                  <c:v>41456.665551905942</c:v>
                </c:pt>
                <c:pt idx="11">
                  <c:v>42060.372157975107</c:v>
                </c:pt>
                <c:pt idx="12">
                  <c:v>41981.579397255737</c:v>
                </c:pt>
                <c:pt idx="13">
                  <c:v>43233.892137555202</c:v>
                </c:pt>
                <c:pt idx="14">
                  <c:v>43540.015686449507</c:v>
                </c:pt>
                <c:pt idx="15">
                  <c:v>46552.051657153097</c:v>
                </c:pt>
                <c:pt idx="16">
                  <c:v>48127.764971013981</c:v>
                </c:pt>
                <c:pt idx="17">
                  <c:v>50326.944272922156</c:v>
                </c:pt>
                <c:pt idx="18">
                  <c:v>52661.836911741273</c:v>
                </c:pt>
                <c:pt idx="19">
                  <c:v>51461.250043031505</c:v>
                </c:pt>
                <c:pt idx="20">
                  <c:v>51638.355569375381</c:v>
                </c:pt>
                <c:pt idx="21">
                  <c:v>51904.10869423957</c:v>
                </c:pt>
                <c:pt idx="22">
                  <c:v>52559.690411202027</c:v>
                </c:pt>
                <c:pt idx="23">
                  <c:v>53298.432521701034</c:v>
                </c:pt>
                <c:pt idx="24">
                  <c:v>53635.275327824667</c:v>
                </c:pt>
                <c:pt idx="25">
                  <c:v>55277.026205984745</c:v>
                </c:pt>
                <c:pt idx="26">
                  <c:v>55310.840340029055</c:v>
                </c:pt>
                <c:pt idx="27">
                  <c:v>55289.058154874008</c:v>
                </c:pt>
                <c:pt idx="28">
                  <c:v>56097.486448166746</c:v>
                </c:pt>
                <c:pt idx="29">
                  <c:v>56505.712344572778</c:v>
                </c:pt>
                <c:pt idx="30">
                  <c:v>55108.319032836531</c:v>
                </c:pt>
                <c:pt idx="31">
                  <c:v>56302.574447811727</c:v>
                </c:pt>
                <c:pt idx="32">
                  <c:v>56149.711636228079</c:v>
                </c:pt>
                <c:pt idx="33">
                  <c:v>55098.953816682595</c:v>
                </c:pt>
                <c:pt idx="34">
                  <c:v>56675.960234525679</c:v>
                </c:pt>
                <c:pt idx="35">
                  <c:v>56267.77726187087</c:v>
                </c:pt>
                <c:pt idx="36">
                  <c:v>55814.427463916065</c:v>
                </c:pt>
                <c:pt idx="37">
                  <c:v>53493.534712758898</c:v>
                </c:pt>
                <c:pt idx="38">
                  <c:v>51394.830574485262</c:v>
                </c:pt>
                <c:pt idx="39">
                  <c:v>51450.430581600202</c:v>
                </c:pt>
                <c:pt idx="40">
                  <c:v>50137.241459871817</c:v>
                </c:pt>
                <c:pt idx="41">
                  <c:v>49657.988113138745</c:v>
                </c:pt>
                <c:pt idx="42">
                  <c:v>48415.067463584477</c:v>
                </c:pt>
                <c:pt idx="43">
                  <c:v>51281.180611333271</c:v>
                </c:pt>
                <c:pt idx="44">
                  <c:v>51453.793573217816</c:v>
                </c:pt>
                <c:pt idx="45">
                  <c:v>51648.823429617034</c:v>
                </c:pt>
                <c:pt idx="46">
                  <c:v>51730.358075001306</c:v>
                </c:pt>
                <c:pt idx="47">
                  <c:v>51722.4085983236</c:v>
                </c:pt>
                <c:pt idx="48">
                  <c:v>51762.963430080832</c:v>
                </c:pt>
                <c:pt idx="49">
                  <c:v>51834.625273554455</c:v>
                </c:pt>
                <c:pt idx="50">
                  <c:v>51923.130726452175</c:v>
                </c:pt>
                <c:pt idx="51">
                  <c:v>52018.443042958657</c:v>
                </c:pt>
                <c:pt idx="52">
                  <c:v>52114.176734169814</c:v>
                </c:pt>
                <c:pt idx="53">
                  <c:v>52207.127069138478</c:v>
                </c:pt>
                <c:pt idx="54">
                  <c:v>52296.22834395682</c:v>
                </c:pt>
                <c:pt idx="55">
                  <c:v>52382.005817803656</c:v>
                </c:pt>
                <c:pt idx="56">
                  <c:v>52465.86545181906</c:v>
                </c:pt>
                <c:pt idx="57">
                  <c:v>52549.091290752993</c:v>
                </c:pt>
                <c:pt idx="58">
                  <c:v>52632.59489092802</c:v>
                </c:pt>
                <c:pt idx="59">
                  <c:v>52717.181345877587</c:v>
                </c:pt>
                <c:pt idx="60">
                  <c:v>52722.151492400248</c:v>
                </c:pt>
                <c:pt idx="61">
                  <c:v>52727.322261004192</c:v>
                </c:pt>
                <c:pt idx="62">
                  <c:v>52738.557183450321</c:v>
                </c:pt>
                <c:pt idx="63">
                  <c:v>52753.448806707107</c:v>
                </c:pt>
                <c:pt idx="64">
                  <c:v>52771.585042867184</c:v>
                </c:pt>
                <c:pt idx="65">
                  <c:v>52792.614177627445</c:v>
                </c:pt>
                <c:pt idx="66">
                  <c:v>52816.235993473179</c:v>
                </c:pt>
                <c:pt idx="67">
                  <c:v>52842.19423148108</c:v>
                </c:pt>
                <c:pt idx="68">
                  <c:v>52870.270181151798</c:v>
                </c:pt>
                <c:pt idx="69">
                  <c:v>52900.277223047218</c:v>
                </c:pt>
              </c:numCache>
            </c:numRef>
          </c:val>
          <c:smooth val="0"/>
          <c:extLst>
            <c:ext xmlns:c16="http://schemas.microsoft.com/office/drawing/2014/chart" uri="{C3380CC4-5D6E-409C-BE32-E72D297353CC}">
              <c16:uniqueId val="{00000001-C31D-4895-A10C-3F027BD9310D}"/>
            </c:ext>
          </c:extLst>
        </c:ser>
        <c:ser>
          <c:idx val="2"/>
          <c:order val="2"/>
          <c:tx>
            <c:strRef>
              <c:f>'2_UK_2030_scenario'!$D$226</c:f>
              <c:strCache>
                <c:ptCount val="1"/>
                <c:pt idx="0">
                  <c:v>Electricity</c:v>
                </c:pt>
              </c:strCache>
            </c:strRef>
          </c:tx>
          <c:spPr>
            <a:ln w="28575" cap="rnd">
              <a:solidFill>
                <a:schemeClr val="accent1"/>
              </a:solidFill>
              <a:round/>
            </a:ln>
            <a:effectLst/>
          </c:spPr>
          <c:marker>
            <c:symbol val="none"/>
          </c:marker>
          <c:cat>
            <c:numRef>
              <c:f>'2_UK_2030_scenario'!$E$223:$BV$223</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'2_UK_2030_scenario'!$E$226:$BV$226</c:f>
              <c:numCache>
                <c:formatCode>#,##0</c:formatCode>
                <c:ptCount val="70"/>
                <c:pt idx="0">
                  <c:v>74173.051990357722</c:v>
                </c:pt>
                <c:pt idx="1">
                  <c:v>73446.189274094868</c:v>
                </c:pt>
                <c:pt idx="2">
                  <c:v>75233.154880507194</c:v>
                </c:pt>
                <c:pt idx="3">
                  <c:v>71372.274799417108</c:v>
                </c:pt>
                <c:pt idx="4">
                  <c:v>65664.593152626738</c:v>
                </c:pt>
                <c:pt idx="5">
                  <c:v>66936.850460209083</c:v>
                </c:pt>
                <c:pt idx="6">
                  <c:v>68736.091783533368</c:v>
                </c:pt>
                <c:pt idx="7">
                  <c:v>69011.018182296</c:v>
                </c:pt>
                <c:pt idx="8">
                  <c:v>73428.164279212884</c:v>
                </c:pt>
                <c:pt idx="9">
                  <c:v>68211.400758677904</c:v>
                </c:pt>
                <c:pt idx="10">
                  <c:v>65847.396414013681</c:v>
                </c:pt>
                <c:pt idx="11">
                  <c:v>64464.8208266371</c:v>
                </c:pt>
                <c:pt idx="12">
                  <c:v>64566.899850196882</c:v>
                </c:pt>
                <c:pt idx="13">
                  <c:v>64675.891486324341</c:v>
                </c:pt>
                <c:pt idx="14">
                  <c:v>67643.786230774189</c:v>
                </c:pt>
                <c:pt idx="15">
                  <c:v>68515.762639907916</c:v>
                </c:pt>
                <c:pt idx="16">
                  <c:v>69075.975843717533</c:v>
                </c:pt>
                <c:pt idx="17">
                  <c:v>70587.355841139535</c:v>
                </c:pt>
                <c:pt idx="18">
                  <c:v>71634.425733222131</c:v>
                </c:pt>
                <c:pt idx="19">
                  <c:v>71617.22918372399</c:v>
                </c:pt>
                <c:pt idx="20">
                  <c:v>72311.314403349999</c:v>
                </c:pt>
                <c:pt idx="21">
                  <c:v>74341.489858418194</c:v>
                </c:pt>
                <c:pt idx="22">
                  <c:v>72727.19540587478</c:v>
                </c:pt>
                <c:pt idx="23">
                  <c:v>69663.264454903241</c:v>
                </c:pt>
                <c:pt idx="24">
                  <c:v>70598.79821140095</c:v>
                </c:pt>
                <c:pt idx="25">
                  <c:v>74268.714184349315</c:v>
                </c:pt>
                <c:pt idx="26">
                  <c:v>73977.555493478139</c:v>
                </c:pt>
                <c:pt idx="27">
                  <c:v>75075.63860598352</c:v>
                </c:pt>
                <c:pt idx="28">
                  <c:v>73914.662570518558</c:v>
                </c:pt>
                <c:pt idx="29">
                  <c:v>74685.889060424612</c:v>
                </c:pt>
                <c:pt idx="30">
                  <c:v>77145.910687712167</c:v>
                </c:pt>
                <c:pt idx="31">
                  <c:v>75945.199639895814</c:v>
                </c:pt>
                <c:pt idx="32">
                  <c:v>78782.305436473893</c:v>
                </c:pt>
                <c:pt idx="33">
                  <c:v>79225.607619284638</c:v>
                </c:pt>
                <c:pt idx="34">
                  <c:v>82022.46899626407</c:v>
                </c:pt>
                <c:pt idx="35">
                  <c:v>82053.013209781071</c:v>
                </c:pt>
                <c:pt idx="36">
                  <c:v>78944.186496333539</c:v>
                </c:pt>
                <c:pt idx="37">
                  <c:v>75775.038210313156</c:v>
                </c:pt>
                <c:pt idx="38">
                  <c:v>72011.80667561201</c:v>
                </c:pt>
                <c:pt idx="39">
                  <c:v>72272.224928358308</c:v>
                </c:pt>
                <c:pt idx="40">
                  <c:v>70409.554654474574</c:v>
                </c:pt>
                <c:pt idx="41">
                  <c:v>72857.600620239275</c:v>
                </c:pt>
                <c:pt idx="42">
                  <c:v>71049.295745905372</c:v>
                </c:pt>
                <c:pt idx="43">
                  <c:v>73481.45993871268</c:v>
                </c:pt>
                <c:pt idx="44">
                  <c:v>74003.404718690173</c:v>
                </c:pt>
                <c:pt idx="45">
                  <c:v>74575.529535438312</c:v>
                </c:pt>
                <c:pt idx="46">
                  <c:v>75252.144186518562</c:v>
                </c:pt>
                <c:pt idx="47">
                  <c:v>76029.740470014251</c:v>
                </c:pt>
                <c:pt idx="48">
                  <c:v>76888.467092128878</c:v>
                </c:pt>
                <c:pt idx="49">
                  <c:v>77807.115112993444</c:v>
                </c:pt>
                <c:pt idx="50">
                  <c:v>78767.902503459918</c:v>
                </c:pt>
                <c:pt idx="51">
                  <c:v>79758.218011272285</c:v>
                </c:pt>
                <c:pt idx="52">
                  <c:v>80770.078372851698</c:v>
                </c:pt>
                <c:pt idx="53">
                  <c:v>81799.651402769407</c:v>
                </c:pt>
                <c:pt idx="54">
                  <c:v>82845.947236565858</c:v>
                </c:pt>
                <c:pt idx="55">
                  <c:v>83910.133521584619</c:v>
                </c:pt>
                <c:pt idx="56">
                  <c:v>84994.601016718458</c:v>
                </c:pt>
                <c:pt idx="57">
                  <c:v>86101.599193200644</c:v>
                </c:pt>
                <c:pt idx="58">
                  <c:v>87232.886945808583</c:v>
                </c:pt>
                <c:pt idx="59">
                  <c:v>88390.098322519334</c:v>
                </c:pt>
                <c:pt idx="60">
                  <c:v>89460.89046797053</c:v>
                </c:pt>
                <c:pt idx="61">
                  <c:v>90563.042934551719</c:v>
                </c:pt>
                <c:pt idx="62">
                  <c:v>91696.404313986743</c:v>
                </c:pt>
                <c:pt idx="63">
                  <c:v>92860.952466526986</c:v>
                </c:pt>
                <c:pt idx="64">
                  <c:v>94056.785289676685</c:v>
                </c:pt>
                <c:pt idx="65">
                  <c:v>95284.112837817011</c:v>
                </c:pt>
                <c:pt idx="66">
                  <c:v>96543.250607545691</c:v>
                </c:pt>
                <c:pt idx="67">
                  <c:v>97834.613834849719</c:v>
                </c:pt>
                <c:pt idx="68">
                  <c:v>99158.71267569733</c:v>
                </c:pt>
                <c:pt idx="69">
                  <c:v>100516.14816245349</c:v>
                </c:pt>
              </c:numCache>
            </c:numRef>
          </c:val>
          <c:smooth val="0"/>
          <c:extLst>
            <c:ext xmlns:c16="http://schemas.microsoft.com/office/drawing/2014/chart" uri="{C3380CC4-5D6E-409C-BE32-E72D297353CC}">
              <c16:uniqueId val="{00000002-C31D-4895-A10C-3F027BD9310D}"/>
            </c:ext>
          </c:extLst>
        </c:ser>
        <c:ser>
          <c:idx val="3"/>
          <c:order val="3"/>
          <c:tx>
            <c:strRef>
              <c:f>'2_UK_2030_scenario'!$D$227</c:f>
              <c:strCache>
                <c:ptCount val="1"/>
                <c:pt idx="0">
                  <c:v>Muscle Work</c:v>
                </c:pt>
              </c:strCache>
            </c:strRef>
          </c:tx>
          <c:spPr>
            <a:ln w="28575" cap="rnd">
              <a:solidFill>
                <a:schemeClr val="bg2">
                  <a:lumMod val="90000"/>
                </a:schemeClr>
              </a:solidFill>
              <a:round/>
            </a:ln>
            <a:effectLst/>
          </c:spPr>
          <c:marker>
            <c:symbol val="none"/>
          </c:marker>
          <c:cat>
            <c:numRef>
              <c:f>'2_UK_2030_scenario'!$E$223:$BV$223</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'2_UK_2030_scenario'!$E$227:$BV$227</c:f>
              <c:numCache>
                <c:formatCode>#,##0</c:formatCode>
                <c:ptCount val="70"/>
                <c:pt idx="0">
                  <c:v>1733.708576</c:v>
                </c:pt>
                <c:pt idx="1">
                  <c:v>1718.7524969999999</c:v>
                </c:pt>
                <c:pt idx="2">
                  <c:v>1703.617305</c:v>
                </c:pt>
                <c:pt idx="3">
                  <c:v>1688.2997600000001</c:v>
                </c:pt>
                <c:pt idx="4">
                  <c:v>1672.796548</c:v>
                </c:pt>
                <c:pt idx="5">
                  <c:v>1657.1042729999999</c:v>
                </c:pt>
                <c:pt idx="6">
                  <c:v>1641.219454</c:v>
                </c:pt>
                <c:pt idx="7">
                  <c:v>1625.1385270000001</c:v>
                </c:pt>
                <c:pt idx="8">
                  <c:v>1608.8578359999999</c:v>
                </c:pt>
                <c:pt idx="9">
                  <c:v>1592.3736369999999</c:v>
                </c:pt>
                <c:pt idx="10">
                  <c:v>1575.68209</c:v>
                </c:pt>
                <c:pt idx="11">
                  <c:v>1558.7792569999999</c:v>
                </c:pt>
                <c:pt idx="12">
                  <c:v>1541.6611009999999</c:v>
                </c:pt>
                <c:pt idx="13">
                  <c:v>1524.323482</c:v>
                </c:pt>
                <c:pt idx="14">
                  <c:v>1506.7621509999999</c:v>
                </c:pt>
                <c:pt idx="15">
                  <c:v>1488.9727519999999</c:v>
                </c:pt>
                <c:pt idx="16">
                  <c:v>1470.9508109999999</c:v>
                </c:pt>
                <c:pt idx="17">
                  <c:v>1452.6917390000001</c:v>
                </c:pt>
                <c:pt idx="18">
                  <c:v>1434.190826</c:v>
                </c:pt>
                <c:pt idx="19">
                  <c:v>1415.443233</c:v>
                </c:pt>
                <c:pt idx="20">
                  <c:v>1410.6934240000001</c:v>
                </c:pt>
                <c:pt idx="21">
                  <c:v>1405.879428</c:v>
                </c:pt>
                <c:pt idx="22">
                  <c:v>1400.9999350000001</c:v>
                </c:pt>
                <c:pt idx="23">
                  <c:v>1396.0536</c:v>
                </c:pt>
                <c:pt idx="24">
                  <c:v>1391.0390400000001</c:v>
                </c:pt>
                <c:pt idx="25">
                  <c:v>1385.9548319999999</c:v>
                </c:pt>
                <c:pt idx="26">
                  <c:v>1380.799518</c:v>
                </c:pt>
                <c:pt idx="27">
                  <c:v>1375.5715929999999</c:v>
                </c:pt>
                <c:pt idx="28">
                  <c:v>1370.269513</c:v>
                </c:pt>
                <c:pt idx="29">
                  <c:v>1364.891689</c:v>
                </c:pt>
                <c:pt idx="30">
                  <c:v>1359.4364869999999</c:v>
                </c:pt>
                <c:pt idx="31">
                  <c:v>1353.902223</c:v>
                </c:pt>
                <c:pt idx="32">
                  <c:v>1348.287167</c:v>
                </c:pt>
                <c:pt idx="33">
                  <c:v>1342.5895370000001</c:v>
                </c:pt>
                <c:pt idx="34">
                  <c:v>1336.8074979999999</c:v>
                </c:pt>
                <c:pt idx="35">
                  <c:v>1330.9391599999999</c:v>
                </c:pt>
                <c:pt idx="36">
                  <c:v>1324.982575</c:v>
                </c:pt>
                <c:pt idx="37">
                  <c:v>1318.9357399999999</c:v>
                </c:pt>
                <c:pt idx="38">
                  <c:v>1312.7965859999999</c:v>
                </c:pt>
                <c:pt idx="39">
                  <c:v>1306.5629839999999</c:v>
                </c:pt>
                <c:pt idx="40">
                  <c:v>1300.232737</c:v>
                </c:pt>
                <c:pt idx="41">
                  <c:v>1293.80358</c:v>
                </c:pt>
                <c:pt idx="42">
                  <c:v>1287.273177</c:v>
                </c:pt>
                <c:pt idx="43">
                  <c:v>1285.0489714703483</c:v>
                </c:pt>
                <c:pt idx="44">
                  <c:v>1282.5888559569848</c:v>
                </c:pt>
                <c:pt idx="45">
                  <c:v>1279.8925619174443</c:v>
                </c:pt>
                <c:pt idx="46">
                  <c:v>1276.9599193804961</c:v>
                </c:pt>
                <c:pt idx="47">
                  <c:v>1273.7908560808803</c:v>
                </c:pt>
                <c:pt idx="48">
                  <c:v>1270.385396488994</c:v>
                </c:pt>
                <c:pt idx="49">
                  <c:v>1266.7436607387017</c:v>
                </c:pt>
                <c:pt idx="50">
                  <c:v>1262.8658634566207</c:v>
                </c:pt>
                <c:pt idx="51">
                  <c:v>1258.7523124963852</c:v>
                </c:pt>
                <c:pt idx="52">
                  <c:v>1254.4034075815462</c:v>
                </c:pt>
                <c:pt idx="53">
                  <c:v>1249.819638860889</c:v>
                </c:pt>
                <c:pt idx="54">
                  <c:v>1245.0015853800767</c:v>
                </c:pt>
                <c:pt idx="55">
                  <c:v>1239.9499134736247</c:v>
                </c:pt>
                <c:pt idx="56">
                  <c:v>1234.6653750813123</c:v>
                </c:pt>
                <c:pt idx="57">
                  <c:v>1229.1488059932037</c:v>
                </c:pt>
                <c:pt idx="58">
                  <c:v>1223.4011240275297</c:v>
                </c:pt>
                <c:pt idx="59">
                  <c:v>1217.4233271457149</c:v>
                </c:pt>
                <c:pt idx="60">
                  <c:v>1211.2164915088897</c:v>
                </c:pt>
                <c:pt idx="61">
                  <c:v>1204.7817694802363</c:v>
                </c:pt>
                <c:pt idx="62">
                  <c:v>1198.1203875775414</c:v>
                </c:pt>
                <c:pt idx="63">
                  <c:v>1191.2336443803188</c:v>
                </c:pt>
                <c:pt idx="64">
                  <c:v>1184.1229083958597</c:v>
                </c:pt>
                <c:pt idx="65">
                  <c:v>1176.7896158885383</c:v>
                </c:pt>
                <c:pt idx="66">
                  <c:v>1169.2352686766703</c:v>
                </c:pt>
                <c:pt idx="67">
                  <c:v>1161.4614319011725</c:v>
                </c:pt>
                <c:pt idx="68">
                  <c:v>1153.4697317702173</c:v>
                </c:pt>
                <c:pt idx="69">
                  <c:v>1145.2618532840102</c:v>
                </c:pt>
              </c:numCache>
            </c:numRef>
          </c:val>
          <c:smooth val="0"/>
          <c:extLst>
            <c:ext xmlns:c16="http://schemas.microsoft.com/office/drawing/2014/chart" uri="{C3380CC4-5D6E-409C-BE32-E72D297353CC}">
              <c16:uniqueId val="{00000003-C31D-4895-A10C-3F027BD9310D}"/>
            </c:ext>
          </c:extLst>
        </c:ser>
        <c:ser>
          <c:idx val="4"/>
          <c:order val="4"/>
          <c:tx>
            <c:strRef>
              <c:f>'2_UK_2030_scenario'!$D$228</c:f>
              <c:strCache>
                <c:ptCount val="1"/>
                <c:pt idx="0">
                  <c:v>Method 2 - U/GDP extrapolation exponential best fit (to 2030) </c:v>
                </c:pt>
              </c:strCache>
            </c:strRef>
          </c:tx>
          <c:spPr>
            <a:ln w="28575" cap="rnd">
              <a:solidFill>
                <a:srgbClr val="FF0000"/>
              </a:solidFill>
              <a:prstDash val="sysDash"/>
              <a:round/>
            </a:ln>
            <a:effectLst/>
          </c:spPr>
          <c:marker>
            <c:symbol val="none"/>
          </c:marker>
          <c:cat>
            <c:numRef>
              <c:f>'2_UK_2030_scenario'!$E$223:$BV$223</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'2_UK_2030_scenario'!$E$228:$BV$228</c:f>
              <c:numCache>
                <c:formatCode>#,##0</c:formatCode>
                <c:ptCount val="70"/>
                <c:pt idx="0">
                  <c:v>198874.97887731603</c:v>
                </c:pt>
                <c:pt idx="1">
                  <c:v>198248.42739286125</c:v>
                </c:pt>
                <c:pt idx="2">
                  <c:v>205872.80843367535</c:v>
                </c:pt>
                <c:pt idx="3">
                  <c:v>197251.46757319578</c:v>
                </c:pt>
                <c:pt idx="4">
                  <c:v>190539.40295934709</c:v>
                </c:pt>
                <c:pt idx="5">
                  <c:v>193752.07700859348</c:v>
                </c:pt>
                <c:pt idx="6">
                  <c:v>198044.41443106823</c:v>
                </c:pt>
                <c:pt idx="7">
                  <c:v>197249.68029467124</c:v>
                </c:pt>
                <c:pt idx="8">
                  <c:v>207305.17101882177</c:v>
                </c:pt>
                <c:pt idx="9">
                  <c:v>191224.3506483915</c:v>
                </c:pt>
                <c:pt idx="10">
                  <c:v>184965.76868010426</c:v>
                </c:pt>
                <c:pt idx="11">
                  <c:v>182903.34417466351</c:v>
                </c:pt>
                <c:pt idx="12">
                  <c:v>181739.40548279299</c:v>
                </c:pt>
                <c:pt idx="13">
                  <c:v>179732.87610604436</c:v>
                </c:pt>
                <c:pt idx="14">
                  <c:v>187774.85835937606</c:v>
                </c:pt>
                <c:pt idx="15">
                  <c:v>192442.48518980012</c:v>
                </c:pt>
                <c:pt idx="16">
                  <c:v>194266.21885134649</c:v>
                </c:pt>
                <c:pt idx="17">
                  <c:v>197455.85418511985</c:v>
                </c:pt>
                <c:pt idx="18">
                  <c:v>195161.7601252952</c:v>
                </c:pt>
                <c:pt idx="19">
                  <c:v>194252.39291258575</c:v>
                </c:pt>
                <c:pt idx="20">
                  <c:v>200335.46197942831</c:v>
                </c:pt>
                <c:pt idx="21">
                  <c:v>198267.86929446986</c:v>
                </c:pt>
                <c:pt idx="22">
                  <c:v>199824.22768309023</c:v>
                </c:pt>
                <c:pt idx="23">
                  <c:v>197728.97978553813</c:v>
                </c:pt>
                <c:pt idx="24">
                  <c:v>197560.53392891784</c:v>
                </c:pt>
                <c:pt idx="25">
                  <c:v>207128.56011964084</c:v>
                </c:pt>
                <c:pt idx="26">
                  <c:v>202637.21772186409</c:v>
                </c:pt>
                <c:pt idx="27">
                  <c:v>203960.08618089484</c:v>
                </c:pt>
                <c:pt idx="28">
                  <c:v>204881.21792737753</c:v>
                </c:pt>
                <c:pt idx="29">
                  <c:v>206062.53835700391</c:v>
                </c:pt>
                <c:pt idx="30">
                  <c:v>208483.62561450928</c:v>
                </c:pt>
                <c:pt idx="31">
                  <c:v>204471.62383207874</c:v>
                </c:pt>
                <c:pt idx="32">
                  <c:v>206398.56145023051</c:v>
                </c:pt>
                <c:pt idx="33">
                  <c:v>206521.13428377715</c:v>
                </c:pt>
                <c:pt idx="34">
                  <c:v>208435.53998769287</c:v>
                </c:pt>
                <c:pt idx="35">
                  <c:v>205838.78334328602</c:v>
                </c:pt>
                <c:pt idx="36">
                  <c:v>199509.11109117436</c:v>
                </c:pt>
                <c:pt idx="37">
                  <c:v>196809.29326056986</c:v>
                </c:pt>
                <c:pt idx="38">
                  <c:v>184163.1763800701</c:v>
                </c:pt>
                <c:pt idx="39">
                  <c:v>190834.2214822947</c:v>
                </c:pt>
                <c:pt idx="40">
                  <c:v>176909.82801579809</c:v>
                </c:pt>
                <c:pt idx="41">
                  <c:v>183165.85210455587</c:v>
                </c:pt>
                <c:pt idx="42">
                  <c:v>181951.60038040316</c:v>
                </c:pt>
                <c:pt idx="43">
                  <c:v>188690.52469855262</c:v>
                </c:pt>
                <c:pt idx="44">
                  <c:v>188671.65426021657</c:v>
                </c:pt>
                <c:pt idx="45">
                  <c:v>188757.19790386336</c:v>
                </c:pt>
                <c:pt idx="46">
                  <c:v>188910.99957734425</c:v>
                </c:pt>
                <c:pt idx="47">
                  <c:v>189149.19076026601</c:v>
                </c:pt>
                <c:pt idx="48">
                  <c:v>189572.54523535914</c:v>
                </c:pt>
                <c:pt idx="49">
                  <c:v>190124.87660506304</c:v>
                </c:pt>
                <c:pt idx="50">
                  <c:v>190760.08496644025</c:v>
                </c:pt>
                <c:pt idx="51">
                  <c:v>191446.05383565035</c:v>
                </c:pt>
                <c:pt idx="52">
                  <c:v>192162.78688341868</c:v>
                </c:pt>
                <c:pt idx="53">
                  <c:v>192900.81098613923</c:v>
                </c:pt>
                <c:pt idx="54">
                  <c:v>193657.64795057583</c:v>
                </c:pt>
                <c:pt idx="55">
                  <c:v>194435.94256900743</c:v>
                </c:pt>
                <c:pt idx="56">
                  <c:v>195241.07421855885</c:v>
                </c:pt>
                <c:pt idx="57">
                  <c:v>196077.84431758727</c:v>
                </c:pt>
                <c:pt idx="58">
                  <c:v>196949.68578561945</c:v>
                </c:pt>
                <c:pt idx="59">
                  <c:v>197859.57475487402</c:v>
                </c:pt>
                <c:pt idx="60">
                  <c:v>198544.9640580499</c:v>
                </c:pt>
                <c:pt idx="61">
                  <c:v>199277.72395119208</c:v>
                </c:pt>
                <c:pt idx="62">
                  <c:v>200062.55613376302</c:v>
                </c:pt>
                <c:pt idx="63">
                  <c:v>200896.09669566588</c:v>
                </c:pt>
                <c:pt idx="64">
                  <c:v>201777.16630269299</c:v>
                </c:pt>
                <c:pt idx="65">
                  <c:v>202704.82114006919</c:v>
                </c:pt>
                <c:pt idx="66">
                  <c:v>203678.33179168199</c:v>
                </c:pt>
                <c:pt idx="67">
                  <c:v>204697.16504479447</c:v>
                </c:pt>
                <c:pt idx="68">
                  <c:v>205760.96821209087</c:v>
                </c:pt>
                <c:pt idx="69">
                  <c:v>206869.55562846956</c:v>
                </c:pt>
              </c:numCache>
            </c:numRef>
          </c:val>
          <c:smooth val="0"/>
          <c:extLst>
            <c:ext xmlns:c16="http://schemas.microsoft.com/office/drawing/2014/chart" uri="{C3380CC4-5D6E-409C-BE32-E72D297353CC}">
              <c16:uniqueId val="{00000004-C31D-4895-A10C-3F027BD9310D}"/>
            </c:ext>
          </c:extLst>
        </c:ser>
        <c:ser>
          <c:idx val="5"/>
          <c:order val="5"/>
          <c:tx>
            <c:strRef>
              <c:f>'2_UK_2030_scenario'!$D$229</c:f>
              <c:strCache>
                <c:ptCount val="1"/>
                <c:pt idx="0">
                  <c:v>Total (1971-2013)</c:v>
                </c:pt>
              </c:strCache>
            </c:strRef>
          </c:tx>
          <c:spPr>
            <a:ln w="28575" cap="rnd">
              <a:solidFill>
                <a:srgbClr val="FF0000"/>
              </a:solidFill>
              <a:round/>
            </a:ln>
            <a:effectLst/>
          </c:spPr>
          <c:marker>
            <c:symbol val="none"/>
          </c:marker>
          <c:cat>
            <c:numRef>
              <c:f>'2_UK_2030_scenario'!$E$223:$BV$223</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'2_UK_2030_scenario'!$E$229:$AU$229</c:f>
              <c:numCache>
                <c:formatCode>#,##0</c:formatCode>
                <c:ptCount val="43"/>
                <c:pt idx="0">
                  <c:v>198874.97887731603</c:v>
                </c:pt>
                <c:pt idx="1">
                  <c:v>198248.42739286125</c:v>
                </c:pt>
                <c:pt idx="2">
                  <c:v>205872.80843367535</c:v>
                </c:pt>
                <c:pt idx="3">
                  <c:v>197251.46757319578</c:v>
                </c:pt>
                <c:pt idx="4">
                  <c:v>190539.40295934709</c:v>
                </c:pt>
                <c:pt idx="5">
                  <c:v>193752.07700859348</c:v>
                </c:pt>
                <c:pt idx="6">
                  <c:v>198044.41443106823</c:v>
                </c:pt>
                <c:pt idx="7">
                  <c:v>197249.68029467124</c:v>
                </c:pt>
                <c:pt idx="8">
                  <c:v>207305.17101882177</c:v>
                </c:pt>
                <c:pt idx="9">
                  <c:v>191224.3506483915</c:v>
                </c:pt>
                <c:pt idx="10">
                  <c:v>184965.76868010426</c:v>
                </c:pt>
                <c:pt idx="11">
                  <c:v>182903.34417466351</c:v>
                </c:pt>
                <c:pt idx="12">
                  <c:v>181739.40548279299</c:v>
                </c:pt>
                <c:pt idx="13">
                  <c:v>179732.87610604436</c:v>
                </c:pt>
                <c:pt idx="14">
                  <c:v>187774.85835937606</c:v>
                </c:pt>
                <c:pt idx="15">
                  <c:v>192442.48518980012</c:v>
                </c:pt>
                <c:pt idx="16">
                  <c:v>194266.21885134649</c:v>
                </c:pt>
                <c:pt idx="17">
                  <c:v>197455.85418511985</c:v>
                </c:pt>
                <c:pt idx="18">
                  <c:v>195161.7601252952</c:v>
                </c:pt>
                <c:pt idx="19">
                  <c:v>194252.39291258575</c:v>
                </c:pt>
                <c:pt idx="20">
                  <c:v>200335.46197942831</c:v>
                </c:pt>
                <c:pt idx="21">
                  <c:v>198267.86929446986</c:v>
                </c:pt>
                <c:pt idx="22">
                  <c:v>199824.22768309023</c:v>
                </c:pt>
                <c:pt idx="23">
                  <c:v>197728.97978553813</c:v>
                </c:pt>
                <c:pt idx="24">
                  <c:v>197560.53392891784</c:v>
                </c:pt>
                <c:pt idx="25">
                  <c:v>207128.56011964084</c:v>
                </c:pt>
                <c:pt idx="26">
                  <c:v>202637.21772186409</c:v>
                </c:pt>
                <c:pt idx="27">
                  <c:v>203960.08618089484</c:v>
                </c:pt>
                <c:pt idx="28">
                  <c:v>204881.21792737753</c:v>
                </c:pt>
                <c:pt idx="29">
                  <c:v>206062.53835700391</c:v>
                </c:pt>
                <c:pt idx="30">
                  <c:v>208483.62561450928</c:v>
                </c:pt>
                <c:pt idx="31">
                  <c:v>204471.62383207874</c:v>
                </c:pt>
                <c:pt idx="32">
                  <c:v>206398.56145023051</c:v>
                </c:pt>
                <c:pt idx="33">
                  <c:v>206521.13428377715</c:v>
                </c:pt>
                <c:pt idx="34">
                  <c:v>208435.53998769287</c:v>
                </c:pt>
                <c:pt idx="35">
                  <c:v>205838.78334328602</c:v>
                </c:pt>
                <c:pt idx="36">
                  <c:v>199509.11109117436</c:v>
                </c:pt>
                <c:pt idx="37">
                  <c:v>196809.29326056986</c:v>
                </c:pt>
                <c:pt idx="38">
                  <c:v>184163.1763800701</c:v>
                </c:pt>
                <c:pt idx="39">
                  <c:v>190834.2214822947</c:v>
                </c:pt>
                <c:pt idx="40">
                  <c:v>176909.82801579809</c:v>
                </c:pt>
                <c:pt idx="41">
                  <c:v>183165.85210455587</c:v>
                </c:pt>
                <c:pt idx="42">
                  <c:v>181951.60038040316</c:v>
                </c:pt>
              </c:numCache>
            </c:numRef>
          </c:val>
          <c:smooth val="0"/>
          <c:extLst>
            <c:ext xmlns:c16="http://schemas.microsoft.com/office/drawing/2014/chart" uri="{C3380CC4-5D6E-409C-BE32-E72D297353CC}">
              <c16:uniqueId val="{00000005-C31D-4895-A10C-3F027BD9310D}"/>
            </c:ext>
          </c:extLst>
        </c:ser>
        <c:dLbls>
          <c:showLegendKey val="0"/>
          <c:showVal val="0"/>
          <c:showCatName val="0"/>
          <c:showSerName val="0"/>
          <c:showPercent val="0"/>
          <c:showBubbleSize val="0"/>
        </c:dLbls>
        <c:smooth val="0"/>
        <c:axId val="476548832"/>
        <c:axId val="476549224"/>
      </c:lineChart>
      <c:catAx>
        <c:axId val="476548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6549224"/>
        <c:crosses val="autoZero"/>
        <c:auto val="1"/>
        <c:lblAlgn val="ctr"/>
        <c:lblOffset val="100"/>
        <c:noMultiLvlLbl val="0"/>
      </c:catAx>
      <c:valAx>
        <c:axId val="476549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6548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UK: useful work </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'2_UK_2030_scenario'!$D$170</c:f>
              <c:strCache>
                <c:ptCount val="1"/>
                <c:pt idx="0">
                  <c:v>Direct heat (1971-2013)</c:v>
                </c:pt>
              </c:strCache>
            </c:strRef>
          </c:tx>
          <c:spPr>
            <a:ln w="28575" cap="rnd">
              <a:solidFill>
                <a:schemeClr val="accent2">
                  <a:lumMod val="75000"/>
                </a:schemeClr>
              </a:solidFill>
              <a:round/>
            </a:ln>
            <a:effectLst/>
          </c:spPr>
          <c:marker>
            <c:symbol val="none"/>
          </c:marker>
          <c:cat>
            <c:numRef>
              <c:f>'2_UK_2030_scenario'!$E$169:$BV$169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'2_UK_2030_scenario'!$E$170:$BV$170</c:f>
              <c:numCache>
                <c:formatCode>#,##0</c:formatCode>
                <c:ptCount val="70"/>
                <c:pt idx="0">
                  <c:v>7132.8283461388</c:v>
                </c:pt>
                <c:pt idx="1">
                  <c:v>7007.9850109486006</c:v>
                </c:pt>
                <c:pt idx="2">
                  <c:v>7095.4876170431999</c:v>
                </c:pt>
                <c:pt idx="3">
                  <c:v>7007.4406601223991</c:v>
                </c:pt>
                <c:pt idx="4">
                  <c:v>6903.12191893</c:v>
                </c:pt>
                <c:pt idx="5">
                  <c:v>7005.6967574332002</c:v>
                </c:pt>
                <c:pt idx="6">
                  <c:v>7668.7169553369995</c:v>
                </c:pt>
                <c:pt idx="7">
                  <c:v>7434.0539332996004</c:v>
                </c:pt>
                <c:pt idx="8">
                  <c:v>7934.0468569475997</c:v>
                </c:pt>
                <c:pt idx="9">
                  <c:v>6939.0785087149998</c:v>
                </c:pt>
                <c:pt idx="10">
                  <c:v>6717.9370207139991</c:v>
                </c:pt>
                <c:pt idx="11">
                  <c:v>7000.4472235600006</c:v>
                </c:pt>
                <c:pt idx="12">
                  <c:v>6731.6468120193995</c:v>
                </c:pt>
                <c:pt idx="13">
                  <c:v>6374.4846255327993</c:v>
                </c:pt>
                <c:pt idx="14">
                  <c:v>6754.6900470999999</c:v>
                </c:pt>
                <c:pt idx="15">
                  <c:v>6863.4124725000001</c:v>
                </c:pt>
                <c:pt idx="16">
                  <c:v>6980.5840699299997</c:v>
                </c:pt>
                <c:pt idx="17">
                  <c:v>7011.9374029099999</c:v>
                </c:pt>
                <c:pt idx="18">
                  <c:v>6062.9194918315598</c:v>
                </c:pt>
                <c:pt idx="19">
                  <c:v>6214.6449545699998</c:v>
                </c:pt>
                <c:pt idx="20">
                  <c:v>7065.1960370549996</c:v>
                </c:pt>
                <c:pt idx="21">
                  <c:v>6392.1187839599997</c:v>
                </c:pt>
                <c:pt idx="22">
                  <c:v>6604.3411774400001</c:v>
                </c:pt>
                <c:pt idx="23">
                  <c:v>6420.9595118399993</c:v>
                </c:pt>
                <c:pt idx="24">
                  <c:v>6148.0222579000001</c:v>
                </c:pt>
                <c:pt idx="25">
                  <c:v>6848.2503590399992</c:v>
                </c:pt>
                <c:pt idx="26">
                  <c:v>6684.9929967600001</c:v>
                </c:pt>
                <c:pt idx="27">
                  <c:v>6484.3685564999996</c:v>
                </c:pt>
                <c:pt idx="28">
                  <c:v>7000.6061636040004</c:v>
                </c:pt>
                <c:pt idx="29">
                  <c:v>7235.4439589639996</c:v>
                </c:pt>
                <c:pt idx="30">
                  <c:v>7626.0323395480282</c:v>
                </c:pt>
                <c:pt idx="31">
                  <c:v>7155.6701624139996</c:v>
                </c:pt>
                <c:pt idx="32">
                  <c:v>7075.697478133</c:v>
                </c:pt>
                <c:pt idx="33">
                  <c:v>6773.0066608105062</c:v>
                </c:pt>
                <c:pt idx="34">
                  <c:v>6513.8579965426879</c:v>
                </c:pt>
                <c:pt idx="35">
                  <c:v>6375.4985687520002</c:v>
                </c:pt>
                <c:pt idx="36">
                  <c:v>5909.3311454260001</c:v>
                </c:pt>
                <c:pt idx="37">
                  <c:v>5725.1405188399995</c:v>
                </c:pt>
                <c:pt idx="38">
                  <c:v>5045.8190754522639</c:v>
                </c:pt>
                <c:pt idx="39">
                  <c:v>5661.5301115600005</c:v>
                </c:pt>
                <c:pt idx="40">
                  <c:v>4957.4659415410006</c:v>
                </c:pt>
                <c:pt idx="41">
                  <c:v>4860.1793010599995</c:v>
                </c:pt>
                <c:pt idx="42">
                  <c:v>5397.7359069950007</c:v>
                </c:pt>
              </c:numCache>
            </c:numRef>
          </c:val>
          <c:smooth val="0"/>
          <c:extLst>
            <c:ext xmlns:c16="http://schemas.microsoft.com/office/drawing/2014/chart" uri="{C3380CC4-5D6E-409C-BE32-E72D297353CC}">
              <c16:uniqueId val="{00000000-699D-45AA-AE8B-BED4F1BB2B9A}"/>
            </c:ext>
          </c:extLst>
        </c:ser>
        <c:ser>
          <c:idx val="6"/>
          <c:order val="1"/>
          <c:tx>
            <c:strRef>
              <c:f>'2_UK_2030_scenario'!$D$171</c:f>
              <c:strCache>
                <c:ptCount val="1"/>
                <c:pt idx="0">
                  <c:v>Direct heat (2014-2040) - top down (target)</c:v>
                </c:pt>
              </c:strCache>
            </c:strRef>
          </c:tx>
          <c:spPr>
            <a:ln w="28575" cap="rnd">
              <a:solidFill>
                <a:schemeClr val="accent1"/>
              </a:solidFill>
              <a:prstDash val="sysDash"/>
              <a:round/>
            </a:ln>
            <a:effectLst/>
          </c:spPr>
          <c:marker>
            <c:symbol val="none"/>
          </c:marker>
          <c:cat>
            <c:numRef>
              <c:f>'2_UK_2030_scenario'!$E$169:$BV$169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'2_UK_2030_scenario'!$E$171:$BV$171</c:f>
              <c:numCache>
                <c:formatCode>#,##0</c:formatCode>
                <c:ptCount val="70"/>
                <c:pt idx="43">
                  <c:v>5695.7314504224778</c:v>
                </c:pt>
                <c:pt idx="44">
                  <c:v>5668.4377085551441</c:v>
                </c:pt>
                <c:pt idx="45">
                  <c:v>5637.9807926161857</c:v>
                </c:pt>
                <c:pt idx="46">
                  <c:v>5613.9047480597537</c:v>
                </c:pt>
                <c:pt idx="47">
                  <c:v>5596.2035113722968</c:v>
                </c:pt>
                <c:pt idx="48">
                  <c:v>5582.2391214729769</c:v>
                </c:pt>
                <c:pt idx="49">
                  <c:v>5569.1964981611509</c:v>
                </c:pt>
                <c:pt idx="50">
                  <c:v>5554.8363319274549</c:v>
                </c:pt>
                <c:pt idx="51">
                  <c:v>5537.7348043781194</c:v>
                </c:pt>
                <c:pt idx="52">
                  <c:v>5517.165269116017</c:v>
                </c:pt>
                <c:pt idx="53">
                  <c:v>5492.9913357144806</c:v>
                </c:pt>
                <c:pt idx="54">
                  <c:v>5465.4476982944516</c:v>
                </c:pt>
                <c:pt idx="55">
                  <c:v>5435.0219516939615</c:v>
                </c:pt>
                <c:pt idx="56">
                  <c:v>5402.3110864923292</c:v>
                </c:pt>
                <c:pt idx="57">
                  <c:v>5367.8331073447798</c:v>
                </c:pt>
                <c:pt idx="58">
                  <c:v>5331.98827019071</c:v>
                </c:pt>
                <c:pt idx="59">
                  <c:v>5295.1157709241525</c:v>
                </c:pt>
                <c:pt idx="60">
                  <c:v>5243.1987396547756</c:v>
                </c:pt>
                <c:pt idx="61">
                  <c:v>5191.572640700776</c:v>
                </c:pt>
                <c:pt idx="62">
                  <c:v>5140.229365458028</c:v>
                </c:pt>
                <c:pt idx="63">
                  <c:v>5089.1609779881355</c:v>
                </c:pt>
                <c:pt idx="64">
                  <c:v>5038.3597097724842</c:v>
                </c:pt>
                <c:pt idx="65">
                  <c:v>4987.8179546507399</c:v>
                </c:pt>
                <c:pt idx="66">
                  <c:v>4937.528263936254</c:v>
                </c:pt>
                <c:pt idx="67">
                  <c:v>4887.4833417011168</c:v>
                </c:pt>
                <c:pt idx="68">
                  <c:v>4837.6760402240416</c:v>
                </c:pt>
                <c:pt idx="69">
                  <c:v>4788.0993555944842</c:v>
                </c:pt>
              </c:numCache>
            </c:numRef>
          </c:val>
          <c:smooth val="0"/>
          <c:extLst>
            <c:ext xmlns:c16="http://schemas.microsoft.com/office/drawing/2014/chart" uri="{C3380CC4-5D6E-409C-BE32-E72D297353CC}">
              <c16:uniqueId val="{00000001-699D-45AA-AE8B-BED4F1BB2B9A}"/>
            </c:ext>
          </c:extLst>
        </c:ser>
        <c:ser>
          <c:idx val="9"/>
          <c:order val="2"/>
          <c:tx>
            <c:strRef>
              <c:f>'2_UK_2030_scenario'!$D$172</c:f>
              <c:strCache>
                <c:ptCount val="1"/>
                <c:pt idx="0">
                  <c:v>Direct heat (2014-2040) - bottom up</c:v>
                </c:pt>
              </c:strCache>
            </c:strRef>
          </c:tx>
          <c:spPr>
            <a:ln w="28575" cap="rnd">
              <a:solidFill>
                <a:schemeClr val="accent4">
                  <a:lumMod val="60000"/>
                </a:schemeClr>
              </a:solidFill>
              <a:prstDash val="sysDash"/>
              <a:round/>
            </a:ln>
            <a:effectLst/>
          </c:spPr>
          <c:marker>
            <c:symbol val="none"/>
          </c:marker>
          <c:cat>
            <c:numRef>
              <c:f>'2_UK_2030_scenario'!$E$169:$BV$169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'2_UK_2030_scenario'!$E$172:$BV$172</c:f>
              <c:numCache>
                <c:formatCode>#,##0</c:formatCode>
                <c:ptCount val="70"/>
                <c:pt idx="43">
                  <c:v>5695.7314504224778</c:v>
                </c:pt>
                <c:pt idx="44">
                  <c:v>5668.4377085551441</c:v>
                </c:pt>
                <c:pt idx="45">
                  <c:v>5637.9807926161857</c:v>
                </c:pt>
                <c:pt idx="46">
                  <c:v>5613.9047480597537</c:v>
                </c:pt>
                <c:pt idx="47">
                  <c:v>5596.2035113722968</c:v>
                </c:pt>
                <c:pt idx="48">
                  <c:v>5582.2391214729778</c:v>
                </c:pt>
                <c:pt idx="49">
                  <c:v>5569.1964981611509</c:v>
                </c:pt>
                <c:pt idx="50">
                  <c:v>5554.8363319274549</c:v>
                </c:pt>
                <c:pt idx="51">
                  <c:v>5537.7348043781194</c:v>
                </c:pt>
                <c:pt idx="52">
                  <c:v>5517.165269116017</c:v>
                </c:pt>
                <c:pt idx="53">
                  <c:v>5492.9913357144806</c:v>
                </c:pt>
                <c:pt idx="54">
                  <c:v>5465.4476982944516</c:v>
                </c:pt>
                <c:pt idx="55">
                  <c:v>5435.0219516939615</c:v>
                </c:pt>
                <c:pt idx="56">
                  <c:v>5402.3110864923292</c:v>
                </c:pt>
                <c:pt idx="57">
                  <c:v>5367.8331073447798</c:v>
                </c:pt>
                <c:pt idx="58">
                  <c:v>5331.98827019071</c:v>
                </c:pt>
                <c:pt idx="59">
                  <c:v>5295.1157709241525</c:v>
                </c:pt>
                <c:pt idx="60">
                  <c:v>5243.1987396547756</c:v>
                </c:pt>
                <c:pt idx="61">
                  <c:v>5191.572640700776</c:v>
                </c:pt>
                <c:pt idx="62">
                  <c:v>5140.229365458028</c:v>
                </c:pt>
                <c:pt idx="63">
                  <c:v>5089.1609779881355</c:v>
                </c:pt>
                <c:pt idx="64">
                  <c:v>5038.3597097724851</c:v>
                </c:pt>
                <c:pt idx="65">
                  <c:v>4987.8179546507399</c:v>
                </c:pt>
                <c:pt idx="66">
                  <c:v>4937.528263936254</c:v>
                </c:pt>
                <c:pt idx="67">
                  <c:v>4887.4833417011168</c:v>
                </c:pt>
                <c:pt idx="68">
                  <c:v>4837.6760402240416</c:v>
                </c:pt>
                <c:pt idx="69">
                  <c:v>4788.0993555944842</c:v>
                </c:pt>
              </c:numCache>
            </c:numRef>
          </c:val>
          <c:smooth val="0"/>
          <c:extLst>
            <c:ext xmlns:c16="http://schemas.microsoft.com/office/drawing/2014/chart" uri="{C3380CC4-5D6E-409C-BE32-E72D297353CC}">
              <c16:uniqueId val="{00000002-699D-45AA-AE8B-BED4F1BB2B9A}"/>
            </c:ext>
          </c:extLst>
        </c:ser>
        <c:ser>
          <c:idx val="1"/>
          <c:order val="3"/>
          <c:tx>
            <c:strRef>
              <c:f>'2_UK_2030_scenario'!$D$173</c:f>
              <c:strCache>
                <c:ptCount val="1"/>
                <c:pt idx="0">
                  <c:v>Direct - MD (1971-2013)</c:v>
                </c:pt>
              </c:strCache>
            </c:strRef>
          </c:tx>
          <c:spPr>
            <a:ln w="28575" cap="rnd">
              <a:solidFill>
                <a:schemeClr val="accent4">
                  <a:lumMod val="60000"/>
                  <a:lumOff val="40000"/>
                </a:schemeClr>
              </a:solidFill>
              <a:round/>
            </a:ln>
            <a:effectLst/>
          </c:spPr>
          <c:marker>
            <c:symbol val="none"/>
          </c:marker>
          <c:cat>
            <c:numRef>
              <c:f>'2_UK_2030_scenario'!$E$169:$BV$169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'2_UK_2030_scenario'!$E$173:$BV$173</c:f>
              <c:numCache>
                <c:formatCode>#,##0</c:formatCode>
                <c:ptCount val="70"/>
                <c:pt idx="0">
                  <c:v>5228.9608425719998</c:v>
                </c:pt>
                <c:pt idx="1">
                  <c:v>5831.2335401989994</c:v>
                </c:pt>
                <c:pt idx="2">
                  <c:v>6117.7927280350004</c:v>
                </c:pt>
                <c:pt idx="3">
                  <c:v>5815.0869509029999</c:v>
                </c:pt>
                <c:pt idx="4">
                  <c:v>5713.5265304980003</c:v>
                </c:pt>
                <c:pt idx="5">
                  <c:v>5881.5873701820001</c:v>
                </c:pt>
                <c:pt idx="6">
                  <c:v>6009.174284585999</c:v>
                </c:pt>
                <c:pt idx="7">
                  <c:v>6160.1697483039998</c:v>
                </c:pt>
                <c:pt idx="8">
                  <c:v>6303.7382528019998</c:v>
                </c:pt>
                <c:pt idx="9">
                  <c:v>6201.7465063740001</c:v>
                </c:pt>
                <c:pt idx="10">
                  <c:v>6113.138182282999</c:v>
                </c:pt>
                <c:pt idx="11">
                  <c:v>6125.5259243260007</c:v>
                </c:pt>
                <c:pt idx="12">
                  <c:v>5963.4894933750002</c:v>
                </c:pt>
                <c:pt idx="13">
                  <c:v>6137.8380143230006</c:v>
                </c:pt>
                <c:pt idx="14">
                  <c:v>6189.7954086469999</c:v>
                </c:pt>
                <c:pt idx="15">
                  <c:v>6384.2231242999997</c:v>
                </c:pt>
                <c:pt idx="16">
                  <c:v>6727.0994839089999</c:v>
                </c:pt>
                <c:pt idx="17">
                  <c:v>7028.580718813766</c:v>
                </c:pt>
                <c:pt idx="18">
                  <c:v>7510.5158759425385</c:v>
                </c:pt>
                <c:pt idx="19">
                  <c:v>7279.0640962207517</c:v>
                </c:pt>
                <c:pt idx="20">
                  <c:v>7351.1956146742305</c:v>
                </c:pt>
                <c:pt idx="21">
                  <c:v>7360.7586064342295</c:v>
                </c:pt>
                <c:pt idx="22">
                  <c:v>7481.2099107852309</c:v>
                </c:pt>
                <c:pt idx="23">
                  <c:v>7680.7372547682298</c:v>
                </c:pt>
                <c:pt idx="24">
                  <c:v>7888.7572680222311</c:v>
                </c:pt>
                <c:pt idx="25">
                  <c:v>8197.6883987172314</c:v>
                </c:pt>
                <c:pt idx="26">
                  <c:v>8347.5958606612294</c:v>
                </c:pt>
                <c:pt idx="27">
                  <c:v>8470.5336278512295</c:v>
                </c:pt>
                <c:pt idx="28">
                  <c:v>8823.5035042812287</c:v>
                </c:pt>
                <c:pt idx="29">
                  <c:v>8782.99517806923</c:v>
                </c:pt>
                <c:pt idx="30">
                  <c:v>8759.9356331802301</c:v>
                </c:pt>
                <c:pt idx="31">
                  <c:v>8953.20432751923</c:v>
                </c:pt>
                <c:pt idx="32">
                  <c:v>9215.2844373362295</c:v>
                </c:pt>
                <c:pt idx="33">
                  <c:v>9168.367140429229</c:v>
                </c:pt>
                <c:pt idx="34">
                  <c:v>9336.7388314787895</c:v>
                </c:pt>
                <c:pt idx="35">
                  <c:v>9472.7219397077606</c:v>
                </c:pt>
                <c:pt idx="36">
                  <c:v>9626.5261588768135</c:v>
                </c:pt>
                <c:pt idx="37">
                  <c:v>9307.0476554303605</c:v>
                </c:pt>
                <c:pt idx="38">
                  <c:v>9011.3734574575301</c:v>
                </c:pt>
                <c:pt idx="39">
                  <c:v>8997.9938867708097</c:v>
                </c:pt>
                <c:pt idx="40">
                  <c:v>8998.6678883300792</c:v>
                </c:pt>
                <c:pt idx="41">
                  <c:v>8946.0241173788036</c:v>
                </c:pt>
                <c:pt idx="42">
                  <c:v>8844.1918579926878</c:v>
                </c:pt>
              </c:numCache>
            </c:numRef>
          </c:val>
          <c:smooth val="0"/>
          <c:extLst>
            <c:ext xmlns:c16="http://schemas.microsoft.com/office/drawing/2014/chart" uri="{C3380CC4-5D6E-409C-BE32-E72D297353CC}">
              <c16:uniqueId val="{00000003-699D-45AA-AE8B-BED4F1BB2B9A}"/>
            </c:ext>
          </c:extLst>
        </c:ser>
        <c:ser>
          <c:idx val="7"/>
          <c:order val="4"/>
          <c:tx>
            <c:strRef>
              <c:f>'2_UK_2030_scenario'!$D$174</c:f>
              <c:strCache>
                <c:ptCount val="1"/>
                <c:pt idx="0">
                  <c:v>Direct  - MD (2014-2040) - top down (target)</c:v>
                </c:pt>
              </c:strCache>
            </c:strRef>
          </c:tx>
          <c:spPr>
            <a:ln w="28575" cap="rnd">
              <a:solidFill>
                <a:schemeClr val="accent2"/>
              </a:solidFill>
              <a:prstDash val="sysDash"/>
              <a:round/>
            </a:ln>
            <a:effectLst/>
          </c:spPr>
          <c:marker>
            <c:symbol val="none"/>
          </c:marker>
          <c:cat>
            <c:numRef>
              <c:f>'2_UK_2030_scenario'!$E$169:$BV$169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'2_UK_2030_scenario'!$E$174:$BV$174</c:f>
              <c:numCache>
                <c:formatCode>#,##0</c:formatCode>
                <c:ptCount val="70"/>
                <c:pt idx="43">
                  <c:v>9468.4614797977865</c:v>
                </c:pt>
                <c:pt idx="44">
                  <c:v>9560.5450739661301</c:v>
                </c:pt>
                <c:pt idx="45">
                  <c:v>9648.0350759553821</c:v>
                </c:pt>
                <c:pt idx="46">
                  <c:v>9747.2845744391216</c:v>
                </c:pt>
                <c:pt idx="47">
                  <c:v>9858.7856711174554</c:v>
                </c:pt>
                <c:pt idx="48">
                  <c:v>9978.3414156239978</c:v>
                </c:pt>
                <c:pt idx="49">
                  <c:v>10101.173476870526</c:v>
                </c:pt>
                <c:pt idx="50">
                  <c:v>10223.273559777068</c:v>
                </c:pt>
                <c:pt idx="51">
                  <c:v>10341.917228818382</c:v>
                </c:pt>
                <c:pt idx="52">
                  <c:v>10455.542138650726</c:v>
                </c:pt>
                <c:pt idx="53">
                  <c:v>10563.633441127076</c:v>
                </c:pt>
                <c:pt idx="54">
                  <c:v>10666.376440420539</c:v>
                </c:pt>
                <c:pt idx="55">
                  <c:v>10764.475258812041</c:v>
                </c:pt>
                <c:pt idx="56">
                  <c:v>10858.902419951377</c:v>
                </c:pt>
                <c:pt idx="57">
                  <c:v>10950.533040990786</c:v>
                </c:pt>
                <c:pt idx="58">
                  <c:v>11040.055305034241</c:v>
                </c:pt>
                <c:pt idx="59">
                  <c:v>11128.073823228051</c:v>
                </c:pt>
                <c:pt idx="60">
                  <c:v>11184.608369063129</c:v>
                </c:pt>
                <c:pt idx="61">
                  <c:v>11241.430130360968</c:v>
                </c:pt>
                <c:pt idx="62">
                  <c:v>11298.540566277572</c:v>
                </c:pt>
                <c:pt idx="63">
                  <c:v>11355.941143381973</c:v>
                </c:pt>
                <c:pt idx="64">
                  <c:v>11413.633335693899</c:v>
                </c:pt>
                <c:pt idx="65">
                  <c:v>11471.618624721606</c:v>
                </c:pt>
                <c:pt idx="66">
                  <c:v>11529.898499499945</c:v>
                </c:pt>
                <c:pt idx="67">
                  <c:v>11588.474456628588</c:v>
                </c:pt>
                <c:pt idx="68">
                  <c:v>11647.34800031046</c:v>
                </c:pt>
                <c:pt idx="69">
                  <c:v>11706.520642390366</c:v>
                </c:pt>
              </c:numCache>
            </c:numRef>
          </c:val>
          <c:smooth val="0"/>
          <c:extLst>
            <c:ext xmlns:c16="http://schemas.microsoft.com/office/drawing/2014/chart" uri="{C3380CC4-5D6E-409C-BE32-E72D297353CC}">
              <c16:uniqueId val="{00000004-699D-45AA-AE8B-BED4F1BB2B9A}"/>
            </c:ext>
          </c:extLst>
        </c:ser>
        <c:ser>
          <c:idx val="10"/>
          <c:order val="5"/>
          <c:tx>
            <c:strRef>
              <c:f>'2_UK_2030_scenario'!$D$175</c:f>
              <c:strCache>
                <c:ptCount val="1"/>
                <c:pt idx="0">
                  <c:v>Direct  - MD (2014-2040) - bottom up </c:v>
                </c:pt>
              </c:strCache>
            </c:strRef>
          </c:tx>
          <c:spPr>
            <a:ln w="28575" cap="rnd">
              <a:solidFill>
                <a:schemeClr val="accent4">
                  <a:lumMod val="60000"/>
                  <a:lumOff val="40000"/>
                </a:schemeClr>
              </a:solidFill>
              <a:prstDash val="sysDash"/>
              <a:round/>
            </a:ln>
            <a:effectLst/>
          </c:spPr>
          <c:marker>
            <c:symbol val="none"/>
          </c:marker>
          <c:cat>
            <c:numRef>
              <c:f>'2_UK_2030_scenario'!$E$169:$BV$169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'2_UK_2030_scenario'!$E$175:$BV$175</c:f>
              <c:numCache>
                <c:formatCode>#,##0</c:formatCode>
                <c:ptCount val="70"/>
                <c:pt idx="43">
                  <c:v>9468.4614797977865</c:v>
                </c:pt>
                <c:pt idx="44">
                  <c:v>9560.5450739661301</c:v>
                </c:pt>
                <c:pt idx="45">
                  <c:v>9648.0350759553821</c:v>
                </c:pt>
                <c:pt idx="46">
                  <c:v>9747.2845744391216</c:v>
                </c:pt>
                <c:pt idx="47">
                  <c:v>9858.7856711174554</c:v>
                </c:pt>
                <c:pt idx="48">
                  <c:v>9978.341415623996</c:v>
                </c:pt>
                <c:pt idx="49">
                  <c:v>10101.173476870526</c:v>
                </c:pt>
                <c:pt idx="50">
                  <c:v>10223.273559777066</c:v>
                </c:pt>
                <c:pt idx="51">
                  <c:v>10341.917228818382</c:v>
                </c:pt>
                <c:pt idx="52">
                  <c:v>10455.542138650726</c:v>
                </c:pt>
                <c:pt idx="53">
                  <c:v>10563.633441127078</c:v>
                </c:pt>
                <c:pt idx="54">
                  <c:v>10666.376440420539</c:v>
                </c:pt>
                <c:pt idx="55">
                  <c:v>10764.475258812041</c:v>
                </c:pt>
                <c:pt idx="56">
                  <c:v>10858.902419951381</c:v>
                </c:pt>
                <c:pt idx="57">
                  <c:v>10950.533040990787</c:v>
                </c:pt>
                <c:pt idx="58">
                  <c:v>11040.055305034239</c:v>
                </c:pt>
                <c:pt idx="59">
                  <c:v>11128.073823228051</c:v>
                </c:pt>
                <c:pt idx="60">
                  <c:v>11184.608369063129</c:v>
                </c:pt>
                <c:pt idx="61">
                  <c:v>11241.430130360968</c:v>
                </c:pt>
                <c:pt idx="62">
                  <c:v>11298.540566277572</c:v>
                </c:pt>
                <c:pt idx="63">
                  <c:v>11355.941143381973</c:v>
                </c:pt>
                <c:pt idx="64">
                  <c:v>11413.633335693899</c:v>
                </c:pt>
                <c:pt idx="65">
                  <c:v>11471.618624721605</c:v>
                </c:pt>
                <c:pt idx="66">
                  <c:v>11529.898499499945</c:v>
                </c:pt>
                <c:pt idx="67">
                  <c:v>11588.47445662859</c:v>
                </c:pt>
                <c:pt idx="68">
                  <c:v>11647.348000310456</c:v>
                </c:pt>
                <c:pt idx="69">
                  <c:v>11706.520642390367</c:v>
                </c:pt>
              </c:numCache>
            </c:numRef>
          </c:val>
          <c:smooth val="0"/>
          <c:extLst>
            <c:ext xmlns:c16="http://schemas.microsoft.com/office/drawing/2014/chart" uri="{C3380CC4-5D6E-409C-BE32-E72D297353CC}">
              <c16:uniqueId val="{00000005-699D-45AA-AE8B-BED4F1BB2B9A}"/>
            </c:ext>
          </c:extLst>
        </c:ser>
        <c:ser>
          <c:idx val="2"/>
          <c:order val="6"/>
          <c:tx>
            <c:strRef>
              <c:f>'2_UK_2030_scenario'!$D$176</c:f>
              <c:strCache>
                <c:ptCount val="1"/>
                <c:pt idx="0">
                  <c:v>Electricity (1971-2013)</c:v>
                </c:pt>
              </c:strCache>
            </c:strRef>
          </c:tx>
          <c:spPr>
            <a:ln w="28575" cap="rnd">
              <a:solidFill>
                <a:schemeClr val="accent1"/>
              </a:solidFill>
              <a:round/>
            </a:ln>
            <a:effectLst/>
          </c:spPr>
          <c:marker>
            <c:symbol val="none"/>
          </c:marker>
          <c:cat>
            <c:numRef>
              <c:f>'2_UK_2030_scenario'!$E$169:$BV$169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'2_UK_2030_scenario'!$E$176:$BV$176</c:f>
              <c:numCache>
                <c:formatCode>#,##0</c:formatCode>
                <c:ptCount val="70"/>
                <c:pt idx="0">
                  <c:v>5630.8315141476578</c:v>
                </c:pt>
                <c:pt idx="1">
                  <c:v>5719.7024825227609</c:v>
                </c:pt>
                <c:pt idx="2">
                  <c:v>6244.1891467646028</c:v>
                </c:pt>
                <c:pt idx="3">
                  <c:v>6024.2234281562414</c:v>
                </c:pt>
                <c:pt idx="4">
                  <c:v>6046.1226389048843</c:v>
                </c:pt>
                <c:pt idx="5">
                  <c:v>6408.234190957849</c:v>
                </c:pt>
                <c:pt idx="6">
                  <c:v>6620.7491690221732</c:v>
                </c:pt>
                <c:pt idx="7">
                  <c:v>6799.979778790299</c:v>
                </c:pt>
                <c:pt idx="8">
                  <c:v>7109.3708307552733</c:v>
                </c:pt>
                <c:pt idx="9">
                  <c:v>6738.5370161098263</c:v>
                </c:pt>
                <c:pt idx="10">
                  <c:v>6692.9766607921501</c:v>
                </c:pt>
                <c:pt idx="11">
                  <c:v>6663.9463519303335</c:v>
                </c:pt>
                <c:pt idx="12">
                  <c:v>6814.5529082461599</c:v>
                </c:pt>
                <c:pt idx="13">
                  <c:v>7000.4524894776632</c:v>
                </c:pt>
                <c:pt idx="14">
                  <c:v>7353.7697641137256</c:v>
                </c:pt>
                <c:pt idx="15">
                  <c:v>7633.9913001609402</c:v>
                </c:pt>
                <c:pt idx="16">
                  <c:v>7994.1494073525146</c:v>
                </c:pt>
                <c:pt idx="17">
                  <c:v>8409.3390868620627</c:v>
                </c:pt>
                <c:pt idx="18">
                  <c:v>8728.730168339971</c:v>
                </c:pt>
                <c:pt idx="19">
                  <c:v>8901.2404299125792</c:v>
                </c:pt>
                <c:pt idx="20">
                  <c:v>9127.7991606017385</c:v>
                </c:pt>
                <c:pt idx="21">
                  <c:v>9073.0237087767619</c:v>
                </c:pt>
                <c:pt idx="22">
                  <c:v>9202.746735492954</c:v>
                </c:pt>
                <c:pt idx="23">
                  <c:v>9153.2715766035308</c:v>
                </c:pt>
                <c:pt idx="24">
                  <c:v>9521.2597500260927</c:v>
                </c:pt>
                <c:pt idx="25">
                  <c:v>10086.1065484558</c:v>
                </c:pt>
                <c:pt idx="26">
                  <c:v>10166.549956670084</c:v>
                </c:pt>
                <c:pt idx="27">
                  <c:v>10291.178525727848</c:v>
                </c:pt>
                <c:pt idx="28">
                  <c:v>10595.492150152866</c:v>
                </c:pt>
                <c:pt idx="29">
                  <c:v>10890.165437836495</c:v>
                </c:pt>
                <c:pt idx="30">
                  <c:v>10953.450115139281</c:v>
                </c:pt>
                <c:pt idx="31">
                  <c:v>11036.89109793006</c:v>
                </c:pt>
                <c:pt idx="32">
                  <c:v>11031.483741791566</c:v>
                </c:pt>
                <c:pt idx="33">
                  <c:v>11297.078539183211</c:v>
                </c:pt>
                <c:pt idx="34">
                  <c:v>11721.032809953887</c:v>
                </c:pt>
                <c:pt idx="35">
                  <c:v>11624.038597971014</c:v>
                </c:pt>
                <c:pt idx="36">
                  <c:v>11522.101865672195</c:v>
                </c:pt>
                <c:pt idx="37">
                  <c:v>11583.380223097754</c:v>
                </c:pt>
                <c:pt idx="38">
                  <c:v>10776.724618677888</c:v>
                </c:pt>
                <c:pt idx="39">
                  <c:v>11147.094544629786</c:v>
                </c:pt>
                <c:pt idx="40">
                  <c:v>11022.908463840362</c:v>
                </c:pt>
                <c:pt idx="41">
                  <c:v>10888.480965439565</c:v>
                </c:pt>
                <c:pt idx="42">
                  <c:v>10960.619453574536</c:v>
                </c:pt>
              </c:numCache>
            </c:numRef>
          </c:val>
          <c:smooth val="0"/>
          <c:extLst>
            <c:ext xmlns:c16="http://schemas.microsoft.com/office/drawing/2014/chart" uri="{C3380CC4-5D6E-409C-BE32-E72D297353CC}">
              <c16:uniqueId val="{00000006-699D-45AA-AE8B-BED4F1BB2B9A}"/>
            </c:ext>
          </c:extLst>
        </c:ser>
        <c:ser>
          <c:idx val="8"/>
          <c:order val="7"/>
          <c:tx>
            <c:strRef>
              <c:f>'2_UK_2030_scenario'!$D$177</c:f>
              <c:strCache>
                <c:ptCount val="1"/>
                <c:pt idx="0">
                  <c:v>Electricity (2014-2040) - top down (target)</c:v>
                </c:pt>
              </c:strCache>
            </c:strRef>
          </c:tx>
          <c:spPr>
            <a:ln w="28575" cap="rnd">
              <a:solidFill>
                <a:schemeClr val="accent3"/>
              </a:solidFill>
              <a:prstDash val="sysDash"/>
              <a:round/>
            </a:ln>
            <a:effectLst/>
          </c:spPr>
          <c:marker>
            <c:symbol val="none"/>
          </c:marker>
          <c:cat>
            <c:numRef>
              <c:f>'2_UK_2030_scenario'!$E$169:$BV$169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'2_UK_2030_scenario'!$E$177:$BV$177</c:f>
              <c:numCache>
                <c:formatCode>#,##0</c:formatCode>
                <c:ptCount val="70"/>
                <c:pt idx="43">
                  <c:v>11789.867544948795</c:v>
                </c:pt>
                <c:pt idx="44">
                  <c:v>11959.904021390259</c:v>
                </c:pt>
                <c:pt idx="45">
                  <c:v>12124.488509378847</c:v>
                </c:pt>
                <c:pt idx="46">
                  <c:v>12304.179730745152</c:v>
                </c:pt>
                <c:pt idx="47">
                  <c:v>12499.792749295591</c:v>
                </c:pt>
                <c:pt idx="48">
                  <c:v>12706.17751369605</c:v>
                </c:pt>
                <c:pt idx="49">
                  <c:v>12917.344454033402</c:v>
                </c:pt>
                <c:pt idx="50">
                  <c:v>13128.187446477379</c:v>
                </c:pt>
                <c:pt idx="51">
                  <c:v>13335.170069802907</c:v>
                </c:pt>
                <c:pt idx="52">
                  <c:v>13536.204165025531</c:v>
                </c:pt>
                <c:pt idx="53">
                  <c:v>13730.532585159557</c:v>
                </c:pt>
                <c:pt idx="54">
                  <c:v>13918.303540074261</c:v>
                </c:pt>
                <c:pt idx="55">
                  <c:v>14100.350900325528</c:v>
                </c:pt>
                <c:pt idx="56">
                  <c:v>14277.877608272758</c:v>
                </c:pt>
                <c:pt idx="57">
                  <c:v>14451.978974769721</c:v>
                </c:pt>
                <c:pt idx="58">
                  <c:v>14623.521094348022</c:v>
                </c:pt>
                <c:pt idx="59">
                  <c:v>14793.273224629667</c:v>
                </c:pt>
                <c:pt idx="60">
                  <c:v>14921.214112037595</c:v>
                </c:pt>
                <c:pt idx="61">
                  <c:v>15049.433499441897</c:v>
                </c:pt>
                <c:pt idx="62">
                  <c:v>15177.939222061106</c:v>
                </c:pt>
                <c:pt idx="63">
                  <c:v>15306.7390116935</c:v>
                </c:pt>
                <c:pt idx="64">
                  <c:v>15435.840500292472</c:v>
                </c:pt>
                <c:pt idx="65">
                  <c:v>15565.251223418671</c:v>
                </c:pt>
                <c:pt idx="66">
                  <c:v>15694.978623574034</c:v>
                </c:pt>
                <c:pt idx="67">
                  <c:v>15825.030053422448</c:v>
                </c:pt>
                <c:pt idx="68">
                  <c:v>15955.412778901731</c:v>
                </c:pt>
                <c:pt idx="69">
                  <c:v>16086.133982231288</c:v>
                </c:pt>
              </c:numCache>
            </c:numRef>
          </c:val>
          <c:smooth val="0"/>
          <c:extLst>
            <c:ext xmlns:c16="http://schemas.microsoft.com/office/drawing/2014/chart" uri="{C3380CC4-5D6E-409C-BE32-E72D297353CC}">
              <c16:uniqueId val="{00000007-699D-45AA-AE8B-BED4F1BB2B9A}"/>
            </c:ext>
          </c:extLst>
        </c:ser>
        <c:ser>
          <c:idx val="11"/>
          <c:order val="8"/>
          <c:tx>
            <c:strRef>
              <c:f>'2_UK_2030_scenario'!$D$178</c:f>
              <c:strCache>
                <c:ptCount val="1"/>
                <c:pt idx="0">
                  <c:v>Electricity (2014-2040) - bottom up</c:v>
                </c:pt>
              </c:strCache>
            </c:strRef>
          </c:tx>
          <c:spPr>
            <a:ln w="28575" cap="rnd">
              <a:solidFill>
                <a:schemeClr val="accent1"/>
              </a:solidFill>
              <a:prstDash val="sysDash"/>
              <a:round/>
            </a:ln>
            <a:effectLst/>
          </c:spPr>
          <c:marker>
            <c:symbol val="none"/>
          </c:marker>
          <c:cat>
            <c:numRef>
              <c:f>'2_UK_2030_scenario'!$E$169:$BV$169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'2_UK_2030_scenario'!$E$178:$BV$178</c:f>
              <c:numCache>
                <c:formatCode>#,##0</c:formatCode>
                <c:ptCount val="70"/>
                <c:pt idx="43">
                  <c:v>11789.867544948796</c:v>
                </c:pt>
                <c:pt idx="44">
                  <c:v>11959.904021390259</c:v>
                </c:pt>
                <c:pt idx="45">
                  <c:v>12124.488509378847</c:v>
                </c:pt>
                <c:pt idx="46">
                  <c:v>12304.179730745152</c:v>
                </c:pt>
                <c:pt idx="47">
                  <c:v>12499.792749295593</c:v>
                </c:pt>
                <c:pt idx="48">
                  <c:v>12706.17751369605</c:v>
                </c:pt>
                <c:pt idx="49">
                  <c:v>12917.344454033402</c:v>
                </c:pt>
                <c:pt idx="50">
                  <c:v>13128.187446477379</c:v>
                </c:pt>
                <c:pt idx="51">
                  <c:v>13335.170069802905</c:v>
                </c:pt>
                <c:pt idx="52">
                  <c:v>13536.204165025532</c:v>
                </c:pt>
                <c:pt idx="53">
                  <c:v>13730.532585159555</c:v>
                </c:pt>
                <c:pt idx="54">
                  <c:v>13918.303540074261</c:v>
                </c:pt>
                <c:pt idx="55">
                  <c:v>14100.350900325528</c:v>
                </c:pt>
                <c:pt idx="56">
                  <c:v>14277.877608272758</c:v>
                </c:pt>
                <c:pt idx="57">
                  <c:v>14451.978974769721</c:v>
                </c:pt>
                <c:pt idx="58">
                  <c:v>14623.521094348022</c:v>
                </c:pt>
                <c:pt idx="59">
                  <c:v>14793.273224629665</c:v>
                </c:pt>
                <c:pt idx="60">
                  <c:v>14921.214112037595</c:v>
                </c:pt>
                <c:pt idx="61">
                  <c:v>15049.433499441897</c:v>
                </c:pt>
                <c:pt idx="62">
                  <c:v>15177.939222061106</c:v>
                </c:pt>
                <c:pt idx="63">
                  <c:v>15306.7390116935</c:v>
                </c:pt>
                <c:pt idx="64">
                  <c:v>15435.840500292472</c:v>
                </c:pt>
                <c:pt idx="65">
                  <c:v>15565.251223418672</c:v>
                </c:pt>
                <c:pt idx="66">
                  <c:v>15694.978623574034</c:v>
                </c:pt>
                <c:pt idx="67">
                  <c:v>15825.030053422448</c:v>
                </c:pt>
                <c:pt idx="68">
                  <c:v>15955.412778901731</c:v>
                </c:pt>
                <c:pt idx="69">
                  <c:v>16086.133982231288</c:v>
                </c:pt>
              </c:numCache>
            </c:numRef>
          </c:val>
          <c:smooth val="0"/>
          <c:extLst>
            <c:ext xmlns:c16="http://schemas.microsoft.com/office/drawing/2014/chart" uri="{C3380CC4-5D6E-409C-BE32-E72D297353CC}">
              <c16:uniqueId val="{00000008-699D-45AA-AE8B-BED4F1BB2B9A}"/>
            </c:ext>
          </c:extLst>
        </c:ser>
        <c:ser>
          <c:idx val="4"/>
          <c:order val="9"/>
          <c:tx>
            <c:strRef>
              <c:f>'2_UK_2030_scenario'!$D$180</c:f>
              <c:strCache>
                <c:ptCount val="1"/>
                <c:pt idx="0">
                  <c:v>Total - sum of parts (1971-2013) top down</c:v>
                </c:pt>
              </c:strCache>
            </c:strRef>
          </c:tx>
          <c:spPr>
            <a:ln w="28575" cap="rnd">
              <a:solidFill>
                <a:srgbClr val="FF0000"/>
              </a:solidFill>
              <a:round/>
            </a:ln>
            <a:effectLst/>
          </c:spPr>
          <c:marker>
            <c:symbol val="none"/>
          </c:marker>
          <c:cat>
            <c:numRef>
              <c:f>'2_UK_2030_scenario'!$E$169:$BV$169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'2_UK_2030_scenario'!$E$180:$BV$180</c:f>
              <c:numCache>
                <c:formatCode>#,##0</c:formatCode>
                <c:ptCount val="70"/>
                <c:pt idx="0">
                  <c:v>18001.724766519033</c:v>
                </c:pt>
                <c:pt idx="1">
                  <c:v>18567.893154384281</c:v>
                </c:pt>
                <c:pt idx="2">
                  <c:v>19466.309669602411</c:v>
                </c:pt>
                <c:pt idx="3">
                  <c:v>18855.459273990778</c:v>
                </c:pt>
                <c:pt idx="4">
                  <c:v>18671.347380190677</c:v>
                </c:pt>
                <c:pt idx="5">
                  <c:v>19303.962667479012</c:v>
                </c:pt>
                <c:pt idx="6">
                  <c:v>20306.952814899516</c:v>
                </c:pt>
                <c:pt idx="7">
                  <c:v>20402.38392339709</c:v>
                </c:pt>
                <c:pt idx="8">
                  <c:v>21355.204460556088</c:v>
                </c:pt>
                <c:pt idx="9">
                  <c:v>19887.278608298104</c:v>
                </c:pt>
                <c:pt idx="10">
                  <c:v>19531.836497936834</c:v>
                </c:pt>
                <c:pt idx="11">
                  <c:v>19797.572191012194</c:v>
                </c:pt>
                <c:pt idx="12">
                  <c:v>19517.209961884742</c:v>
                </c:pt>
                <c:pt idx="13">
                  <c:v>19520.163934626555</c:v>
                </c:pt>
                <c:pt idx="14">
                  <c:v>20305.512082201847</c:v>
                </c:pt>
                <c:pt idx="15">
                  <c:v>20888.751816350337</c:v>
                </c:pt>
                <c:pt idx="16">
                  <c:v>21708.825937629179</c:v>
                </c:pt>
                <c:pt idx="17">
                  <c:v>22456.718242071809</c:v>
                </c:pt>
                <c:pt idx="18">
                  <c:v>22308.894626648733</c:v>
                </c:pt>
                <c:pt idx="19">
                  <c:v>22401.546628285887</c:v>
                </c:pt>
                <c:pt idx="20">
                  <c:v>23550.721988437883</c:v>
                </c:pt>
                <c:pt idx="21">
                  <c:v>22832.366303802221</c:v>
                </c:pt>
                <c:pt idx="22">
                  <c:v>23294.697056873672</c:v>
                </c:pt>
                <c:pt idx="23">
                  <c:v>23261.301604891549</c:v>
                </c:pt>
                <c:pt idx="24">
                  <c:v>23564.306566152118</c:v>
                </c:pt>
                <c:pt idx="25">
                  <c:v>25138.246624940981</c:v>
                </c:pt>
                <c:pt idx="26">
                  <c:v>25205.274161343175</c:v>
                </c:pt>
                <c:pt idx="27">
                  <c:v>25252.150085855112</c:v>
                </c:pt>
                <c:pt idx="28">
                  <c:v>26425.605222338836</c:v>
                </c:pt>
                <c:pt idx="29">
                  <c:v>26914.542007694286</c:v>
                </c:pt>
                <c:pt idx="30">
                  <c:v>27345.289549216614</c:v>
                </c:pt>
                <c:pt idx="31">
                  <c:v>27151.571077736033</c:v>
                </c:pt>
                <c:pt idx="32">
                  <c:v>27328.205175657735</c:v>
                </c:pt>
                <c:pt idx="33">
                  <c:v>27244.125887344206</c:v>
                </c:pt>
                <c:pt idx="34">
                  <c:v>27577.237213421166</c:v>
                </c:pt>
                <c:pt idx="35">
                  <c:v>27477.800710400214</c:v>
                </c:pt>
                <c:pt idx="36">
                  <c:v>27063.434802468459</c:v>
                </c:pt>
                <c:pt idx="37">
                  <c:v>26620.978058385841</c:v>
                </c:pt>
                <c:pt idx="38">
                  <c:v>24839.260841130046</c:v>
                </c:pt>
                <c:pt idx="39">
                  <c:v>25811.896261026799</c:v>
                </c:pt>
                <c:pt idx="40">
                  <c:v>24984.254040302039</c:v>
                </c:pt>
                <c:pt idx="41">
                  <c:v>24699.830158993107</c:v>
                </c:pt>
                <c:pt idx="42">
                  <c:v>25207.627022201235</c:v>
                </c:pt>
              </c:numCache>
            </c:numRef>
          </c:val>
          <c:smooth val="0"/>
          <c:extLst>
            <c:ext xmlns:c16="http://schemas.microsoft.com/office/drawing/2014/chart" uri="{C3380CC4-5D6E-409C-BE32-E72D297353CC}">
              <c16:uniqueId val="{00000009-699D-45AA-AE8B-BED4F1BB2B9A}"/>
            </c:ext>
          </c:extLst>
        </c:ser>
        <c:ser>
          <c:idx val="5"/>
          <c:order val="10"/>
          <c:tx>
            <c:strRef>
              <c:f>'2_UK_2030_scenario'!$D$182</c:f>
              <c:strCache>
                <c:ptCount val="1"/>
                <c:pt idx="0">
                  <c:v>Total - sum of parts (2014-2040) bottom up</c:v>
                </c:pt>
              </c:strCache>
            </c:strRef>
          </c:tx>
          <c:spPr>
            <a:ln w="28575" cap="rnd">
              <a:solidFill>
                <a:schemeClr val="accent6"/>
              </a:solidFill>
              <a:prstDash val="sysDash"/>
              <a:round/>
            </a:ln>
            <a:effectLst/>
          </c:spPr>
          <c:marker>
            <c:symbol val="none"/>
          </c:marker>
          <c:cat>
            <c:numRef>
              <c:f>'2_UK_2030_scenario'!$E$169:$BV$169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'2_UK_2030_scenario'!$E$182:$BV$182</c:f>
              <c:numCache>
                <c:formatCode>General</c:formatCode>
                <c:ptCount val="70"/>
                <c:pt idx="43" formatCode="#,##0">
                  <c:v>26959.092370950671</c:v>
                </c:pt>
                <c:pt idx="44" formatCode="#,##0">
                  <c:v>27193.870791835743</c:v>
                </c:pt>
                <c:pt idx="45" formatCode="#,##0">
                  <c:v>27415.440458017227</c:v>
                </c:pt>
                <c:pt idx="46" formatCode="#,##0">
                  <c:v>27670.257225453439</c:v>
                </c:pt>
                <c:pt idx="47" formatCode="#,##0">
                  <c:v>27959.622196137359</c:v>
                </c:pt>
                <c:pt idx="48" formatCode="#,##0">
                  <c:v>28271.550407287636</c:v>
                </c:pt>
                <c:pt idx="49" formatCode="#,##0">
                  <c:v>28592.458877702291</c:v>
                </c:pt>
                <c:pt idx="50" formatCode="#,##0">
                  <c:v>28910.993878961712</c:v>
                </c:pt>
                <c:pt idx="51" formatCode="#,##0">
                  <c:v>29219.470735921819</c:v>
                </c:pt>
                <c:pt idx="52" formatCode="#,##0">
                  <c:v>29513.512297857291</c:v>
                </c:pt>
                <c:pt idx="53" formatCode="#,##0">
                  <c:v>29791.710179208731</c:v>
                </c:pt>
                <c:pt idx="54" formatCode="#,##0">
                  <c:v>30054.632588139462</c:v>
                </c:pt>
                <c:pt idx="55" formatCode="#,##0">
                  <c:v>30304.305112324346</c:v>
                </c:pt>
                <c:pt idx="56" formatCode="#,##0">
                  <c:v>30543.500208351881</c:v>
                </c:pt>
                <c:pt idx="57" formatCode="#,##0">
                  <c:v>30774.706308883306</c:v>
                </c:pt>
                <c:pt idx="58" formatCode="#,##0">
                  <c:v>30999.877947493587</c:v>
                </c:pt>
                <c:pt idx="59" formatCode="#,##0">
                  <c:v>31220.728188845085</c:v>
                </c:pt>
                <c:pt idx="60" formatCode="#,##0">
                  <c:v>31353.238682961317</c:v>
                </c:pt>
                <c:pt idx="61" formatCode="#,##0">
                  <c:v>31486.605824852057</c:v>
                </c:pt>
                <c:pt idx="62" formatCode="#,##0">
                  <c:v>31620.830800287724</c:v>
                </c:pt>
                <c:pt idx="63" formatCode="#,##0">
                  <c:v>31755.914871697227</c:v>
                </c:pt>
                <c:pt idx="64" formatCode="#,##0">
                  <c:v>31891.859376535074</c:v>
                </c:pt>
                <c:pt idx="65" formatCode="#,##0">
                  <c:v>32028.665725709838</c:v>
                </c:pt>
                <c:pt idx="66" formatCode="#,##0">
                  <c:v>32166.335402071647</c:v>
                </c:pt>
                <c:pt idx="67" formatCode="#,##0">
                  <c:v>32304.869958956173</c:v>
                </c:pt>
                <c:pt idx="68" formatCode="#,##0">
                  <c:v>32444.271018782845</c:v>
                </c:pt>
                <c:pt idx="69" formatCode="#,##0">
                  <c:v>32584.540271705362</c:v>
                </c:pt>
              </c:numCache>
            </c:numRef>
          </c:val>
          <c:smooth val="0"/>
          <c:extLst>
            <c:ext xmlns:c16="http://schemas.microsoft.com/office/drawing/2014/chart" uri="{C3380CC4-5D6E-409C-BE32-E72D297353CC}">
              <c16:uniqueId val="{0000000A-699D-45AA-AE8B-BED4F1BB2B9A}"/>
            </c:ext>
          </c:extLst>
        </c:ser>
        <c:ser>
          <c:idx val="3"/>
          <c:order val="11"/>
          <c:tx>
            <c:strRef>
              <c:f>'2_UK_2030_scenario'!$D$183</c:f>
              <c:strCache>
                <c:ptCount val="1"/>
                <c:pt idx="0">
                  <c:v>Total - target from U/GDP calculation top down</c:v>
                </c:pt>
              </c:strCache>
            </c:strRef>
          </c:tx>
          <c:spPr>
            <a:ln w="28575" cap="rnd">
              <a:solidFill>
                <a:srgbClr val="FF0000"/>
              </a:solidFill>
              <a:prstDash val="dashDot"/>
              <a:round/>
            </a:ln>
            <a:effectLst/>
          </c:spPr>
          <c:marker>
            <c:symbol val="none"/>
          </c:marker>
          <c:cat>
            <c:numRef>
              <c:f>'2_UK_2030_scenario'!$E$169:$BV$169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'2_UK_2030_scenario'!$E$183:$BV$183</c:f>
              <c:numCache>
                <c:formatCode>General</c:formatCode>
                <c:ptCount val="70"/>
                <c:pt idx="43" formatCode="#,##0">
                  <c:v>26986.91397492724</c:v>
                </c:pt>
                <c:pt idx="44" formatCode="#,##0">
                  <c:v>27249.369711756859</c:v>
                </c:pt>
                <c:pt idx="45" formatCode="#,##0">
                  <c:v>27498.732838214928</c:v>
                </c:pt>
                <c:pt idx="46" formatCode="#,##0">
                  <c:v>27781.612763675908</c:v>
                </c:pt>
                <c:pt idx="47" formatCode="#,##0">
                  <c:v>28099.412071471423</c:v>
                </c:pt>
                <c:pt idx="48" formatCode="#,##0">
                  <c:v>28440.168655747599</c:v>
                </c:pt>
                <c:pt idx="49" formatCode="#,##0">
                  <c:v>28790.263365146351</c:v>
                </c:pt>
                <c:pt idx="50" formatCode="#,##0">
                  <c:v>29138.27179721959</c:v>
                </c:pt>
                <c:pt idx="51" formatCode="#,##0">
                  <c:v>29476.428793149626</c:v>
                </c:pt>
                <c:pt idx="52" formatCode="#,##0">
                  <c:v>29800.281371902453</c:v>
                </c:pt>
                <c:pt idx="53" formatCode="#,##0">
                  <c:v>30108.362118451514</c:v>
                </c:pt>
                <c:pt idx="54" formatCode="#,##0">
                  <c:v>30401.199184893052</c:v>
                </c:pt>
                <c:pt idx="55" formatCode="#,##0">
                  <c:v>30680.799453492338</c:v>
                </c:pt>
                <c:pt idx="56" formatCode="#,##0">
                  <c:v>30949.934801405088</c:v>
                </c:pt>
                <c:pt idx="57" formatCode="#,##0">
                  <c:v>31211.099478764318</c:v>
                </c:pt>
                <c:pt idx="58" formatCode="#,##0">
                  <c:v>31466.254938152957</c:v>
                </c:pt>
                <c:pt idx="59" formatCode="#,##0">
                  <c:v>31717.124436198133</c:v>
                </c:pt>
                <c:pt idx="60" formatCode="#,##0">
                  <c:v>31878.258631898047</c:v>
                </c:pt>
                <c:pt idx="61" formatCode="#,##0">
                  <c:v>32040.21144623018</c:v>
                </c:pt>
                <c:pt idx="62" formatCode="#,##0">
                  <c:v>32202.987038066341</c:v>
                </c:pt>
                <c:pt idx="63" formatCode="#,##0">
                  <c:v>32366.589587406885</c:v>
                </c:pt>
                <c:pt idx="64" formatCode="#,##0">
                  <c:v>32531.023295488056</c:v>
                </c:pt>
                <c:pt idx="65" formatCode="#,##0">
                  <c:v>32696.292384889839</c:v>
                </c:pt>
                <c:pt idx="66" formatCode="#,##0">
                  <c:v>32862.401099644427</c:v>
                </c:pt>
                <c:pt idx="67" formatCode="#,##0">
                  <c:v>33029.353705345209</c:v>
                </c:pt>
                <c:pt idx="68" formatCode="#,##0">
                  <c:v>33197.154489256274</c:v>
                </c:pt>
                <c:pt idx="69" formatCode="#,##0">
                  <c:v>33365.807760422533</c:v>
                </c:pt>
              </c:numCache>
            </c:numRef>
          </c:val>
          <c:smooth val="0"/>
          <c:extLst>
            <c:ext xmlns:c16="http://schemas.microsoft.com/office/drawing/2014/chart" uri="{C3380CC4-5D6E-409C-BE32-E72D297353CC}">
              <c16:uniqueId val="{0000000B-699D-45AA-AE8B-BED4F1BB2B9A}"/>
            </c:ext>
          </c:extLst>
        </c:ser>
        <c:dLbls>
          <c:showLegendKey val="0"/>
          <c:showVal val="0"/>
          <c:showCatName val="0"/>
          <c:showSerName val="0"/>
          <c:showPercent val="0"/>
          <c:showBubbleSize val="0"/>
        </c:dLbls>
        <c:smooth val="0"/>
        <c:axId val="476383984"/>
        <c:axId val="476383592"/>
      </c:lineChart>
      <c:catAx>
        <c:axId val="47638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6383592"/>
        <c:crosses val="autoZero"/>
        <c:auto val="1"/>
        <c:lblAlgn val="ctr"/>
        <c:lblOffset val="100"/>
        <c:noMultiLvlLbl val="0"/>
      </c:catAx>
      <c:valAx>
        <c:axId val="476383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6383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UK: Share of Useful exergy</a:t>
            </a:r>
          </a:p>
        </c:rich>
      </c:tx>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'2_UK_2030_scenario'!$D$185</c:f>
              <c:strCache>
                <c:ptCount val="1"/>
                <c:pt idx="0">
                  <c:v>Direct heat % share</c:v>
                </c:pt>
              </c:strCache>
            </c:strRef>
          </c:tx>
          <c:spPr>
            <a:ln w="28575" cap="rnd">
              <a:solidFill>
                <a:schemeClr val="accent2"/>
              </a:solidFill>
              <a:round/>
            </a:ln>
            <a:effectLst/>
          </c:spPr>
          <c:marker>
            <c:symbol val="none"/>
          </c:marker>
          <c:cat>
            <c:numRef>
              <c:f>'2_UK_2030_scenario'!$E$169:$BV$169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'2_UK_2030_scenario'!$E$185:$BV$185</c:f>
              <c:numCache>
                <c:formatCode>0.0%</c:formatCode>
                <c:ptCount val="70"/>
                <c:pt idx="0">
                  <c:v>0.39623027452374854</c:v>
                </c:pt>
                <c:pt idx="1">
                  <c:v>0.37742488890258741</c:v>
                </c:pt>
                <c:pt idx="2">
                  <c:v>0.36450091144512864</c:v>
                </c:pt>
                <c:pt idx="3">
                  <c:v>0.37163988202549186</c:v>
                </c:pt>
                <c:pt idx="4">
                  <c:v>0.36971739523489622</c:v>
                </c:pt>
                <c:pt idx="5">
                  <c:v>0.3629149557585683</c:v>
                </c:pt>
                <c:pt idx="6">
                  <c:v>0.37763996524925919</c:v>
                </c:pt>
                <c:pt idx="7">
                  <c:v>0.36437182837121107</c:v>
                </c:pt>
                <c:pt idx="8">
                  <c:v>0.37152755299543488</c:v>
                </c:pt>
                <c:pt idx="9">
                  <c:v>0.34892046545873912</c:v>
                </c:pt>
                <c:pt idx="10">
                  <c:v>0.34394804714977112</c:v>
                </c:pt>
                <c:pt idx="11">
                  <c:v>0.35360129797824907</c:v>
                </c:pt>
                <c:pt idx="12">
                  <c:v>0.34490825405709458</c:v>
                </c:pt>
                <c:pt idx="13">
                  <c:v>0.32655896983657945</c:v>
                </c:pt>
                <c:pt idx="14">
                  <c:v>0.33265302641742334</c:v>
                </c:pt>
                <c:pt idx="15">
                  <c:v>0.32856977443371094</c:v>
                </c:pt>
                <c:pt idx="16">
                  <c:v>0.32155511725901975</c:v>
                </c:pt>
                <c:pt idx="17">
                  <c:v>0.31224230216209425</c:v>
                </c:pt>
                <c:pt idx="18">
                  <c:v>0.27177139850708676</c:v>
                </c:pt>
                <c:pt idx="19">
                  <c:v>0.27742035216099403</c:v>
                </c:pt>
                <c:pt idx="20">
                  <c:v>0.29999912701290538</c:v>
                </c:pt>
                <c:pt idx="21">
                  <c:v>0.27995866477034992</c:v>
                </c:pt>
                <c:pt idx="22">
                  <c:v>0.28351264501597057</c:v>
                </c:pt>
                <c:pt idx="23">
                  <c:v>0.27603612303834946</c:v>
                </c:pt>
                <c:pt idx="24">
                  <c:v>0.26090401772021793</c:v>
                </c:pt>
                <c:pt idx="25">
                  <c:v>0.27242354891392817</c:v>
                </c:pt>
                <c:pt idx="26">
                  <c:v>0.26522199099951232</c:v>
                </c:pt>
                <c:pt idx="27">
                  <c:v>0.25678480978664037</c:v>
                </c:pt>
                <c:pt idx="28">
                  <c:v>0.26491753375949367</c:v>
                </c:pt>
                <c:pt idx="29">
                  <c:v>0.2688302835283447</c:v>
                </c:pt>
                <c:pt idx="30">
                  <c:v>0.27887919511046094</c:v>
                </c:pt>
                <c:pt idx="31">
                  <c:v>0.26354534483205522</c:v>
                </c:pt>
                <c:pt idx="32">
                  <c:v>0.2589155574854799</c:v>
                </c:pt>
                <c:pt idx="33">
                  <c:v>0.24860429322699582</c:v>
                </c:pt>
                <c:pt idx="34">
                  <c:v>0.23620415439486275</c:v>
                </c:pt>
                <c:pt idx="35">
                  <c:v>0.23202361193117269</c:v>
                </c:pt>
                <c:pt idx="36">
                  <c:v>0.21835111428232346</c:v>
                </c:pt>
                <c:pt idx="37">
                  <c:v>0.21506123878256719</c:v>
                </c:pt>
                <c:pt idx="38">
                  <c:v>0.20313885778344715</c:v>
                </c:pt>
                <c:pt idx="39">
                  <c:v>0.21933801586318574</c:v>
                </c:pt>
                <c:pt idx="40">
                  <c:v>0.19842361246984297</c:v>
                </c:pt>
                <c:pt idx="41">
                  <c:v>0.19676974577456469</c:v>
                </c:pt>
                <c:pt idx="42">
                  <c:v>0.2141310605016897</c:v>
                </c:pt>
                <c:pt idx="43">
                  <c:v>0.21127311602521978</c:v>
                </c:pt>
                <c:pt idx="44">
                  <c:v>0.2084454159522206</c:v>
                </c:pt>
                <c:pt idx="45">
                  <c:v>0.20564983448834009</c:v>
                </c:pt>
                <c:pt idx="46">
                  <c:v>0.20288588943421929</c:v>
                </c:pt>
                <c:pt idx="47">
                  <c:v>0.20015304470549738</c:v>
                </c:pt>
                <c:pt idx="48">
                  <c:v>0.19745076025381431</c:v>
                </c:pt>
                <c:pt idx="49">
                  <c:v>0.19477850862642196</c:v>
                </c:pt>
                <c:pt idx="50">
                  <c:v>0.19213577904596571</c:v>
                </c:pt>
                <c:pt idx="51">
                  <c:v>0.18952207774147467</c:v>
                </c:pt>
                <c:pt idx="52">
                  <c:v>0.18693692615895699</c:v>
                </c:pt>
                <c:pt idx="53">
                  <c:v>0.18437985945325061</c:v>
                </c:pt>
                <c:pt idx="54">
                  <c:v>0.18185042463141923</c:v>
                </c:pt>
                <c:pt idx="55">
                  <c:v>0.17934817945994125</c:v>
                </c:pt>
                <c:pt idx="56">
                  <c:v>0.1768726913955693</c:v>
                </c:pt>
                <c:pt idx="57">
                  <c:v>0.17442353644152642</c:v>
                </c:pt>
                <c:pt idx="58">
                  <c:v>0.17200029881478335</c:v>
                </c:pt>
                <c:pt idx="59">
                  <c:v>0.16960257105137139</c:v>
                </c:pt>
                <c:pt idx="60">
                  <c:v>0.16722989266509661</c:v>
                </c:pt>
                <c:pt idx="61">
                  <c:v>0.1648819396279011</c:v>
                </c:pt>
                <c:pt idx="62">
                  <c:v>0.16255832738623857</c:v>
                </c:pt>
                <c:pt idx="63">
                  <c:v>0.1602586793216246</c:v>
                </c:pt>
                <c:pt idx="64">
                  <c:v>0.15798262654699696</c:v>
                </c:pt>
                <c:pt idx="65">
                  <c:v>0.15572980770931558</c:v>
                </c:pt>
                <c:pt idx="66">
                  <c:v>0.15349986879818012</c:v>
                </c:pt>
                <c:pt idx="67">
                  <c:v>0.15129246296025145</c:v>
                </c:pt>
                <c:pt idx="68">
                  <c:v>0.1491072503192746</c:v>
                </c:pt>
                <c:pt idx="69">
                  <c:v>0.14694389780150463</c:v>
                </c:pt>
              </c:numCache>
            </c:numRef>
          </c:val>
          <c:smooth val="0"/>
          <c:extLst>
            <c:ext xmlns:c16="http://schemas.microsoft.com/office/drawing/2014/chart" uri="{C3380CC4-5D6E-409C-BE32-E72D297353CC}">
              <c16:uniqueId val="{00000000-15C2-4231-9266-677DC68CD7A9}"/>
            </c:ext>
          </c:extLst>
        </c:ser>
        <c:ser>
          <c:idx val="1"/>
          <c:order val="1"/>
          <c:tx>
            <c:strRef>
              <c:f>'2_UK_2030_scenario'!$D$186</c:f>
              <c:strCache>
                <c:ptCount val="1"/>
                <c:pt idx="0">
                  <c:v>Direct - MD % share</c:v>
                </c:pt>
              </c:strCache>
            </c:strRef>
          </c:tx>
          <c:spPr>
            <a:ln w="28575" cap="rnd">
              <a:solidFill>
                <a:schemeClr val="accent4"/>
              </a:solidFill>
              <a:round/>
            </a:ln>
            <a:effectLst/>
          </c:spPr>
          <c:marker>
            <c:symbol val="none"/>
          </c:marker>
          <c:cat>
            <c:numRef>
              <c:f>'2_UK_2030_scenario'!$E$169:$BV$169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'2_UK_2030_scenario'!$E$186:$BV$186</c:f>
              <c:numCache>
                <c:formatCode>0.0%</c:formatCode>
                <c:ptCount val="70"/>
                <c:pt idx="0">
                  <c:v>0.29046999164753456</c:v>
                </c:pt>
                <c:pt idx="1">
                  <c:v>0.31404928344399263</c:v>
                </c:pt>
                <c:pt idx="2">
                  <c:v>0.31427593785730384</c:v>
                </c:pt>
                <c:pt idx="3">
                  <c:v>0.30840335769091187</c:v>
                </c:pt>
                <c:pt idx="4">
                  <c:v>0.3060050468858907</c:v>
                </c:pt>
                <c:pt idx="5">
                  <c:v>0.30468290223595329</c:v>
                </c:pt>
                <c:pt idx="6">
                  <c:v>0.29591708511662951</c:v>
                </c:pt>
                <c:pt idx="7">
                  <c:v>0.30193382162756122</c:v>
                </c:pt>
                <c:pt idx="8">
                  <c:v>0.29518510414851118</c:v>
                </c:pt>
                <c:pt idx="9">
                  <c:v>0.31184490490248767</c:v>
                </c:pt>
                <c:pt idx="10">
                  <c:v>0.3129832764537393</c:v>
                </c:pt>
                <c:pt idx="11">
                  <c:v>0.30940793473186068</c:v>
                </c:pt>
                <c:pt idx="12">
                  <c:v>0.3055503068840848</c:v>
                </c:pt>
                <c:pt idx="13">
                  <c:v>0.3144357821419303</c:v>
                </c:pt>
                <c:pt idx="14">
                  <c:v>0.30483325825958701</c:v>
                </c:pt>
                <c:pt idx="15">
                  <c:v>0.30562970829606251</c:v>
                </c:pt>
                <c:pt idx="16">
                  <c:v>0.30987854908581325</c:v>
                </c:pt>
                <c:pt idx="17">
                  <c:v>0.31298343075106971</c:v>
                </c:pt>
                <c:pt idx="18">
                  <c:v>0.33666015289574108</c:v>
                </c:pt>
                <c:pt idx="19">
                  <c:v>0.3249357830958714</c:v>
                </c:pt>
                <c:pt idx="20">
                  <c:v>0.31214311044405629</c:v>
                </c:pt>
                <c:pt idx="21">
                  <c:v>0.32238264350237145</c:v>
                </c:pt>
                <c:pt idx="22">
                  <c:v>0.3211550634258073</c:v>
                </c:pt>
                <c:pt idx="23">
                  <c:v>0.33019378645402503</c:v>
                </c:pt>
                <c:pt idx="24">
                  <c:v>0.33477570179610883</c:v>
                </c:pt>
                <c:pt idx="25">
                  <c:v>0.3261042236169277</c:v>
                </c:pt>
                <c:pt idx="26">
                  <c:v>0.33118448969159675</c:v>
                </c:pt>
                <c:pt idx="27">
                  <c:v>0.3354381151328561</c:v>
                </c:pt>
                <c:pt idx="28">
                  <c:v>0.33389976994064441</c:v>
                </c:pt>
                <c:pt idx="29">
                  <c:v>0.32632898510992164</c:v>
                </c:pt>
                <c:pt idx="30">
                  <c:v>0.32034532373167662</c:v>
                </c:pt>
                <c:pt idx="31">
                  <c:v>0.32974903374415604</c:v>
                </c:pt>
                <c:pt idx="32">
                  <c:v>0.33720781800718591</c:v>
                </c:pt>
                <c:pt idx="33">
                  <c:v>0.33652638291060893</c:v>
                </c:pt>
                <c:pt idx="34">
                  <c:v>0.33856686800136843</c:v>
                </c:pt>
                <c:pt idx="35">
                  <c:v>0.34474090701598187</c:v>
                </c:pt>
                <c:pt idx="36">
                  <c:v>0.3557023056806809</c:v>
                </c:pt>
                <c:pt idx="37">
                  <c:v>0.34961328749897524</c:v>
                </c:pt>
                <c:pt idx="38">
                  <c:v>0.36278750463202447</c:v>
                </c:pt>
                <c:pt idx="39">
                  <c:v>0.34859871571531215</c:v>
                </c:pt>
                <c:pt idx="40">
                  <c:v>0.36017356667180656</c:v>
                </c:pt>
                <c:pt idx="41">
                  <c:v>0.36218970170212256</c:v>
                </c:pt>
                <c:pt idx="42">
                  <c:v>0.35085380508856706</c:v>
                </c:pt>
                <c:pt idx="43">
                  <c:v>0.35121588477512594</c:v>
                </c:pt>
                <c:pt idx="44">
                  <c:v>0.35156984995444035</c:v>
                </c:pt>
                <c:pt idx="45">
                  <c:v>0.35191975451680046</c:v>
                </c:pt>
                <c:pt idx="46">
                  <c:v>0.35226577386034369</c:v>
                </c:pt>
                <c:pt idx="47">
                  <c:v>0.35260797166563485</c:v>
                </c:pt>
                <c:pt idx="48">
                  <c:v>0.35294638149918561</c:v>
                </c:pt>
                <c:pt idx="49">
                  <c:v>0.35328103539733985</c:v>
                </c:pt>
                <c:pt idx="50">
                  <c:v>0.35361197206078954</c:v>
                </c:pt>
                <c:pt idx="51">
                  <c:v>0.35393923874549305</c:v>
                </c:pt>
                <c:pt idx="52">
                  <c:v>0.35426288925326621</c:v>
                </c:pt>
                <c:pt idx="53">
                  <c:v>0.35458298223172524</c:v>
                </c:pt>
                <c:pt idx="54">
                  <c:v>0.35489957859707255</c:v>
                </c:pt>
                <c:pt idx="55">
                  <c:v>0.35521274020021254</c:v>
                </c:pt>
                <c:pt idx="56">
                  <c:v>0.35552252838992221</c:v>
                </c:pt>
                <c:pt idx="57">
                  <c:v>0.3558290022683287</c:v>
                </c:pt>
                <c:pt idx="58">
                  <c:v>0.35613221844722953</c:v>
                </c:pt>
                <c:pt idx="59">
                  <c:v>0.35643223168651211</c:v>
                </c:pt>
                <c:pt idx="60">
                  <c:v>0.35672896449901109</c:v>
                </c:pt>
                <c:pt idx="61">
                  <c:v>0.35702260805412767</c:v>
                </c:pt>
                <c:pt idx="62">
                  <c:v>0.35731321032130392</c:v>
                </c:pt>
                <c:pt idx="63">
                  <c:v>0.3576008182810399</c:v>
                </c:pt>
                <c:pt idx="64">
                  <c:v>0.35788547795026515</c:v>
                </c:pt>
                <c:pt idx="65">
                  <c:v>0.35816723440693266</c:v>
                </c:pt>
                <c:pt idx="66">
                  <c:v>0.35844613181386437</c:v>
                </c:pt>
                <c:pt idx="67">
                  <c:v>0.35872221344187177</c:v>
                </c:pt>
                <c:pt idx="68">
                  <c:v>0.35899552169218102</c:v>
                </c:pt>
                <c:pt idx="69">
                  <c:v>0.3592660981181825</c:v>
                </c:pt>
              </c:numCache>
            </c:numRef>
          </c:val>
          <c:smooth val="0"/>
          <c:extLst>
            <c:ext xmlns:c16="http://schemas.microsoft.com/office/drawing/2014/chart" uri="{C3380CC4-5D6E-409C-BE32-E72D297353CC}">
              <c16:uniqueId val="{00000001-15C2-4231-9266-677DC68CD7A9}"/>
            </c:ext>
          </c:extLst>
        </c:ser>
        <c:ser>
          <c:idx val="2"/>
          <c:order val="2"/>
          <c:tx>
            <c:strRef>
              <c:f>'2_UK_2030_scenario'!$D$187</c:f>
              <c:strCache>
                <c:ptCount val="1"/>
                <c:pt idx="0">
                  <c:v>Electricity % share</c:v>
                </c:pt>
              </c:strCache>
            </c:strRef>
          </c:tx>
          <c:spPr>
            <a:ln w="28575" cap="rnd">
              <a:solidFill>
                <a:schemeClr val="accent1"/>
              </a:solidFill>
              <a:round/>
            </a:ln>
            <a:effectLst/>
          </c:spPr>
          <c:marker>
            <c:symbol val="none"/>
          </c:marker>
          <c:cat>
            <c:numRef>
              <c:f>'2_UK_2030_scenario'!$E$169:$BV$169</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'2_UK_2030_scenario'!$E$187:$BV$187</c:f>
              <c:numCache>
                <c:formatCode>0.0%</c:formatCode>
                <c:ptCount val="70"/>
                <c:pt idx="0">
                  <c:v>0.31279400097374577</c:v>
                </c:pt>
                <c:pt idx="1">
                  <c:v>0.30804262147384315</c:v>
                </c:pt>
                <c:pt idx="2">
                  <c:v>0.32076902364885357</c:v>
                </c:pt>
                <c:pt idx="3">
                  <c:v>0.31949491871916669</c:v>
                </c:pt>
                <c:pt idx="4">
                  <c:v>0.32381822885045264</c:v>
                </c:pt>
                <c:pt idx="5">
                  <c:v>0.33196470078931872</c:v>
                </c:pt>
                <c:pt idx="6">
                  <c:v>0.32603361170782996</c:v>
                </c:pt>
                <c:pt idx="7">
                  <c:v>0.33329339376817646</c:v>
                </c:pt>
                <c:pt idx="8">
                  <c:v>0.33291045486764426</c:v>
                </c:pt>
                <c:pt idx="9">
                  <c:v>0.33883655721995692</c:v>
                </c:pt>
                <c:pt idx="10">
                  <c:v>0.34267011509640355</c:v>
                </c:pt>
                <c:pt idx="11">
                  <c:v>0.33660422033746479</c:v>
                </c:pt>
                <c:pt idx="12">
                  <c:v>0.34915609974757328</c:v>
                </c:pt>
                <c:pt idx="13">
                  <c:v>0.35862672633909881</c:v>
                </c:pt>
                <c:pt idx="14">
                  <c:v>0.36215633146033482</c:v>
                </c:pt>
                <c:pt idx="15">
                  <c:v>0.36545942846549384</c:v>
                </c:pt>
                <c:pt idx="16">
                  <c:v>0.3682442076932308</c:v>
                </c:pt>
                <c:pt idx="17">
                  <c:v>0.37446874455179674</c:v>
                </c:pt>
                <c:pt idx="18">
                  <c:v>0.39126681596824642</c:v>
                </c:pt>
                <c:pt idx="19">
                  <c:v>0.39734936955974282</c:v>
                </c:pt>
                <c:pt idx="20">
                  <c:v>0.38758043872637915</c:v>
                </c:pt>
                <c:pt idx="21">
                  <c:v>0.39737553208691523</c:v>
                </c:pt>
                <c:pt idx="22">
                  <c:v>0.3950575838365521</c:v>
                </c:pt>
                <c:pt idx="23">
                  <c:v>0.39349782450173454</c:v>
                </c:pt>
                <c:pt idx="24">
                  <c:v>0.40405431508442841</c:v>
                </c:pt>
                <c:pt idx="25">
                  <c:v>0.40122553887465012</c:v>
                </c:pt>
                <c:pt idx="26">
                  <c:v>0.40335010409298849</c:v>
                </c:pt>
                <c:pt idx="27">
                  <c:v>0.40753672422897602</c:v>
                </c:pt>
                <c:pt idx="28">
                  <c:v>0.40095551496379678</c:v>
                </c:pt>
                <c:pt idx="29">
                  <c:v>0.40462012820887799</c:v>
                </c:pt>
                <c:pt idx="30">
                  <c:v>0.40056076551776998</c:v>
                </c:pt>
                <c:pt idx="31">
                  <c:v>0.40649180359880466</c:v>
                </c:pt>
                <c:pt idx="32">
                  <c:v>0.40366660272361121</c:v>
                </c:pt>
                <c:pt idx="33">
                  <c:v>0.41466107541483194</c:v>
                </c:pt>
                <c:pt idx="34">
                  <c:v>0.42502563687741524</c:v>
                </c:pt>
                <c:pt idx="35">
                  <c:v>0.42303380537916818</c:v>
                </c:pt>
                <c:pt idx="36">
                  <c:v>0.42574425418540235</c:v>
                </c:pt>
                <c:pt idx="37">
                  <c:v>0.43512226326518788</c:v>
                </c:pt>
                <c:pt idx="38">
                  <c:v>0.43385850680521332</c:v>
                </c:pt>
                <c:pt idx="39">
                  <c:v>0.43185879998521093</c:v>
                </c:pt>
                <c:pt idx="40">
                  <c:v>0.44119421960965233</c:v>
                </c:pt>
                <c:pt idx="41">
                  <c:v>0.44083222011448175</c:v>
                </c:pt>
                <c:pt idx="42">
                  <c:v>0.43481361589177503</c:v>
                </c:pt>
                <c:pt idx="43">
                  <c:v>0.43732434989735691</c:v>
                </c:pt>
                <c:pt idx="44">
                  <c:v>0.43980145794400521</c:v>
                </c:pt>
                <c:pt idx="45">
                  <c:v>0.4422503635477148</c:v>
                </c:pt>
                <c:pt idx="46">
                  <c:v>0.44467167870874469</c:v>
                </c:pt>
                <c:pt idx="47">
                  <c:v>0.44706586740011273</c:v>
                </c:pt>
                <c:pt idx="48">
                  <c:v>0.44943334662045076</c:v>
                </c:pt>
                <c:pt idx="49">
                  <c:v>0.45177452241111515</c:v>
                </c:pt>
                <c:pt idx="50">
                  <c:v>0.45408980062877219</c:v>
                </c:pt>
                <c:pt idx="51">
                  <c:v>0.45637958984003502</c:v>
                </c:pt>
                <c:pt idx="52">
                  <c:v>0.45864429920827393</c:v>
                </c:pt>
                <c:pt idx="53">
                  <c:v>0.46088433670188994</c:v>
                </c:pt>
                <c:pt idx="54">
                  <c:v>0.46310010609036284</c:v>
                </c:pt>
                <c:pt idx="55">
                  <c:v>0.4652920054778325</c:v>
                </c:pt>
                <c:pt idx="56">
                  <c:v>0.46746042565116963</c:v>
                </c:pt>
                <c:pt idx="57">
                  <c:v>0.46960574797095861</c:v>
                </c:pt>
                <c:pt idx="58">
                  <c:v>0.47172834419273468</c:v>
                </c:pt>
                <c:pt idx="59">
                  <c:v>0.47382857744859341</c:v>
                </c:pt>
                <c:pt idx="60">
                  <c:v>0.47590662843218223</c:v>
                </c:pt>
                <c:pt idx="61">
                  <c:v>0.47796302920537509</c:v>
                </c:pt>
                <c:pt idx="62">
                  <c:v>0.47999811636584194</c:v>
                </c:pt>
                <c:pt idx="63">
                  <c:v>0.48201221956718943</c:v>
                </c:pt>
                <c:pt idx="64">
                  <c:v>0.48400566169715487</c:v>
                </c:pt>
                <c:pt idx="65">
                  <c:v>0.48597875905034138</c:v>
                </c:pt>
                <c:pt idx="66">
                  <c:v>0.48793182149568742</c:v>
                </c:pt>
                <c:pt idx="67">
                  <c:v>0.48986515263885566</c:v>
                </c:pt>
                <c:pt idx="68">
                  <c:v>0.49177904997972421</c:v>
                </c:pt>
                <c:pt idx="69">
                  <c:v>0.49367380506514652</c:v>
                </c:pt>
              </c:numCache>
            </c:numRef>
          </c:val>
          <c:smooth val="0"/>
          <c:extLst>
            <c:ext xmlns:c16="http://schemas.microsoft.com/office/drawing/2014/chart" uri="{C3380CC4-5D6E-409C-BE32-E72D297353CC}">
              <c16:uniqueId val="{00000002-15C2-4231-9266-677DC68CD7A9}"/>
            </c:ext>
          </c:extLst>
        </c:ser>
        <c:dLbls>
          <c:showLegendKey val="0"/>
          <c:showVal val="0"/>
          <c:showCatName val="0"/>
          <c:showSerName val="0"/>
          <c:showPercent val="0"/>
          <c:showBubbleSize val="0"/>
        </c:dLbls>
        <c:smooth val="0"/>
        <c:axId val="476395096"/>
        <c:axId val="476394704"/>
      </c:lineChart>
      <c:catAx>
        <c:axId val="476395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6394704"/>
        <c:crosses val="autoZero"/>
        <c:auto val="1"/>
        <c:lblAlgn val="ctr"/>
        <c:lblOffset val="100"/>
        <c:noMultiLvlLbl val="0"/>
      </c:catAx>
      <c:valAx>
        <c:axId val="476394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63950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UK: primary exergy - best fit line</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trendline>
            <c:spPr>
              <a:ln w="19050" cap="rnd">
                <a:solidFill>
                  <a:schemeClr val="accent1"/>
                </a:solidFill>
                <a:prstDash val="sysDot"/>
              </a:ln>
              <a:effectLst/>
            </c:spPr>
            <c:trendlineType val="linear"/>
            <c:intercept val="200000"/>
            <c:dispRSqr val="0"/>
            <c:dispEq val="1"/>
            <c:trendlineLbl>
              <c:layout>
                <c:manualLayout>
                  <c:x val="-0.14087292213473315"/>
                  <c:y val="0.11946777486147565"/>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cat>
            <c:numRef>
              <c:f>'2_UK_2030_scenario'!$E$194:$BV$194</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'2_UK_2030_scenario'!$E$221:$AU$221</c:f>
              <c:numCache>
                <c:formatCode>#,##0</c:formatCode>
                <c:ptCount val="43"/>
                <c:pt idx="0">
                  <c:v>198874.978877316</c:v>
                </c:pt>
                <c:pt idx="1">
                  <c:v>198248.42739286128</c:v>
                </c:pt>
                <c:pt idx="2">
                  <c:v>205872.80843367538</c:v>
                </c:pt>
                <c:pt idx="3">
                  <c:v>197251.46757319578</c:v>
                </c:pt>
                <c:pt idx="4">
                  <c:v>190539.40295934712</c:v>
                </c:pt>
                <c:pt idx="5">
                  <c:v>193752.07700859345</c:v>
                </c:pt>
                <c:pt idx="6">
                  <c:v>198044.41443106826</c:v>
                </c:pt>
                <c:pt idx="7">
                  <c:v>197249.68029467124</c:v>
                </c:pt>
                <c:pt idx="8">
                  <c:v>207305.1710188218</c:v>
                </c:pt>
                <c:pt idx="9">
                  <c:v>191224.3506483915</c:v>
                </c:pt>
                <c:pt idx="10">
                  <c:v>184965.76868010426</c:v>
                </c:pt>
                <c:pt idx="11">
                  <c:v>182903.34417466351</c:v>
                </c:pt>
                <c:pt idx="12">
                  <c:v>181739.40548279302</c:v>
                </c:pt>
                <c:pt idx="13">
                  <c:v>179732.87610604434</c:v>
                </c:pt>
                <c:pt idx="14">
                  <c:v>187774.85835937608</c:v>
                </c:pt>
                <c:pt idx="15">
                  <c:v>192442.48518980009</c:v>
                </c:pt>
                <c:pt idx="16">
                  <c:v>194266.21885134652</c:v>
                </c:pt>
                <c:pt idx="17">
                  <c:v>197455.8541851198</c:v>
                </c:pt>
                <c:pt idx="18">
                  <c:v>195161.76012529514</c:v>
                </c:pt>
                <c:pt idx="19">
                  <c:v>194252.39291258575</c:v>
                </c:pt>
                <c:pt idx="20">
                  <c:v>200335.46197942831</c:v>
                </c:pt>
                <c:pt idx="21">
                  <c:v>198267.86929446983</c:v>
                </c:pt>
                <c:pt idx="22">
                  <c:v>199824.22768309031</c:v>
                </c:pt>
                <c:pt idx="23">
                  <c:v>197728.97978553807</c:v>
                </c:pt>
                <c:pt idx="24">
                  <c:v>197560.53392891784</c:v>
                </c:pt>
                <c:pt idx="25">
                  <c:v>207128.56011964087</c:v>
                </c:pt>
                <c:pt idx="26">
                  <c:v>202637.21772186406</c:v>
                </c:pt>
                <c:pt idx="27">
                  <c:v>203960.08618089487</c:v>
                </c:pt>
                <c:pt idx="28">
                  <c:v>204881.21792737753</c:v>
                </c:pt>
                <c:pt idx="29">
                  <c:v>206062.53835700394</c:v>
                </c:pt>
                <c:pt idx="30">
                  <c:v>208483.62561450928</c:v>
                </c:pt>
                <c:pt idx="31">
                  <c:v>204471.62383207874</c:v>
                </c:pt>
                <c:pt idx="32">
                  <c:v>206398.56145023051</c:v>
                </c:pt>
                <c:pt idx="33">
                  <c:v>206521.13428377715</c:v>
                </c:pt>
                <c:pt idx="34">
                  <c:v>208435.53998769281</c:v>
                </c:pt>
                <c:pt idx="35">
                  <c:v>205838.78334328602</c:v>
                </c:pt>
                <c:pt idx="36">
                  <c:v>199509.11109117433</c:v>
                </c:pt>
                <c:pt idx="37">
                  <c:v>196809.29326056986</c:v>
                </c:pt>
                <c:pt idx="38">
                  <c:v>184163.1763800701</c:v>
                </c:pt>
                <c:pt idx="39">
                  <c:v>190834.2214822947</c:v>
                </c:pt>
                <c:pt idx="40">
                  <c:v>176909.82801579803</c:v>
                </c:pt>
                <c:pt idx="41">
                  <c:v>183165.8521045559</c:v>
                </c:pt>
                <c:pt idx="42">
                  <c:v>181951.60038040319</c:v>
                </c:pt>
              </c:numCache>
            </c:numRef>
          </c:val>
          <c:smooth val="0"/>
          <c:extLst>
            <c:ext xmlns:c16="http://schemas.microsoft.com/office/drawing/2014/chart" uri="{C3380CC4-5D6E-409C-BE32-E72D297353CC}">
              <c16:uniqueId val="{00000000-A5A1-47C0-9BEF-E09DCF92D439}"/>
            </c:ext>
          </c:extLst>
        </c:ser>
        <c:dLbls>
          <c:showLegendKey val="0"/>
          <c:showVal val="0"/>
          <c:showCatName val="0"/>
          <c:showSerName val="0"/>
          <c:showPercent val="0"/>
          <c:showBubbleSize val="0"/>
        </c:dLbls>
        <c:smooth val="0"/>
        <c:axId val="476393920"/>
        <c:axId val="476393528"/>
      </c:lineChart>
      <c:catAx>
        <c:axId val="47639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6393528"/>
        <c:crosses val="autoZero"/>
        <c:auto val="1"/>
        <c:lblAlgn val="ctr"/>
        <c:lblOffset val="100"/>
        <c:noMultiLvlLbl val="0"/>
      </c:catAx>
      <c:valAx>
        <c:axId val="476393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6393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UK - heat efficiency 1971-2040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'2_UK_2030_scenario'!$D$233</c:f>
              <c:strCache>
                <c:ptCount val="1"/>
                <c:pt idx="0">
                  <c:v>HTH.600.C - Industrial heat/furnace</c:v>
                </c:pt>
              </c:strCache>
            </c:strRef>
          </c:tx>
          <c:spPr>
            <a:ln w="28575" cap="rnd">
              <a:solidFill>
                <a:schemeClr val="accent1"/>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'2_UK_2030_scenario'!$E$233:$BV$233</c:f>
              <c:numCache>
                <c:formatCode>0.000</c:formatCode>
                <c:ptCount val="70"/>
                <c:pt idx="0">
                  <c:v>0.13294174096923453</c:v>
                </c:pt>
                <c:pt idx="1">
                  <c:v>0.14427539459305128</c:v>
                </c:pt>
                <c:pt idx="2">
                  <c:v>0.1379407621820089</c:v>
                </c:pt>
                <c:pt idx="3">
                  <c:v>0.15009931713849667</c:v>
                </c:pt>
                <c:pt idx="4">
                  <c:v>0.15052755485230621</c:v>
                </c:pt>
                <c:pt idx="5">
                  <c:v>0.15166868787336404</c:v>
                </c:pt>
                <c:pt idx="6">
                  <c:v>0.16201491239008781</c:v>
                </c:pt>
                <c:pt idx="7">
                  <c:v>0.1699410244585815</c:v>
                </c:pt>
                <c:pt idx="8">
                  <c:v>0.16514442115996614</c:v>
                </c:pt>
                <c:pt idx="9">
                  <c:v>0.19385577365100876</c:v>
                </c:pt>
                <c:pt idx="10">
                  <c:v>0.19389615195939996</c:v>
                </c:pt>
                <c:pt idx="11">
                  <c:v>0.20176547269690731</c:v>
                </c:pt>
                <c:pt idx="12">
                  <c:v>0.20351684764283884</c:v>
                </c:pt>
                <c:pt idx="13">
                  <c:v>0.20489670854727485</c:v>
                </c:pt>
                <c:pt idx="14">
                  <c:v>0.20209028052557029</c:v>
                </c:pt>
                <c:pt idx="15">
                  <c:v>0.207022890457217</c:v>
                </c:pt>
                <c:pt idx="16">
                  <c:v>0.21072273923939799</c:v>
                </c:pt>
                <c:pt idx="17">
                  <c:v>0.20829943913502966</c:v>
                </c:pt>
                <c:pt idx="18">
                  <c:v>0.19718899730060105</c:v>
                </c:pt>
                <c:pt idx="19">
                  <c:v>0.19489344863535027</c:v>
                </c:pt>
                <c:pt idx="20">
                  <c:v>0.20537053117066414</c:v>
                </c:pt>
                <c:pt idx="21">
                  <c:v>0.20492924484052738</c:v>
                </c:pt>
                <c:pt idx="22">
                  <c:v>0.19864960591694206</c:v>
                </c:pt>
                <c:pt idx="23">
                  <c:v>0.19338388300102463</c:v>
                </c:pt>
                <c:pt idx="24">
                  <c:v>0.19236240899525731</c:v>
                </c:pt>
                <c:pt idx="25">
                  <c:v>0.21470533725904101</c:v>
                </c:pt>
                <c:pt idx="26">
                  <c:v>0.21806641959322959</c:v>
                </c:pt>
                <c:pt idx="27">
                  <c:v>0.22475101023716904</c:v>
                </c:pt>
                <c:pt idx="28">
                  <c:v>0.21954513877842335</c:v>
                </c:pt>
                <c:pt idx="29">
                  <c:v>0.23147585394739159</c:v>
                </c:pt>
                <c:pt idx="30">
                  <c:v>0.24230497539842091</c:v>
                </c:pt>
                <c:pt idx="31">
                  <c:v>0.25434340264781108</c:v>
                </c:pt>
                <c:pt idx="32">
                  <c:v>0.26816280087334488</c:v>
                </c:pt>
                <c:pt idx="33">
                  <c:v>0.25840613653225636</c:v>
                </c:pt>
                <c:pt idx="34">
                  <c:v>0.25735863729087727</c:v>
                </c:pt>
                <c:pt idx="35">
                  <c:v>0.24859606791729927</c:v>
                </c:pt>
                <c:pt idx="36">
                  <c:v>0.24694407060694079</c:v>
                </c:pt>
                <c:pt idx="37">
                  <c:v>0.23121082065526447</c:v>
                </c:pt>
                <c:pt idx="38">
                  <c:v>0.22935398688104874</c:v>
                </c:pt>
                <c:pt idx="39">
                  <c:v>0.2308660915977134</c:v>
                </c:pt>
                <c:pt idx="40">
                  <c:v>0.23335326428090647</c:v>
                </c:pt>
                <c:pt idx="41">
                  <c:v>0.23716090540114793</c:v>
                </c:pt>
                <c:pt idx="42">
                  <c:v>0.23747215128897092</c:v>
                </c:pt>
                <c:pt idx="43">
                  <c:v>0.23983652961763163</c:v>
                </c:pt>
                <c:pt idx="44">
                  <c:v>0.2420826890298593</c:v>
                </c:pt>
                <c:pt idx="45">
                  <c:v>0.24421654047147559</c:v>
                </c:pt>
                <c:pt idx="46">
                  <c:v>0.24624369934101106</c:v>
                </c:pt>
                <c:pt idx="47">
                  <c:v>0.24816950026706977</c:v>
                </c:pt>
                <c:pt idx="48">
                  <c:v>0.24999901114682554</c:v>
                </c:pt>
                <c:pt idx="49">
                  <c:v>0.25173704648259354</c:v>
                </c:pt>
                <c:pt idx="50">
                  <c:v>0.2533881800515731</c:v>
                </c:pt>
                <c:pt idx="51">
                  <c:v>0.25495675694210368</c:v>
                </c:pt>
                <c:pt idx="52">
                  <c:v>0.25644690498810774</c:v>
                </c:pt>
                <c:pt idx="53">
                  <c:v>0.2578625456318116</c:v>
                </c:pt>
                <c:pt idx="54">
                  <c:v>0.25920740424333027</c:v>
                </c:pt>
                <c:pt idx="55">
                  <c:v>0.26048501992427303</c:v>
                </c:pt>
                <c:pt idx="56">
                  <c:v>0.26169875482116861</c:v>
                </c:pt>
                <c:pt idx="57">
                  <c:v>0.26285180297321942</c:v>
                </c:pt>
                <c:pt idx="58">
                  <c:v>0.2639471987176677</c:v>
                </c:pt>
                <c:pt idx="59">
                  <c:v>0.26498782467489357</c:v>
                </c:pt>
                <c:pt idx="60">
                  <c:v>0.26597641933425814</c:v>
                </c:pt>
                <c:pt idx="61">
                  <c:v>0.26691558426065448</c:v>
                </c:pt>
                <c:pt idx="62">
                  <c:v>0.26780779094073098</c:v>
                </c:pt>
                <c:pt idx="63">
                  <c:v>0.26865538728680366</c:v>
                </c:pt>
                <c:pt idx="64">
                  <c:v>0.26946060381557274</c:v>
                </c:pt>
                <c:pt idx="65">
                  <c:v>0.27022555951790334</c:v>
                </c:pt>
                <c:pt idx="66">
                  <c:v>0.27095226743511741</c:v>
                </c:pt>
                <c:pt idx="67">
                  <c:v>0.27164263995647081</c:v>
                </c:pt>
                <c:pt idx="68">
                  <c:v>0.27229849385175653</c:v>
                </c:pt>
                <c:pt idx="69">
                  <c:v>0.27292155505227794</c:v>
                </c:pt>
              </c:numCache>
            </c:numRef>
          </c:val>
          <c:smooth val="0"/>
          <c:extLst>
            <c:ext xmlns:c16="http://schemas.microsoft.com/office/drawing/2014/chart" uri="{C3380CC4-5D6E-409C-BE32-E72D297353CC}">
              <c16:uniqueId val="{00000000-6863-4B0F-A0B0-A3C8AEA38D93}"/>
            </c:ext>
          </c:extLst>
        </c:ser>
        <c:ser>
          <c:idx val="1"/>
          <c:order val="1"/>
          <c:tx>
            <c:strRef>
              <c:f>'2_UK_2030_scenario'!$D$234</c:f>
              <c:strCache>
                <c:ptCount val="1"/>
                <c:pt idx="0">
                  <c:v>LTH.20.C - Domestic heat/furnace</c:v>
                </c:pt>
              </c:strCache>
            </c:strRef>
          </c:tx>
          <c:spPr>
            <a:ln w="28575" cap="rnd">
              <a:solidFill>
                <a:schemeClr val="accent2"/>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'2_UK_2030_scenario'!$E$234:$BV$234</c:f>
              <c:numCache>
                <c:formatCode>0.000</c:formatCode>
                <c:ptCount val="70"/>
                <c:pt idx="0">
                  <c:v>1.5286006226934181E-2</c:v>
                </c:pt>
                <c:pt idx="1">
                  <c:v>1.4484679141117862E-2</c:v>
                </c:pt>
                <c:pt idx="2">
                  <c:v>1.5016503637605417E-2</c:v>
                </c:pt>
                <c:pt idx="3">
                  <c:v>1.5718983504812076E-2</c:v>
                </c:pt>
                <c:pt idx="4">
                  <c:v>1.313637438692066E-2</c:v>
                </c:pt>
                <c:pt idx="5">
                  <c:v>1.4723909485052176E-2</c:v>
                </c:pt>
                <c:pt idx="6">
                  <c:v>2.1069925827134489E-2</c:v>
                </c:pt>
                <c:pt idx="7">
                  <c:v>1.9974718363717101E-2</c:v>
                </c:pt>
                <c:pt idx="8">
                  <c:v>2.4074470387677644E-2</c:v>
                </c:pt>
                <c:pt idx="9">
                  <c:v>1.9121822593417416E-2</c:v>
                </c:pt>
                <c:pt idx="10">
                  <c:v>1.8625154351047338E-2</c:v>
                </c:pt>
                <c:pt idx="11">
                  <c:v>2.4720984223164433E-2</c:v>
                </c:pt>
                <c:pt idx="12">
                  <c:v>2.2336504798149161E-2</c:v>
                </c:pt>
                <c:pt idx="13">
                  <c:v>2.191278690156016E-2</c:v>
                </c:pt>
                <c:pt idx="14">
                  <c:v>2.5170784949984062E-2</c:v>
                </c:pt>
                <c:pt idx="15">
                  <c:v>2.6614492311303382E-2</c:v>
                </c:pt>
                <c:pt idx="16">
                  <c:v>2.4809687015785068E-2</c:v>
                </c:pt>
                <c:pt idx="17">
                  <c:v>2.3119204781121245E-2</c:v>
                </c:pt>
                <c:pt idx="18">
                  <c:v>2.116277529822734E-2</c:v>
                </c:pt>
                <c:pt idx="19">
                  <c:v>2.4253761650279759E-2</c:v>
                </c:pt>
                <c:pt idx="20">
                  <c:v>3.069306629049626E-2</c:v>
                </c:pt>
                <c:pt idx="21">
                  <c:v>2.7782238878731581E-2</c:v>
                </c:pt>
                <c:pt idx="22">
                  <c:v>2.8252736691411141E-2</c:v>
                </c:pt>
                <c:pt idx="23">
                  <c:v>3.0163556383290571E-2</c:v>
                </c:pt>
                <c:pt idx="24">
                  <c:v>2.6371779508900354E-2</c:v>
                </c:pt>
                <c:pt idx="25">
                  <c:v>3.413635646687805E-2</c:v>
                </c:pt>
                <c:pt idx="26">
                  <c:v>3.4287801815488156E-2</c:v>
                </c:pt>
                <c:pt idx="27">
                  <c:v>3.0294949547538738E-2</c:v>
                </c:pt>
                <c:pt idx="28">
                  <c:v>3.1770494679915912E-2</c:v>
                </c:pt>
                <c:pt idx="29">
                  <c:v>3.2638559565490471E-2</c:v>
                </c:pt>
                <c:pt idx="30">
                  <c:v>3.5202061636498014E-2</c:v>
                </c:pt>
                <c:pt idx="31">
                  <c:v>3.4490715683036209E-2</c:v>
                </c:pt>
                <c:pt idx="32">
                  <c:v>3.4683382531410803E-2</c:v>
                </c:pt>
                <c:pt idx="33">
                  <c:v>3.5026900743189482E-2</c:v>
                </c:pt>
                <c:pt idx="34">
                  <c:v>3.5766062547422074E-2</c:v>
                </c:pt>
                <c:pt idx="35">
                  <c:v>3.7158373220273544E-2</c:v>
                </c:pt>
                <c:pt idx="36">
                  <c:v>3.0249569134114231E-2</c:v>
                </c:pt>
                <c:pt idx="37">
                  <c:v>3.1968348349846853E-2</c:v>
                </c:pt>
                <c:pt idx="38">
                  <c:v>3.7663507098711232E-2</c:v>
                </c:pt>
                <c:pt idx="39">
                  <c:v>3.9957044616927964E-2</c:v>
                </c:pt>
                <c:pt idx="40">
                  <c:v>4.0122208871797189E-2</c:v>
                </c:pt>
                <c:pt idx="41">
                  <c:v>3.3726942588298441E-2</c:v>
                </c:pt>
                <c:pt idx="42">
                  <c:v>3.7475227949373545E-2</c:v>
                </c:pt>
                <c:pt idx="43">
                  <c:v>3.7977127012143008E-2</c:v>
                </c:pt>
                <c:pt idx="44">
                  <c:v>3.8453931121773997E-2</c:v>
                </c:pt>
                <c:pt idx="45">
                  <c:v>3.8906895025923434E-2</c:v>
                </c:pt>
                <c:pt idx="46">
                  <c:v>3.9337210734865402E-2</c:v>
                </c:pt>
                <c:pt idx="47">
                  <c:v>3.9746010658360274E-2</c:v>
                </c:pt>
                <c:pt idx="48">
                  <c:v>4.0134370585680403E-2</c:v>
                </c:pt>
                <c:pt idx="49">
                  <c:v>4.050331251663452E-2</c:v>
                </c:pt>
                <c:pt idx="50">
                  <c:v>4.0853807351040931E-2</c:v>
                </c:pt>
                <c:pt idx="51">
                  <c:v>4.1186777443727021E-2</c:v>
                </c:pt>
                <c:pt idx="52">
                  <c:v>4.150309903177881E-2</c:v>
                </c:pt>
                <c:pt idx="53">
                  <c:v>4.1803604540428009E-2</c:v>
                </c:pt>
                <c:pt idx="54">
                  <c:v>4.2089084773644744E-2</c:v>
                </c:pt>
                <c:pt idx="55">
                  <c:v>4.2360290995200646E-2</c:v>
                </c:pt>
                <c:pt idx="56">
                  <c:v>4.2617936905678749E-2</c:v>
                </c:pt>
                <c:pt idx="57">
                  <c:v>4.286270052063295E-2</c:v>
                </c:pt>
                <c:pt idx="58">
                  <c:v>4.3095225954839445E-2</c:v>
                </c:pt>
                <c:pt idx="59">
                  <c:v>4.331612511733561E-2</c:v>
                </c:pt>
                <c:pt idx="60">
                  <c:v>4.3525979321706966E-2</c:v>
                </c:pt>
                <c:pt idx="61">
                  <c:v>4.3725340815859756E-2</c:v>
                </c:pt>
                <c:pt idx="62">
                  <c:v>4.3914734235304904E-2</c:v>
                </c:pt>
                <c:pt idx="63">
                  <c:v>4.4094657983777798E-2</c:v>
                </c:pt>
                <c:pt idx="64">
                  <c:v>4.4265585544827048E-2</c:v>
                </c:pt>
                <c:pt idx="65">
                  <c:v>4.4427966727823835E-2</c:v>
                </c:pt>
                <c:pt idx="66">
                  <c:v>4.4582228851670784E-2</c:v>
                </c:pt>
                <c:pt idx="67">
                  <c:v>4.4728777869325387E-2</c:v>
                </c:pt>
                <c:pt idx="68">
                  <c:v>4.4867999436097254E-2</c:v>
                </c:pt>
                <c:pt idx="69">
                  <c:v>4.5000259924530529E-2</c:v>
                </c:pt>
              </c:numCache>
            </c:numRef>
          </c:val>
          <c:smooth val="0"/>
          <c:extLst>
            <c:ext xmlns:c16="http://schemas.microsoft.com/office/drawing/2014/chart" uri="{C3380CC4-5D6E-409C-BE32-E72D297353CC}">
              <c16:uniqueId val="{00000001-6863-4B0F-A0B0-A3C8AEA38D93}"/>
            </c:ext>
          </c:extLst>
        </c:ser>
        <c:ser>
          <c:idx val="2"/>
          <c:order val="2"/>
          <c:tx>
            <c:strRef>
              <c:f>'2_UK_2030_scenario'!$D$235</c:f>
              <c:strCache>
                <c:ptCount val="1"/>
                <c:pt idx="0">
                  <c:v>LTH.20.C - Industrial heat/furnace</c:v>
                </c:pt>
              </c:strCache>
            </c:strRef>
          </c:tx>
          <c:spPr>
            <a:ln w="28575" cap="rnd">
              <a:solidFill>
                <a:schemeClr val="accent3"/>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'2_UK_2030_scenario'!$E$235:$BV$235</c:f>
              <c:numCache>
                <c:formatCode>0.000</c:formatCode>
                <c:ptCount val="70"/>
                <c:pt idx="0">
                  <c:v>1.4612965731906147E-2</c:v>
                </c:pt>
                <c:pt idx="1">
                  <c:v>1.3822175251943028E-2</c:v>
                </c:pt>
                <c:pt idx="2">
                  <c:v>1.4167652837563712E-2</c:v>
                </c:pt>
                <c:pt idx="3">
                  <c:v>1.4919600524219648E-2</c:v>
                </c:pt>
                <c:pt idx="4">
                  <c:v>1.251132574922722E-2</c:v>
                </c:pt>
                <c:pt idx="5">
                  <c:v>1.3947083929857782E-2</c:v>
                </c:pt>
                <c:pt idx="6">
                  <c:v>1.9906859563555823E-2</c:v>
                </c:pt>
                <c:pt idx="7">
                  <c:v>1.881897233493033E-2</c:v>
                </c:pt>
                <c:pt idx="8">
                  <c:v>2.2648670338321159E-2</c:v>
                </c:pt>
                <c:pt idx="9">
                  <c:v>1.8061896056398213E-2</c:v>
                </c:pt>
                <c:pt idx="10">
                  <c:v>1.7694667266100018E-2</c:v>
                </c:pt>
                <c:pt idx="11">
                  <c:v>2.3644608653257571E-2</c:v>
                </c:pt>
                <c:pt idx="12">
                  <c:v>2.1295582360445015E-2</c:v>
                </c:pt>
                <c:pt idx="13">
                  <c:v>2.1013050273384865E-2</c:v>
                </c:pt>
                <c:pt idx="14">
                  <c:v>2.4061239311551484E-2</c:v>
                </c:pt>
                <c:pt idx="15">
                  <c:v>2.5616091258871477E-2</c:v>
                </c:pt>
                <c:pt idx="16">
                  <c:v>2.3760251252940817E-2</c:v>
                </c:pt>
                <c:pt idx="17">
                  <c:v>2.2103736112058552E-2</c:v>
                </c:pt>
                <c:pt idx="18">
                  <c:v>2.0510893714921579E-2</c:v>
                </c:pt>
                <c:pt idx="19">
                  <c:v>2.3453367125223428E-2</c:v>
                </c:pt>
                <c:pt idx="20">
                  <c:v>2.9659726715914443E-2</c:v>
                </c:pt>
                <c:pt idx="21">
                  <c:v>2.6691289790654004E-2</c:v>
                </c:pt>
                <c:pt idx="22">
                  <c:v>2.7162200696896618E-2</c:v>
                </c:pt>
                <c:pt idx="23">
                  <c:v>2.9524549476204795E-2</c:v>
                </c:pt>
                <c:pt idx="24">
                  <c:v>2.5873527663154716E-2</c:v>
                </c:pt>
                <c:pt idx="25">
                  <c:v>3.3660066201751652E-2</c:v>
                </c:pt>
                <c:pt idx="26">
                  <c:v>3.3947761873621238E-2</c:v>
                </c:pt>
                <c:pt idx="27">
                  <c:v>2.9971344210179184E-2</c:v>
                </c:pt>
                <c:pt idx="28">
                  <c:v>3.6251727778536684E-2</c:v>
                </c:pt>
                <c:pt idx="29">
                  <c:v>3.712882963429557E-2</c:v>
                </c:pt>
                <c:pt idx="30">
                  <c:v>3.8992480462156136E-2</c:v>
                </c:pt>
                <c:pt idx="31">
                  <c:v>3.7618889759682368E-2</c:v>
                </c:pt>
                <c:pt idx="32">
                  <c:v>3.7666360104469124E-2</c:v>
                </c:pt>
                <c:pt idx="33">
                  <c:v>3.6302730342048582E-2</c:v>
                </c:pt>
                <c:pt idx="34">
                  <c:v>3.7060304560996182E-2</c:v>
                </c:pt>
                <c:pt idx="35">
                  <c:v>3.8692311436113076E-2</c:v>
                </c:pt>
                <c:pt idx="36">
                  <c:v>3.1779250972921509E-2</c:v>
                </c:pt>
                <c:pt idx="37">
                  <c:v>3.3140488000547051E-2</c:v>
                </c:pt>
                <c:pt idx="38">
                  <c:v>3.9109796030924439E-2</c:v>
                </c:pt>
                <c:pt idx="39">
                  <c:v>4.1339463872562821E-2</c:v>
                </c:pt>
                <c:pt idx="40">
                  <c:v>4.1453522155729894E-2</c:v>
                </c:pt>
                <c:pt idx="41">
                  <c:v>3.5081102353138938E-2</c:v>
                </c:pt>
                <c:pt idx="42">
                  <c:v>3.8873430133584588E-2</c:v>
                </c:pt>
                <c:pt idx="43">
                  <c:v>3.9422178733146365E-2</c:v>
                </c:pt>
                <c:pt idx="44">
                  <c:v>3.9943489902730049E-2</c:v>
                </c:pt>
                <c:pt idx="45">
                  <c:v>4.0438735513834548E-2</c:v>
                </c:pt>
                <c:pt idx="46">
                  <c:v>4.0909218844383824E-2</c:v>
                </c:pt>
                <c:pt idx="47">
                  <c:v>4.1356178008405638E-2</c:v>
                </c:pt>
                <c:pt idx="48">
                  <c:v>4.1780789214226358E-2</c:v>
                </c:pt>
                <c:pt idx="49">
                  <c:v>4.2184169859756045E-2</c:v>
                </c:pt>
                <c:pt idx="50">
                  <c:v>4.2567381473009244E-2</c:v>
                </c:pt>
                <c:pt idx="51">
                  <c:v>4.2931432505599783E-2</c:v>
                </c:pt>
                <c:pt idx="52">
                  <c:v>4.32772809865608E-2</c:v>
                </c:pt>
                <c:pt idx="53">
                  <c:v>4.3605837043473761E-2</c:v>
                </c:pt>
                <c:pt idx="54">
                  <c:v>4.3917965297541078E-2</c:v>
                </c:pt>
                <c:pt idx="55">
                  <c:v>4.421448713890503E-2</c:v>
                </c:pt>
                <c:pt idx="56">
                  <c:v>4.4496182888200779E-2</c:v>
                </c:pt>
                <c:pt idx="57">
                  <c:v>4.4763793850031743E-2</c:v>
                </c:pt>
                <c:pt idx="58">
                  <c:v>4.5018024263771161E-2</c:v>
                </c:pt>
                <c:pt idx="59">
                  <c:v>4.5259543156823609E-2</c:v>
                </c:pt>
                <c:pt idx="60">
                  <c:v>4.5488986105223429E-2</c:v>
                </c:pt>
                <c:pt idx="61">
                  <c:v>4.5706956906203258E-2</c:v>
                </c:pt>
                <c:pt idx="62">
                  <c:v>4.59140291671341E-2</c:v>
                </c:pt>
                <c:pt idx="63">
                  <c:v>4.6110747815018401E-2</c:v>
                </c:pt>
                <c:pt idx="64">
                  <c:v>4.6297630530508484E-2</c:v>
                </c:pt>
                <c:pt idx="65">
                  <c:v>4.6475169110224063E-2</c:v>
                </c:pt>
                <c:pt idx="66">
                  <c:v>4.664383076095386E-2</c:v>
                </c:pt>
                <c:pt idx="67">
                  <c:v>4.680405932914717E-2</c:v>
                </c:pt>
                <c:pt idx="68">
                  <c:v>4.6956276468930816E-2</c:v>
                </c:pt>
                <c:pt idx="69">
                  <c:v>4.7100882751725276E-2</c:v>
                </c:pt>
              </c:numCache>
            </c:numRef>
          </c:val>
          <c:smooth val="0"/>
          <c:extLst>
            <c:ext xmlns:c16="http://schemas.microsoft.com/office/drawing/2014/chart" uri="{C3380CC4-5D6E-409C-BE32-E72D297353CC}">
              <c16:uniqueId val="{00000002-6863-4B0F-A0B0-A3C8AEA38D93}"/>
            </c:ext>
          </c:extLst>
        </c:ser>
        <c:ser>
          <c:idx val="3"/>
          <c:order val="3"/>
          <c:tx>
            <c:strRef>
              <c:f>'2_UK_2030_scenario'!$D$236</c:f>
              <c:strCache>
                <c:ptCount val="1"/>
                <c:pt idx="0">
                  <c:v>MTH.100.C - Industrial heat/furnace</c:v>
                </c:pt>
              </c:strCache>
            </c:strRef>
          </c:tx>
          <c:spPr>
            <a:ln w="28575" cap="rnd">
              <a:solidFill>
                <a:schemeClr val="accent4"/>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'2_UK_2030_scenario'!$E$236:$BV$236</c:f>
              <c:numCache>
                <c:formatCode>0.000</c:formatCode>
                <c:ptCount val="70"/>
                <c:pt idx="0">
                  <c:v>0.12785976344273609</c:v>
                </c:pt>
                <c:pt idx="1">
                  <c:v>0.13011363796399306</c:v>
                </c:pt>
                <c:pt idx="2">
                  <c:v>0.13232341968042968</c:v>
                </c:pt>
                <c:pt idx="3">
                  <c:v>0.13540996118845725</c:v>
                </c:pt>
                <c:pt idx="4">
                  <c:v>0.1363909161460915</c:v>
                </c:pt>
                <c:pt idx="5">
                  <c:v>0.14209153261071367</c:v>
                </c:pt>
                <c:pt idx="6">
                  <c:v>0.14482319667171942</c:v>
                </c:pt>
                <c:pt idx="7">
                  <c:v>0.14526276137077254</c:v>
                </c:pt>
                <c:pt idx="8">
                  <c:v>0.14937113291746515</c:v>
                </c:pt>
                <c:pt idx="9">
                  <c:v>0.15106255891737819</c:v>
                </c:pt>
                <c:pt idx="10">
                  <c:v>0.1531209415596769</c:v>
                </c:pt>
                <c:pt idx="11">
                  <c:v>0.15638284320080437</c:v>
                </c:pt>
                <c:pt idx="12">
                  <c:v>0.15709986103153625</c:v>
                </c:pt>
                <c:pt idx="13">
                  <c:v>0.16235213259640174</c:v>
                </c:pt>
                <c:pt idx="14">
                  <c:v>0.1656541032331737</c:v>
                </c:pt>
                <c:pt idx="15">
                  <c:v>0.1672950668880013</c:v>
                </c:pt>
                <c:pt idx="16">
                  <c:v>0.16776034621967714</c:v>
                </c:pt>
                <c:pt idx="17">
                  <c:v>0.16799174646756282</c:v>
                </c:pt>
                <c:pt idx="18">
                  <c:v>0.16799875410209264</c:v>
                </c:pt>
                <c:pt idx="19">
                  <c:v>0.1697631456851221</c:v>
                </c:pt>
                <c:pt idx="20">
                  <c:v>0.17367169217036046</c:v>
                </c:pt>
                <c:pt idx="21">
                  <c:v>0.17560277049605805</c:v>
                </c:pt>
                <c:pt idx="22">
                  <c:v>0.1757751759901949</c:v>
                </c:pt>
                <c:pt idx="23">
                  <c:v>0.17490252527185213</c:v>
                </c:pt>
                <c:pt idx="24">
                  <c:v>0.17481577066704054</c:v>
                </c:pt>
                <c:pt idx="25">
                  <c:v>0.17993103180759337</c:v>
                </c:pt>
                <c:pt idx="26">
                  <c:v>0.17985741408313563</c:v>
                </c:pt>
                <c:pt idx="27">
                  <c:v>0.18066498579644588</c:v>
                </c:pt>
                <c:pt idx="28">
                  <c:v>0.18180095336697813</c:v>
                </c:pt>
                <c:pt idx="29">
                  <c:v>0.18480852821891122</c:v>
                </c:pt>
                <c:pt idx="30">
                  <c:v>0.18641910514436569</c:v>
                </c:pt>
                <c:pt idx="31">
                  <c:v>0.18601903657178853</c:v>
                </c:pt>
                <c:pt idx="32">
                  <c:v>0.18729652359015356</c:v>
                </c:pt>
                <c:pt idx="33">
                  <c:v>0.18417566974433819</c:v>
                </c:pt>
                <c:pt idx="34">
                  <c:v>0.18434770004492276</c:v>
                </c:pt>
                <c:pt idx="35">
                  <c:v>0.18400022878631073</c:v>
                </c:pt>
                <c:pt idx="36">
                  <c:v>0.18661921663531233</c:v>
                </c:pt>
                <c:pt idx="37">
                  <c:v>0.18908792801868629</c:v>
                </c:pt>
                <c:pt idx="38">
                  <c:v>0.18270984816582311</c:v>
                </c:pt>
                <c:pt idx="39">
                  <c:v>0.18787549795447983</c:v>
                </c:pt>
                <c:pt idx="40">
                  <c:v>0.18370877107879918</c:v>
                </c:pt>
                <c:pt idx="41">
                  <c:v>0.18299943791930393</c:v>
                </c:pt>
                <c:pt idx="42">
                  <c:v>0.18828093567066428</c:v>
                </c:pt>
                <c:pt idx="43">
                  <c:v>0.18964760504248648</c:v>
                </c:pt>
                <c:pt idx="44">
                  <c:v>0.19094594094571757</c:v>
                </c:pt>
                <c:pt idx="45">
                  <c:v>0.19217936005378708</c:v>
                </c:pt>
                <c:pt idx="46">
                  <c:v>0.19335110820645313</c:v>
                </c:pt>
                <c:pt idx="47">
                  <c:v>0.19446426895148586</c:v>
                </c:pt>
                <c:pt idx="48">
                  <c:v>0.19552177165926696</c:v>
                </c:pt>
                <c:pt idx="49">
                  <c:v>0.19652639923165902</c:v>
                </c:pt>
                <c:pt idx="50">
                  <c:v>0.19748079542543145</c:v>
                </c:pt>
                <c:pt idx="51">
                  <c:v>0.19838747180951527</c:v>
                </c:pt>
                <c:pt idx="52">
                  <c:v>0.1992488143743949</c:v>
                </c:pt>
                <c:pt idx="53">
                  <c:v>0.20006708981103055</c:v>
                </c:pt>
                <c:pt idx="54">
                  <c:v>0.20084445147583443</c:v>
                </c:pt>
                <c:pt idx="55">
                  <c:v>0.2015829450573981</c:v>
                </c:pt>
                <c:pt idx="56">
                  <c:v>0.20228451395988359</c:v>
                </c:pt>
                <c:pt idx="57">
                  <c:v>0.20295100441724481</c:v>
                </c:pt>
                <c:pt idx="58">
                  <c:v>0.20358417035173798</c:v>
                </c:pt>
                <c:pt idx="59">
                  <c:v>0.20418567798950649</c:v>
                </c:pt>
                <c:pt idx="60">
                  <c:v>0.20475711024538656</c:v>
                </c:pt>
                <c:pt idx="61">
                  <c:v>0.20529997088847263</c:v>
                </c:pt>
                <c:pt idx="62">
                  <c:v>0.2058156884994044</c:v>
                </c:pt>
                <c:pt idx="63">
                  <c:v>0.20630562022978957</c:v>
                </c:pt>
                <c:pt idx="64">
                  <c:v>0.2067710553736555</c:v>
                </c:pt>
                <c:pt idx="65">
                  <c:v>0.20721321876032814</c:v>
                </c:pt>
                <c:pt idx="66">
                  <c:v>0.20763327397766712</c:v>
                </c:pt>
                <c:pt idx="67">
                  <c:v>0.20803232643413916</c:v>
                </c:pt>
                <c:pt idx="68">
                  <c:v>0.20841142626778761</c:v>
                </c:pt>
                <c:pt idx="69">
                  <c:v>0.20877157110975364</c:v>
                </c:pt>
              </c:numCache>
            </c:numRef>
          </c:val>
          <c:smooth val="0"/>
          <c:extLst>
            <c:ext xmlns:c16="http://schemas.microsoft.com/office/drawing/2014/chart" uri="{C3380CC4-5D6E-409C-BE32-E72D297353CC}">
              <c16:uniqueId val="{00000003-6863-4B0F-A0B0-A3C8AEA38D93}"/>
            </c:ext>
          </c:extLst>
        </c:ser>
        <c:ser>
          <c:idx val="4"/>
          <c:order val="4"/>
          <c:tx>
            <c:strRef>
              <c:f>'2_UK_2030_scenario'!$D$237</c:f>
              <c:strCache>
                <c:ptCount val="1"/>
                <c:pt idx="0">
                  <c:v>MTH.200.C - Industrial heat/furnace</c:v>
                </c:pt>
              </c:strCache>
            </c:strRef>
          </c:tx>
          <c:spPr>
            <a:ln w="28575" cap="rnd">
              <a:solidFill>
                <a:schemeClr val="accent5"/>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'2_UK_2030_scenario'!$E$237:$BV$237</c:f>
              <c:numCache>
                <c:formatCode>0.000</c:formatCode>
                <c:ptCount val="70"/>
                <c:pt idx="0">
                  <c:v>0.10255140352702269</c:v>
                </c:pt>
                <c:pt idx="1">
                  <c:v>0.11195872257817266</c:v>
                </c:pt>
                <c:pt idx="2">
                  <c:v>0.10433203046046957</c:v>
                </c:pt>
                <c:pt idx="3">
                  <c:v>0.11193269463315722</c:v>
                </c:pt>
                <c:pt idx="4">
                  <c:v>0.11142200588280142</c:v>
                </c:pt>
                <c:pt idx="5">
                  <c:v>0.11297062681869398</c:v>
                </c:pt>
                <c:pt idx="6">
                  <c:v>0.11920399827892346</c:v>
                </c:pt>
                <c:pt idx="7">
                  <c:v>0.12112505258420049</c:v>
                </c:pt>
                <c:pt idx="8">
                  <c:v>0.11918204640313396</c:v>
                </c:pt>
                <c:pt idx="9">
                  <c:v>0.12702559843731565</c:v>
                </c:pt>
                <c:pt idx="10">
                  <c:v>0.12654207936033265</c:v>
                </c:pt>
                <c:pt idx="11">
                  <c:v>0.13062150292358815</c:v>
                </c:pt>
                <c:pt idx="12">
                  <c:v>0.13464058806448923</c:v>
                </c:pt>
                <c:pt idx="13">
                  <c:v>0.13228285496942829</c:v>
                </c:pt>
                <c:pt idx="14">
                  <c:v>0.13125041990599515</c:v>
                </c:pt>
                <c:pt idx="15">
                  <c:v>0.13536134520196899</c:v>
                </c:pt>
                <c:pt idx="16">
                  <c:v>0.13982182857093711</c:v>
                </c:pt>
                <c:pt idx="17">
                  <c:v>0.1414465279935205</c:v>
                </c:pt>
                <c:pt idx="18">
                  <c:v>0.13165581220142394</c:v>
                </c:pt>
                <c:pt idx="19">
                  <c:v>0.13513465121439891</c:v>
                </c:pt>
                <c:pt idx="20">
                  <c:v>0.14083883060426658</c:v>
                </c:pt>
                <c:pt idx="21">
                  <c:v>0.14445685170041897</c:v>
                </c:pt>
                <c:pt idx="22">
                  <c:v>0.1446850165591109</c:v>
                </c:pt>
                <c:pt idx="23">
                  <c:v>0.14414982720245445</c:v>
                </c:pt>
                <c:pt idx="24">
                  <c:v>0.14263193725770121</c:v>
                </c:pt>
                <c:pt idx="25">
                  <c:v>0.1488027763722089</c:v>
                </c:pt>
                <c:pt idx="26">
                  <c:v>0.15334615438356683</c:v>
                </c:pt>
                <c:pt idx="27">
                  <c:v>0.15586235283054953</c:v>
                </c:pt>
                <c:pt idx="28">
                  <c:v>0.15336406825922838</c:v>
                </c:pt>
                <c:pt idx="29">
                  <c:v>0.15918056782349346</c:v>
                </c:pt>
                <c:pt idx="30">
                  <c:v>0.16950005110542213</c:v>
                </c:pt>
                <c:pt idx="31">
                  <c:v>0.17023564996727081</c:v>
                </c:pt>
                <c:pt idx="32">
                  <c:v>0.17119756619690846</c:v>
                </c:pt>
                <c:pt idx="33">
                  <c:v>0.16750102299779399</c:v>
                </c:pt>
                <c:pt idx="34">
                  <c:v>0.16543128169074328</c:v>
                </c:pt>
                <c:pt idx="35">
                  <c:v>0.16343517062548865</c:v>
                </c:pt>
                <c:pt idx="36">
                  <c:v>0.16627269710902337</c:v>
                </c:pt>
                <c:pt idx="37">
                  <c:v>0.1590916921316608</c:v>
                </c:pt>
                <c:pt idx="38">
                  <c:v>0.1594668520415238</c:v>
                </c:pt>
                <c:pt idx="39">
                  <c:v>0.15928023108770892</c:v>
                </c:pt>
                <c:pt idx="40">
                  <c:v>0.15854791182317945</c:v>
                </c:pt>
                <c:pt idx="41">
                  <c:v>0.16094733176436668</c:v>
                </c:pt>
                <c:pt idx="42">
                  <c:v>0.1666260057877976</c:v>
                </c:pt>
                <c:pt idx="43">
                  <c:v>0.16807531226750561</c:v>
                </c:pt>
                <c:pt idx="44">
                  <c:v>0.1694521534232282</c:v>
                </c:pt>
                <c:pt idx="45">
                  <c:v>0.17076015252116467</c:v>
                </c:pt>
                <c:pt idx="46">
                  <c:v>0.17200275166420431</c:v>
                </c:pt>
                <c:pt idx="47">
                  <c:v>0.17318322085009197</c:v>
                </c:pt>
                <c:pt idx="48">
                  <c:v>0.17430466657668525</c:v>
                </c:pt>
                <c:pt idx="49">
                  <c:v>0.17537004001694886</c:v>
                </c:pt>
                <c:pt idx="50">
                  <c:v>0.17638214478519931</c:v>
                </c:pt>
                <c:pt idx="51">
                  <c:v>0.17734364431503724</c:v>
                </c:pt>
                <c:pt idx="52">
                  <c:v>0.17825706886838327</c:v>
                </c:pt>
                <c:pt idx="53">
                  <c:v>0.17912482219406201</c:v>
                </c:pt>
                <c:pt idx="54">
                  <c:v>0.17994918785345679</c:v>
                </c:pt>
                <c:pt idx="55">
                  <c:v>0.18073233522988183</c:v>
                </c:pt>
                <c:pt idx="56">
                  <c:v>0.18147632523748561</c:v>
                </c:pt>
                <c:pt idx="57">
                  <c:v>0.18218311574470922</c:v>
                </c:pt>
                <c:pt idx="58">
                  <c:v>0.18285456672657163</c:v>
                </c:pt>
                <c:pt idx="59">
                  <c:v>0.18349244515934093</c:v>
                </c:pt>
                <c:pt idx="60">
                  <c:v>0.18409842967047177</c:v>
                </c:pt>
                <c:pt idx="61">
                  <c:v>0.18467411495604608</c:v>
                </c:pt>
                <c:pt idx="62">
                  <c:v>0.18522101597734167</c:v>
                </c:pt>
                <c:pt idx="63">
                  <c:v>0.18574057194757246</c:v>
                </c:pt>
                <c:pt idx="64">
                  <c:v>0.18623415011929173</c:v>
                </c:pt>
                <c:pt idx="65">
                  <c:v>0.18670304938242502</c:v>
                </c:pt>
                <c:pt idx="66">
                  <c:v>0.18714850368240166</c:v>
                </c:pt>
                <c:pt idx="67">
                  <c:v>0.18757168526737947</c:v>
                </c:pt>
                <c:pt idx="68">
                  <c:v>0.18797370777310837</c:v>
                </c:pt>
                <c:pt idx="69">
                  <c:v>0.18835562915355084</c:v>
                </c:pt>
              </c:numCache>
            </c:numRef>
          </c:val>
          <c:smooth val="0"/>
          <c:extLst>
            <c:ext xmlns:c16="http://schemas.microsoft.com/office/drawing/2014/chart" uri="{C3380CC4-5D6E-409C-BE32-E72D297353CC}">
              <c16:uniqueId val="{00000004-6863-4B0F-A0B0-A3C8AEA38D93}"/>
            </c:ext>
          </c:extLst>
        </c:ser>
        <c:dLbls>
          <c:showLegendKey val="0"/>
          <c:showVal val="0"/>
          <c:showCatName val="0"/>
          <c:showSerName val="0"/>
          <c:showPercent val="0"/>
          <c:showBubbleSize val="0"/>
        </c:dLbls>
        <c:smooth val="0"/>
        <c:axId val="476550008"/>
        <c:axId val="476550400"/>
      </c:lineChart>
      <c:catAx>
        <c:axId val="476550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550400"/>
        <c:crosses val="autoZero"/>
        <c:auto val="1"/>
        <c:lblAlgn val="ctr"/>
        <c:lblOffset val="100"/>
        <c:noMultiLvlLbl val="0"/>
      </c:catAx>
      <c:valAx>
        <c:axId val="476550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550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UK - MD efficiency 1971-2040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'2_UK_2030_scenario'!$D$238</c:f>
              <c:strCache>
                <c:ptCount val="1"/>
                <c:pt idx="0">
                  <c:v>MD - Airplanes</c:v>
                </c:pt>
              </c:strCache>
            </c:strRef>
          </c:tx>
          <c:spPr>
            <a:ln w="28575" cap="rnd">
              <a:solidFill>
                <a:schemeClr val="accent1"/>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'2_UK_2030_scenario'!$E$238:$BV$238</c:f>
              <c:numCache>
                <c:formatCode>0.000</c:formatCode>
                <c:ptCount val="70"/>
                <c:pt idx="0">
                  <c:v>0.17880071356621166</c:v>
                </c:pt>
                <c:pt idx="1">
                  <c:v>0.17849326904724122</c:v>
                </c:pt>
                <c:pt idx="2">
                  <c:v>0.18062018070441591</c:v>
                </c:pt>
                <c:pt idx="3">
                  <c:v>0.18107856923966545</c:v>
                </c:pt>
                <c:pt idx="4">
                  <c:v>0.17336908938590415</c:v>
                </c:pt>
                <c:pt idx="5">
                  <c:v>0.17444726824774351</c:v>
                </c:pt>
                <c:pt idx="6">
                  <c:v>0.17309479026509364</c:v>
                </c:pt>
                <c:pt idx="7">
                  <c:v>0.1757272359221829</c:v>
                </c:pt>
                <c:pt idx="8">
                  <c:v>0.17935511484722791</c:v>
                </c:pt>
                <c:pt idx="9">
                  <c:v>0.17937392884426479</c:v>
                </c:pt>
                <c:pt idx="10">
                  <c:v>0.1802809313847516</c:v>
                </c:pt>
                <c:pt idx="11">
                  <c:v>0.17334008216055802</c:v>
                </c:pt>
                <c:pt idx="12">
                  <c:v>0.17045530872854645</c:v>
                </c:pt>
                <c:pt idx="13">
                  <c:v>0.17188072795175757</c:v>
                </c:pt>
                <c:pt idx="14">
                  <c:v>0.16845927190383359</c:v>
                </c:pt>
                <c:pt idx="15">
                  <c:v>0.16370418119812385</c:v>
                </c:pt>
                <c:pt idx="16">
                  <c:v>0.16906325067841269</c:v>
                </c:pt>
                <c:pt idx="17">
                  <c:v>0.17074733724557475</c:v>
                </c:pt>
                <c:pt idx="18">
                  <c:v>0.17340397803340948</c:v>
                </c:pt>
                <c:pt idx="19">
                  <c:v>0.17841834681417976</c:v>
                </c:pt>
                <c:pt idx="20">
                  <c:v>0.18102763410578507</c:v>
                </c:pt>
                <c:pt idx="21">
                  <c:v>0.18791968862520883</c:v>
                </c:pt>
                <c:pt idx="22">
                  <c:v>0.18168429894980412</c:v>
                </c:pt>
                <c:pt idx="23">
                  <c:v>0.18545120494931353</c:v>
                </c:pt>
                <c:pt idx="24">
                  <c:v>0.18553417794006274</c:v>
                </c:pt>
                <c:pt idx="25">
                  <c:v>0.18606507337265651</c:v>
                </c:pt>
                <c:pt idx="26">
                  <c:v>0.19272816714311428</c:v>
                </c:pt>
                <c:pt idx="27">
                  <c:v>0.1950782479736542</c:v>
                </c:pt>
                <c:pt idx="28">
                  <c:v>0.19053588562121482</c:v>
                </c:pt>
                <c:pt idx="29">
                  <c:v>0.19253325760237197</c:v>
                </c:pt>
                <c:pt idx="30">
                  <c:v>0.19457655328466403</c:v>
                </c:pt>
                <c:pt idx="31">
                  <c:v>0.21033183693051616</c:v>
                </c:pt>
                <c:pt idx="32">
                  <c:v>0.20590919276759964</c:v>
                </c:pt>
                <c:pt idx="33">
                  <c:v>0.19850028923498622</c:v>
                </c:pt>
                <c:pt idx="34">
                  <c:v>0.19706902632255366</c:v>
                </c:pt>
                <c:pt idx="35">
                  <c:v>0.20192900701334221</c:v>
                </c:pt>
                <c:pt idx="36">
                  <c:v>0.21369371104749596</c:v>
                </c:pt>
                <c:pt idx="37">
                  <c:v>0.21991914678601365</c:v>
                </c:pt>
                <c:pt idx="38">
                  <c:v>0.21639203555133563</c:v>
                </c:pt>
                <c:pt idx="39">
                  <c:v>0.21410922627710027</c:v>
                </c:pt>
                <c:pt idx="40">
                  <c:v>0.21585903136295689</c:v>
                </c:pt>
                <c:pt idx="41">
                  <c:v>0.21921492090402159</c:v>
                </c:pt>
                <c:pt idx="42">
                  <c:v>0.21996809808258366</c:v>
                </c:pt>
                <c:pt idx="43">
                  <c:v>0.22080124753112929</c:v>
                </c:pt>
                <c:pt idx="44">
                  <c:v>0.22150942456239306</c:v>
                </c:pt>
                <c:pt idx="45">
                  <c:v>0.22211137503896727</c:v>
                </c:pt>
                <c:pt idx="46">
                  <c:v>0.22262303294405536</c:v>
                </c:pt>
                <c:pt idx="47">
                  <c:v>0.22305794216338024</c:v>
                </c:pt>
                <c:pt idx="48">
                  <c:v>0.22342761499980637</c:v>
                </c:pt>
                <c:pt idx="49">
                  <c:v>0.2237418369107686</c:v>
                </c:pt>
                <c:pt idx="50">
                  <c:v>0.22400892553508647</c:v>
                </c:pt>
                <c:pt idx="51">
                  <c:v>0.22423595086575668</c:v>
                </c:pt>
                <c:pt idx="52">
                  <c:v>0.22442892239682635</c:v>
                </c:pt>
                <c:pt idx="53">
                  <c:v>0.22459294819823558</c:v>
                </c:pt>
                <c:pt idx="54">
                  <c:v>0.22473237012943342</c:v>
                </c:pt>
                <c:pt idx="55">
                  <c:v>0.22485087877095158</c:v>
                </c:pt>
                <c:pt idx="56">
                  <c:v>0.22495161111624201</c:v>
                </c:pt>
                <c:pt idx="57">
                  <c:v>0.22503723360973887</c:v>
                </c:pt>
                <c:pt idx="58">
                  <c:v>0.22511001272921122</c:v>
                </c:pt>
                <c:pt idx="59">
                  <c:v>0.22517187498076272</c:v>
                </c:pt>
                <c:pt idx="60">
                  <c:v>0.22522445789458148</c:v>
                </c:pt>
                <c:pt idx="61">
                  <c:v>0.22526915337132744</c:v>
                </c:pt>
                <c:pt idx="62">
                  <c:v>0.2253071445265615</c:v>
                </c:pt>
                <c:pt idx="63">
                  <c:v>0.22533943700851045</c:v>
                </c:pt>
                <c:pt idx="64">
                  <c:v>0.22536688561816706</c:v>
                </c:pt>
                <c:pt idx="65">
                  <c:v>0.22539021693637518</c:v>
                </c:pt>
                <c:pt idx="66">
                  <c:v>0.22541004855685207</c:v>
                </c:pt>
                <c:pt idx="67">
                  <c:v>0.22542690543425742</c:v>
                </c:pt>
                <c:pt idx="68">
                  <c:v>0.22544123378005199</c:v>
                </c:pt>
                <c:pt idx="69">
                  <c:v>0.22545341287397735</c:v>
                </c:pt>
              </c:numCache>
            </c:numRef>
          </c:val>
          <c:smooth val="0"/>
          <c:extLst>
            <c:ext xmlns:c16="http://schemas.microsoft.com/office/drawing/2014/chart" uri="{C3380CC4-5D6E-409C-BE32-E72D297353CC}">
              <c16:uniqueId val="{00000000-F4EE-491B-BE1D-7C197D2E7514}"/>
            </c:ext>
          </c:extLst>
        </c:ser>
        <c:ser>
          <c:idx val="1"/>
          <c:order val="1"/>
          <c:tx>
            <c:strRef>
              <c:f>'2_UK_2030_scenario'!$D$239</c:f>
              <c:strCache>
                <c:ptCount val="1"/>
                <c:pt idx="0">
                  <c:v>MD - Biodiesel cars</c:v>
                </c:pt>
              </c:strCache>
            </c:strRef>
          </c:tx>
          <c:spPr>
            <a:ln w="28575" cap="rnd">
              <a:solidFill>
                <a:schemeClr val="accent2"/>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'2_UK_2030_scenario'!$E$239:$BV$239</c:f>
              <c:numCache>
                <c:formatCode>0.000</c:formatCode>
                <c:ptCount val="70"/>
                <c:pt idx="31">
                  <c:v>0.16033527565217393</c:v>
                </c:pt>
                <c:pt idx="32">
                  <c:v>0.16249645565217391</c:v>
                </c:pt>
                <c:pt idx="33">
                  <c:v>0.16414610869565219</c:v>
                </c:pt>
                <c:pt idx="34">
                  <c:v>0.19104340545240892</c:v>
                </c:pt>
                <c:pt idx="35">
                  <c:v>0.17949615708274894</c:v>
                </c:pt>
                <c:pt idx="36">
                  <c:v>0.1677825154403752</c:v>
                </c:pt>
                <c:pt idx="37">
                  <c:v>0.17203284005596212</c:v>
                </c:pt>
                <c:pt idx="38">
                  <c:v>0.17529777478260869</c:v>
                </c:pt>
                <c:pt idx="39">
                  <c:v>0.17525538173913047</c:v>
                </c:pt>
                <c:pt idx="40">
                  <c:v>0.17760778385150255</c:v>
                </c:pt>
                <c:pt idx="41">
                  <c:v>0.17781180782608697</c:v>
                </c:pt>
                <c:pt idx="42">
                  <c:v>0.17948804521739128</c:v>
                </c:pt>
                <c:pt idx="43">
                  <c:v>0.18312054137060038</c:v>
                </c:pt>
                <c:pt idx="44">
                  <c:v>0.18620816310082813</c:v>
                </c:pt>
                <c:pt idx="45">
                  <c:v>0.18883264157152171</c:v>
                </c:pt>
                <c:pt idx="46">
                  <c:v>0.19106344827161126</c:v>
                </c:pt>
                <c:pt idx="47">
                  <c:v>0.19295963396668736</c:v>
                </c:pt>
                <c:pt idx="48">
                  <c:v>0.19457139180750205</c:v>
                </c:pt>
                <c:pt idx="49">
                  <c:v>0.19594138597219454</c:v>
                </c:pt>
                <c:pt idx="50">
                  <c:v>0.19710588101218315</c:v>
                </c:pt>
                <c:pt idx="51">
                  <c:v>0.19809570179617347</c:v>
                </c:pt>
                <c:pt idx="52">
                  <c:v>0.19893704946256524</c:v>
                </c:pt>
                <c:pt idx="53">
                  <c:v>0.19965219497899825</c:v>
                </c:pt>
                <c:pt idx="54">
                  <c:v>0.20026006866796631</c:v>
                </c:pt>
                <c:pt idx="55">
                  <c:v>0.20077676130358915</c:v>
                </c:pt>
                <c:pt idx="56">
                  <c:v>0.20121595004386858</c:v>
                </c:pt>
                <c:pt idx="57">
                  <c:v>0.2015892604731061</c:v>
                </c:pt>
                <c:pt idx="58">
                  <c:v>0.20190657433795797</c:v>
                </c:pt>
                <c:pt idx="59">
                  <c:v>0.20217629112308208</c:v>
                </c:pt>
                <c:pt idx="60">
                  <c:v>0.20240555039043756</c:v>
                </c:pt>
                <c:pt idx="61">
                  <c:v>0.20260042076768972</c:v>
                </c:pt>
                <c:pt idx="62">
                  <c:v>0.20276606058835406</c:v>
                </c:pt>
                <c:pt idx="63">
                  <c:v>0.20290685443591874</c:v>
                </c:pt>
                <c:pt idx="64">
                  <c:v>0.20302652920634873</c:v>
                </c:pt>
                <c:pt idx="65">
                  <c:v>0.20312825276121421</c:v>
                </c:pt>
                <c:pt idx="66">
                  <c:v>0.20321471778284989</c:v>
                </c:pt>
                <c:pt idx="67">
                  <c:v>0.2032882130512402</c:v>
                </c:pt>
                <c:pt idx="68">
                  <c:v>0.20335068402937198</c:v>
                </c:pt>
                <c:pt idx="69">
                  <c:v>0.20340378436078399</c:v>
                </c:pt>
              </c:numCache>
            </c:numRef>
          </c:val>
          <c:smooth val="0"/>
          <c:extLst>
            <c:ext xmlns:c16="http://schemas.microsoft.com/office/drawing/2014/chart" uri="{C3380CC4-5D6E-409C-BE32-E72D297353CC}">
              <c16:uniqueId val="{00000001-F4EE-491B-BE1D-7C197D2E7514}"/>
            </c:ext>
          </c:extLst>
        </c:ser>
        <c:ser>
          <c:idx val="2"/>
          <c:order val="2"/>
          <c:tx>
            <c:strRef>
              <c:f>'2_UK_2030_scenario'!$D$240</c:f>
              <c:strCache>
                <c:ptCount val="1"/>
                <c:pt idx="0">
                  <c:v>MD - Boat engines</c:v>
                </c:pt>
              </c:strCache>
            </c:strRef>
          </c:tx>
          <c:spPr>
            <a:ln w="28575" cap="rnd">
              <a:solidFill>
                <a:schemeClr val="accent3"/>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'2_UK_2030_scenario'!$E$240:$BV$240</c:f>
              <c:numCache>
                <c:formatCode>0.000</c:formatCode>
                <c:ptCount val="70"/>
                <c:pt idx="0">
                  <c:v>0.11286755740100753</c:v>
                </c:pt>
                <c:pt idx="1">
                  <c:v>0.11377776609967569</c:v>
                </c:pt>
                <c:pt idx="2">
                  <c:v>0.11534978830297726</c:v>
                </c:pt>
                <c:pt idx="3">
                  <c:v>0.1164802863038972</c:v>
                </c:pt>
                <c:pt idx="4">
                  <c:v>0.11603093908667511</c:v>
                </c:pt>
                <c:pt idx="5">
                  <c:v>0.11613731414229846</c:v>
                </c:pt>
                <c:pt idx="6">
                  <c:v>0.11715324987634543</c:v>
                </c:pt>
                <c:pt idx="7">
                  <c:v>0.11817146548574113</c:v>
                </c:pt>
                <c:pt idx="8">
                  <c:v>0.11905277967033238</c:v>
                </c:pt>
                <c:pt idx="9">
                  <c:v>0.11862392182133853</c:v>
                </c:pt>
                <c:pt idx="10">
                  <c:v>0.12051876756904054</c:v>
                </c:pt>
                <c:pt idx="11">
                  <c:v>0.12110978128288914</c:v>
                </c:pt>
                <c:pt idx="12">
                  <c:v>0.11723464845901983</c:v>
                </c:pt>
                <c:pt idx="13">
                  <c:v>0.12223873045064815</c:v>
                </c:pt>
                <c:pt idx="14">
                  <c:v>0.12143697746558313</c:v>
                </c:pt>
                <c:pt idx="15">
                  <c:v>0.12516032542639899</c:v>
                </c:pt>
                <c:pt idx="16">
                  <c:v>0.13049520481354029</c:v>
                </c:pt>
                <c:pt idx="17">
                  <c:v>0.13068973201565273</c:v>
                </c:pt>
                <c:pt idx="18">
                  <c:v>0.14125639142967733</c:v>
                </c:pt>
                <c:pt idx="19">
                  <c:v>0.14786643115940251</c:v>
                </c:pt>
                <c:pt idx="20">
                  <c:v>0.14480868092231405</c:v>
                </c:pt>
                <c:pt idx="21">
                  <c:v>0.14050570151248976</c:v>
                </c:pt>
                <c:pt idx="22">
                  <c:v>0.14979457659008019</c:v>
                </c:pt>
                <c:pt idx="23">
                  <c:v>0.15134864643220172</c:v>
                </c:pt>
                <c:pt idx="24">
                  <c:v>0.15151132860669092</c:v>
                </c:pt>
                <c:pt idx="25">
                  <c:v>0.15827761590791106</c:v>
                </c:pt>
                <c:pt idx="26">
                  <c:v>0.16002807150052056</c:v>
                </c:pt>
                <c:pt idx="27">
                  <c:v>0.16382035706762788</c:v>
                </c:pt>
                <c:pt idx="28">
                  <c:v>0.16089809403472732</c:v>
                </c:pt>
                <c:pt idx="29">
                  <c:v>0.15837117944543574</c:v>
                </c:pt>
                <c:pt idx="30">
                  <c:v>0.15528361931874235</c:v>
                </c:pt>
                <c:pt idx="31">
                  <c:v>0.15528782379511047</c:v>
                </c:pt>
                <c:pt idx="32">
                  <c:v>0.15604097138085607</c:v>
                </c:pt>
                <c:pt idx="33">
                  <c:v>0.1494262180178931</c:v>
                </c:pt>
                <c:pt idx="34">
                  <c:v>0.16567161368861635</c:v>
                </c:pt>
                <c:pt idx="35">
                  <c:v>0.16651479207327327</c:v>
                </c:pt>
                <c:pt idx="36">
                  <c:v>0.16259023275776791</c:v>
                </c:pt>
                <c:pt idx="37">
                  <c:v>0.15868158916722822</c:v>
                </c:pt>
                <c:pt idx="38">
                  <c:v>0.15393410509216024</c:v>
                </c:pt>
                <c:pt idx="39">
                  <c:v>0.15325280901024985</c:v>
                </c:pt>
                <c:pt idx="40">
                  <c:v>0.15833771438817282</c:v>
                </c:pt>
                <c:pt idx="41">
                  <c:v>0.15464054316988335</c:v>
                </c:pt>
                <c:pt idx="42">
                  <c:v>0.15691371858766656</c:v>
                </c:pt>
                <c:pt idx="43">
                  <c:v>0.15780512899263466</c:v>
                </c:pt>
                <c:pt idx="44">
                  <c:v>0.15856282783685755</c:v>
                </c:pt>
                <c:pt idx="45">
                  <c:v>0.15920687185444699</c:v>
                </c:pt>
                <c:pt idx="46">
                  <c:v>0.15975430926939801</c:v>
                </c:pt>
                <c:pt idx="47">
                  <c:v>0.16021963107210641</c:v>
                </c:pt>
                <c:pt idx="48">
                  <c:v>0.16061515460440853</c:v>
                </c:pt>
                <c:pt idx="49">
                  <c:v>0.16095134960686533</c:v>
                </c:pt>
                <c:pt idx="50">
                  <c:v>0.1612371153589536</c:v>
                </c:pt>
                <c:pt idx="51">
                  <c:v>0.16148001624822864</c:v>
                </c:pt>
                <c:pt idx="52">
                  <c:v>0.16168648200411243</c:v>
                </c:pt>
                <c:pt idx="53">
                  <c:v>0.16186197789661363</c:v>
                </c:pt>
                <c:pt idx="54">
                  <c:v>0.16201114940523967</c:v>
                </c:pt>
                <c:pt idx="55">
                  <c:v>0.1621379451875718</c:v>
                </c:pt>
                <c:pt idx="56">
                  <c:v>0.1622457216025541</c:v>
                </c:pt>
                <c:pt idx="57">
                  <c:v>0.16233733155528907</c:v>
                </c:pt>
                <c:pt idx="58">
                  <c:v>0.16241520001511378</c:v>
                </c:pt>
                <c:pt idx="59">
                  <c:v>0.16248138820596481</c:v>
                </c:pt>
                <c:pt idx="60">
                  <c:v>0.16253764816818816</c:v>
                </c:pt>
                <c:pt idx="61">
                  <c:v>0.16258546913607802</c:v>
                </c:pt>
                <c:pt idx="62">
                  <c:v>0.1626261169587844</c:v>
                </c:pt>
                <c:pt idx="63">
                  <c:v>0.16266066760808481</c:v>
                </c:pt>
                <c:pt idx="64">
                  <c:v>0.16269003565999018</c:v>
                </c:pt>
                <c:pt idx="65">
                  <c:v>0.16271499850410973</c:v>
                </c:pt>
                <c:pt idx="66">
                  <c:v>0.16273621692161136</c:v>
                </c:pt>
                <c:pt idx="67">
                  <c:v>0.16275425257648773</c:v>
                </c:pt>
                <c:pt idx="68">
                  <c:v>0.16276958288313265</c:v>
                </c:pt>
                <c:pt idx="69">
                  <c:v>0.16278261364378083</c:v>
                </c:pt>
              </c:numCache>
            </c:numRef>
          </c:val>
          <c:smooth val="0"/>
          <c:extLst>
            <c:ext xmlns:c16="http://schemas.microsoft.com/office/drawing/2014/chart" uri="{C3380CC4-5D6E-409C-BE32-E72D297353CC}">
              <c16:uniqueId val="{00000002-F4EE-491B-BE1D-7C197D2E7514}"/>
            </c:ext>
          </c:extLst>
        </c:ser>
        <c:ser>
          <c:idx val="3"/>
          <c:order val="3"/>
          <c:tx>
            <c:strRef>
              <c:f>'2_UK_2030_scenario'!$D$241</c:f>
              <c:strCache>
                <c:ptCount val="1"/>
                <c:pt idx="0">
                  <c:v>MD - Diesel cars</c:v>
                </c:pt>
              </c:strCache>
            </c:strRef>
          </c:tx>
          <c:spPr>
            <a:ln w="28575" cap="rnd">
              <a:solidFill>
                <a:schemeClr val="accent4"/>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'2_UK_2030_scenario'!$E$241:$BV$241</c:f>
              <c:numCache>
                <c:formatCode>0.000</c:formatCode>
                <c:ptCount val="70"/>
                <c:pt idx="0">
                  <c:v>9.3782291456046066E-2</c:v>
                </c:pt>
                <c:pt idx="1">
                  <c:v>9.5639298281045337E-2</c:v>
                </c:pt>
                <c:pt idx="2">
                  <c:v>9.3106538425640248E-2</c:v>
                </c:pt>
                <c:pt idx="3">
                  <c:v>9.3723682197263278E-2</c:v>
                </c:pt>
                <c:pt idx="4">
                  <c:v>9.352528901284439E-2</c:v>
                </c:pt>
                <c:pt idx="5">
                  <c:v>9.3571231067269875E-2</c:v>
                </c:pt>
                <c:pt idx="6">
                  <c:v>9.1471603155423978E-2</c:v>
                </c:pt>
                <c:pt idx="7">
                  <c:v>9.2174602949567933E-2</c:v>
                </c:pt>
                <c:pt idx="8">
                  <c:v>9.0042311413628243E-2</c:v>
                </c:pt>
                <c:pt idx="9">
                  <c:v>9.4092463634042597E-2</c:v>
                </c:pt>
                <c:pt idx="10">
                  <c:v>9.8725444533463033E-2</c:v>
                </c:pt>
                <c:pt idx="11">
                  <c:v>9.4950063385612252E-2</c:v>
                </c:pt>
                <c:pt idx="12">
                  <c:v>9.0661621696158781E-2</c:v>
                </c:pt>
                <c:pt idx="13">
                  <c:v>8.7397285185262949E-2</c:v>
                </c:pt>
                <c:pt idx="14">
                  <c:v>8.4065207063886649E-2</c:v>
                </c:pt>
                <c:pt idx="15">
                  <c:v>7.9690853487591709E-2</c:v>
                </c:pt>
                <c:pt idx="16">
                  <c:v>8.4395686009911472E-2</c:v>
                </c:pt>
                <c:pt idx="17">
                  <c:v>8.6000938276568364E-2</c:v>
                </c:pt>
                <c:pt idx="18">
                  <c:v>9.2982890226061515E-2</c:v>
                </c:pt>
                <c:pt idx="19">
                  <c:v>9.9667190574949854E-2</c:v>
                </c:pt>
                <c:pt idx="20">
                  <c:v>0.10570167818960784</c:v>
                </c:pt>
                <c:pt idx="21">
                  <c:v>0.107926790736907</c:v>
                </c:pt>
                <c:pt idx="22">
                  <c:v>0.11346205570705556</c:v>
                </c:pt>
                <c:pt idx="23">
                  <c:v>0.11844946924509696</c:v>
                </c:pt>
                <c:pt idx="24">
                  <c:v>0.12786601216762114</c:v>
                </c:pt>
                <c:pt idx="25">
                  <c:v>0.13134122562756695</c:v>
                </c:pt>
                <c:pt idx="26">
                  <c:v>0.13643770410809702</c:v>
                </c:pt>
                <c:pt idx="27">
                  <c:v>0.14138173315078345</c:v>
                </c:pt>
                <c:pt idx="28">
                  <c:v>0.14830449168645624</c:v>
                </c:pt>
                <c:pt idx="29">
                  <c:v>0.14944348260592316</c:v>
                </c:pt>
                <c:pt idx="30">
                  <c:v>0.15240478691133583</c:v>
                </c:pt>
                <c:pt idx="31">
                  <c:v>0.15325488486428712</c:v>
                </c:pt>
                <c:pt idx="32">
                  <c:v>0.15850153689689464</c:v>
                </c:pt>
                <c:pt idx="33">
                  <c:v>0.16355666162495427</c:v>
                </c:pt>
                <c:pt idx="34">
                  <c:v>0.1614665967585284</c:v>
                </c:pt>
                <c:pt idx="35">
                  <c:v>0.1669431777035166</c:v>
                </c:pt>
                <c:pt idx="36">
                  <c:v>0.17290255068864435</c:v>
                </c:pt>
                <c:pt idx="37">
                  <c:v>0.1770272544617881</c:v>
                </c:pt>
                <c:pt idx="38">
                  <c:v>0.17996083811731678</c:v>
                </c:pt>
                <c:pt idx="39">
                  <c:v>0.17727659567950943</c:v>
                </c:pt>
                <c:pt idx="40">
                  <c:v>0.18942082159853446</c:v>
                </c:pt>
                <c:pt idx="41">
                  <c:v>0.19011584970761722</c:v>
                </c:pt>
                <c:pt idx="42">
                  <c:v>0.19361127645369225</c:v>
                </c:pt>
                <c:pt idx="43">
                  <c:v>0.19563162495959699</c:v>
                </c:pt>
                <c:pt idx="44">
                  <c:v>0.19734892118961603</c:v>
                </c:pt>
                <c:pt idx="45">
                  <c:v>0.19880862298513222</c:v>
                </c:pt>
                <c:pt idx="46">
                  <c:v>0.20004936951132096</c:v>
                </c:pt>
                <c:pt idx="47">
                  <c:v>0.20110400405858139</c:v>
                </c:pt>
                <c:pt idx="48">
                  <c:v>0.20200044342375276</c:v>
                </c:pt>
                <c:pt idx="49">
                  <c:v>0.20276241688414842</c:v>
                </c:pt>
                <c:pt idx="50">
                  <c:v>0.20341009432548474</c:v>
                </c:pt>
                <c:pt idx="51">
                  <c:v>0.20396062015062061</c:v>
                </c:pt>
                <c:pt idx="52">
                  <c:v>0.20442856710198609</c:v>
                </c:pt>
                <c:pt idx="53">
                  <c:v>0.20482632201064677</c:v>
                </c:pt>
                <c:pt idx="54">
                  <c:v>0.20516441368300833</c:v>
                </c:pt>
                <c:pt idx="55">
                  <c:v>0.20545179160451565</c:v>
                </c:pt>
                <c:pt idx="56">
                  <c:v>0.20569606283779687</c:v>
                </c:pt>
                <c:pt idx="57">
                  <c:v>0.20590369338608591</c:v>
                </c:pt>
                <c:pt idx="58">
                  <c:v>0.2060801793521316</c:v>
                </c:pt>
                <c:pt idx="59">
                  <c:v>0.20623019242327045</c:v>
                </c:pt>
                <c:pt idx="60">
                  <c:v>0.20635770353373847</c:v>
                </c:pt>
                <c:pt idx="61">
                  <c:v>0.20646608797763627</c:v>
                </c:pt>
                <c:pt idx="62">
                  <c:v>0.2065582147549494</c:v>
                </c:pt>
                <c:pt idx="63">
                  <c:v>0.20663652251566555</c:v>
                </c:pt>
                <c:pt idx="64">
                  <c:v>0.20670308411227431</c:v>
                </c:pt>
                <c:pt idx="65">
                  <c:v>0.20675966146939173</c:v>
                </c:pt>
                <c:pt idx="66">
                  <c:v>0.20680775222294154</c:v>
                </c:pt>
                <c:pt idx="67">
                  <c:v>0.20684862936345888</c:v>
                </c:pt>
                <c:pt idx="68">
                  <c:v>0.20688337493289863</c:v>
                </c:pt>
                <c:pt idx="69">
                  <c:v>0.20691290866692241</c:v>
                </c:pt>
              </c:numCache>
            </c:numRef>
          </c:val>
          <c:smooth val="0"/>
          <c:extLst>
            <c:ext xmlns:c16="http://schemas.microsoft.com/office/drawing/2014/chart" uri="{C3380CC4-5D6E-409C-BE32-E72D297353CC}">
              <c16:uniqueId val="{00000003-F4EE-491B-BE1D-7C197D2E7514}"/>
            </c:ext>
          </c:extLst>
        </c:ser>
        <c:ser>
          <c:idx val="4"/>
          <c:order val="4"/>
          <c:tx>
            <c:strRef>
              <c:f>'2_UK_2030_scenario'!$D$242</c:f>
              <c:strCache>
                <c:ptCount val="1"/>
                <c:pt idx="0">
                  <c:v>MD - Diesel trains</c:v>
                </c:pt>
              </c:strCache>
            </c:strRef>
          </c:tx>
          <c:spPr>
            <a:ln w="28575" cap="rnd">
              <a:solidFill>
                <a:schemeClr val="accent5"/>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'2_UK_2030_scenario'!$E$242:$BV$242</c:f>
              <c:numCache>
                <c:formatCode>0.000</c:formatCode>
                <c:ptCount val="70"/>
                <c:pt idx="0">
                  <c:v>0.11257177637175876</c:v>
                </c:pt>
                <c:pt idx="1">
                  <c:v>0.11349913674100928</c:v>
                </c:pt>
                <c:pt idx="2">
                  <c:v>0.11529598451545743</c:v>
                </c:pt>
                <c:pt idx="3">
                  <c:v>0.11650520855273419</c:v>
                </c:pt>
                <c:pt idx="4">
                  <c:v>0.11596695160445844</c:v>
                </c:pt>
                <c:pt idx="5">
                  <c:v>0.11613237212681908</c:v>
                </c:pt>
                <c:pt idx="6">
                  <c:v>0.11717733285958326</c:v>
                </c:pt>
                <c:pt idx="7">
                  <c:v>0.11814655438188672</c:v>
                </c:pt>
                <c:pt idx="8">
                  <c:v>0.11907673799679218</c:v>
                </c:pt>
                <c:pt idx="9">
                  <c:v>0.11862938909720884</c:v>
                </c:pt>
                <c:pt idx="10">
                  <c:v>0.12049573896328385</c:v>
                </c:pt>
                <c:pt idx="11">
                  <c:v>0.12101031008758061</c:v>
                </c:pt>
                <c:pt idx="12">
                  <c:v>0.11715726215904797</c:v>
                </c:pt>
                <c:pt idx="13">
                  <c:v>0.12217087422631689</c:v>
                </c:pt>
                <c:pt idx="14">
                  <c:v>0.12123733205734007</c:v>
                </c:pt>
                <c:pt idx="15">
                  <c:v>0.12489918079434172</c:v>
                </c:pt>
                <c:pt idx="16">
                  <c:v>0.13037521288282602</c:v>
                </c:pt>
                <c:pt idx="17">
                  <c:v>0.13047996500700276</c:v>
                </c:pt>
                <c:pt idx="18">
                  <c:v>0.14097453366201115</c:v>
                </c:pt>
                <c:pt idx="19">
                  <c:v>0.14772709923278438</c:v>
                </c:pt>
                <c:pt idx="20">
                  <c:v>0.14431932402995049</c:v>
                </c:pt>
                <c:pt idx="21">
                  <c:v>0.14006162295556901</c:v>
                </c:pt>
                <c:pt idx="22">
                  <c:v>0.14952296532221143</c:v>
                </c:pt>
                <c:pt idx="23">
                  <c:v>0.15099170306200363</c:v>
                </c:pt>
                <c:pt idx="24">
                  <c:v>0.15120841539781604</c:v>
                </c:pt>
                <c:pt idx="25">
                  <c:v>0.15808898406745781</c:v>
                </c:pt>
                <c:pt idx="26">
                  <c:v>0.1597143428657373</c:v>
                </c:pt>
                <c:pt idx="27">
                  <c:v>0.16391938345611215</c:v>
                </c:pt>
                <c:pt idx="28">
                  <c:v>0.16127611472448308</c:v>
                </c:pt>
                <c:pt idx="29">
                  <c:v>0.15861281963096469</c:v>
                </c:pt>
                <c:pt idx="30">
                  <c:v>0.15532808321718591</c:v>
                </c:pt>
                <c:pt idx="31">
                  <c:v>0.15537292342050124</c:v>
                </c:pt>
                <c:pt idx="32">
                  <c:v>0.15603421099521511</c:v>
                </c:pt>
                <c:pt idx="33">
                  <c:v>0.14877504621238155</c:v>
                </c:pt>
                <c:pt idx="34">
                  <c:v>0.16573050542529771</c:v>
                </c:pt>
                <c:pt idx="35">
                  <c:v>0.16728898482502441</c:v>
                </c:pt>
                <c:pt idx="36">
                  <c:v>0.16498535704248063</c:v>
                </c:pt>
                <c:pt idx="37">
                  <c:v>0.15876491711652693</c:v>
                </c:pt>
                <c:pt idx="38">
                  <c:v>0.15409875259903577</c:v>
                </c:pt>
                <c:pt idx="39">
                  <c:v>0.1533000595229137</c:v>
                </c:pt>
                <c:pt idx="40">
                  <c:v>0.15861031033501535</c:v>
                </c:pt>
                <c:pt idx="41">
                  <c:v>0.15502579401282646</c:v>
                </c:pt>
                <c:pt idx="42">
                  <c:v>0.15734794065662844</c:v>
                </c:pt>
                <c:pt idx="43">
                  <c:v>0.15825412493382224</c:v>
                </c:pt>
                <c:pt idx="44">
                  <c:v>0.15902438156943696</c:v>
                </c:pt>
                <c:pt idx="45">
                  <c:v>0.15967909970970948</c:v>
                </c:pt>
                <c:pt idx="46">
                  <c:v>0.16023561012894111</c:v>
                </c:pt>
                <c:pt idx="47">
                  <c:v>0.160708643985288</c:v>
                </c:pt>
                <c:pt idx="48">
                  <c:v>0.16111072276318286</c:v>
                </c:pt>
                <c:pt idx="49">
                  <c:v>0.16145248972439349</c:v>
                </c:pt>
                <c:pt idx="50">
                  <c:v>0.16174299164142253</c:v>
                </c:pt>
                <c:pt idx="51">
                  <c:v>0.1619899182708972</c:v>
                </c:pt>
                <c:pt idx="52">
                  <c:v>0.16219980590595068</c:v>
                </c:pt>
                <c:pt idx="53">
                  <c:v>0.16237821039574613</c:v>
                </c:pt>
                <c:pt idx="54">
                  <c:v>0.16252985421207225</c:v>
                </c:pt>
                <c:pt idx="55">
                  <c:v>0.16265875145594946</c:v>
                </c:pt>
                <c:pt idx="56">
                  <c:v>0.16276831411324511</c:v>
                </c:pt>
                <c:pt idx="57">
                  <c:v>0.16286144237194639</c:v>
                </c:pt>
                <c:pt idx="58">
                  <c:v>0.16294060139184249</c:v>
                </c:pt>
                <c:pt idx="59">
                  <c:v>0.16300788655875417</c:v>
                </c:pt>
                <c:pt idx="60">
                  <c:v>0.16306507895062911</c:v>
                </c:pt>
                <c:pt idx="61">
                  <c:v>0.16311369248372279</c:v>
                </c:pt>
                <c:pt idx="62">
                  <c:v>0.16315501398685242</c:v>
                </c:pt>
                <c:pt idx="63">
                  <c:v>0.16319013726451262</c:v>
                </c:pt>
                <c:pt idx="64">
                  <c:v>0.16321999205052379</c:v>
                </c:pt>
                <c:pt idx="65">
                  <c:v>0.16324536861863329</c:v>
                </c:pt>
                <c:pt idx="66">
                  <c:v>0.16326693870152634</c:v>
                </c:pt>
                <c:pt idx="67">
                  <c:v>0.16328527327198544</c:v>
                </c:pt>
                <c:pt idx="68">
                  <c:v>0.16330085765687569</c:v>
                </c:pt>
                <c:pt idx="69">
                  <c:v>0.16331410438403238</c:v>
                </c:pt>
              </c:numCache>
            </c:numRef>
          </c:val>
          <c:smooth val="0"/>
          <c:extLst>
            <c:ext xmlns:c16="http://schemas.microsoft.com/office/drawing/2014/chart" uri="{C3380CC4-5D6E-409C-BE32-E72D297353CC}">
              <c16:uniqueId val="{00000004-F4EE-491B-BE1D-7C197D2E7514}"/>
            </c:ext>
          </c:extLst>
        </c:ser>
        <c:ser>
          <c:idx val="5"/>
          <c:order val="5"/>
          <c:tx>
            <c:strRef>
              <c:f>'2_UK_2030_scenario'!$D$243</c:f>
              <c:strCache>
                <c:ptCount val="1"/>
                <c:pt idx="0">
                  <c:v>MD - Electric cars</c:v>
                </c:pt>
              </c:strCache>
            </c:strRef>
          </c:tx>
          <c:spPr>
            <a:ln w="28575" cap="rnd">
              <a:solidFill>
                <a:schemeClr val="accent6"/>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'2_UK_2030_scenario'!$E$243:$BV$243</c:f>
              <c:numCache>
                <c:formatCode>0.000</c:formatCode>
                <c:ptCount val="70"/>
                <c:pt idx="33">
                  <c:v>0.30777296803904441</c:v>
                </c:pt>
                <c:pt idx="34">
                  <c:v>0.30713373138351668</c:v>
                </c:pt>
                <c:pt idx="35">
                  <c:v>0.30519693058639935</c:v>
                </c:pt>
                <c:pt idx="36">
                  <c:v>0.3151558099946864</c:v>
                </c:pt>
                <c:pt idx="37">
                  <c:v>0.32979556811142929</c:v>
                </c:pt>
                <c:pt idx="38">
                  <c:v>0.32755097581314757</c:v>
                </c:pt>
                <c:pt idx="39">
                  <c:v>0.33488554610157667</c:v>
                </c:pt>
                <c:pt idx="40">
                  <c:v>0.33345210851308976</c:v>
                </c:pt>
                <c:pt idx="41">
                  <c:v>0.32339855255986039</c:v>
                </c:pt>
                <c:pt idx="42">
                  <c:v>0.33234112499542856</c:v>
                </c:pt>
                <c:pt idx="43">
                  <c:v>0.33906707633462174</c:v>
                </c:pt>
                <c:pt idx="44">
                  <c:v>0.34478413497293597</c:v>
                </c:pt>
                <c:pt idx="45">
                  <c:v>0.34964363481550303</c:v>
                </c:pt>
                <c:pt idx="46">
                  <c:v>0.35377420968168505</c:v>
                </c:pt>
                <c:pt idx="47">
                  <c:v>0.35728519831793976</c:v>
                </c:pt>
                <c:pt idx="48">
                  <c:v>0.36026953865875627</c:v>
                </c:pt>
                <c:pt idx="49">
                  <c:v>0.3628062279484503</c:v>
                </c:pt>
                <c:pt idx="50">
                  <c:v>0.36496241384469025</c:v>
                </c:pt>
                <c:pt idx="51">
                  <c:v>0.36679517185649418</c:v>
                </c:pt>
                <c:pt idx="52">
                  <c:v>0.36835301616652755</c:v>
                </c:pt>
                <c:pt idx="53">
                  <c:v>0.36967718383005588</c:v>
                </c:pt>
                <c:pt idx="54">
                  <c:v>0.37080272634405498</c:v>
                </c:pt>
                <c:pt idx="55">
                  <c:v>0.37175943748095419</c:v>
                </c:pt>
                <c:pt idx="56">
                  <c:v>0.37257264194731854</c:v>
                </c:pt>
                <c:pt idx="57">
                  <c:v>0.37326386574372822</c:v>
                </c:pt>
                <c:pt idx="58">
                  <c:v>0.37385140597067645</c:v>
                </c:pt>
                <c:pt idx="59">
                  <c:v>0.37435081516358248</c:v>
                </c:pt>
                <c:pt idx="60">
                  <c:v>0.37477531297755257</c:v>
                </c:pt>
                <c:pt idx="61">
                  <c:v>0.37513613611942714</c:v>
                </c:pt>
                <c:pt idx="62">
                  <c:v>0.37544283579002052</c:v>
                </c:pt>
                <c:pt idx="63">
                  <c:v>0.37570353051002492</c:v>
                </c:pt>
                <c:pt idx="64">
                  <c:v>0.37592512102202863</c:v>
                </c:pt>
                <c:pt idx="65">
                  <c:v>0.3761134729572318</c:v>
                </c:pt>
                <c:pt idx="66">
                  <c:v>0.37627357210215451</c:v>
                </c:pt>
                <c:pt idx="67">
                  <c:v>0.3764096563753388</c:v>
                </c:pt>
                <c:pt idx="68">
                  <c:v>0.37652532800754546</c:v>
                </c:pt>
                <c:pt idx="69">
                  <c:v>0.37662364889492111</c:v>
                </c:pt>
              </c:numCache>
            </c:numRef>
          </c:val>
          <c:smooth val="0"/>
          <c:extLst>
            <c:ext xmlns:c16="http://schemas.microsoft.com/office/drawing/2014/chart" uri="{C3380CC4-5D6E-409C-BE32-E72D297353CC}">
              <c16:uniqueId val="{00000005-F4EE-491B-BE1D-7C197D2E7514}"/>
            </c:ext>
          </c:extLst>
        </c:ser>
        <c:ser>
          <c:idx val="6"/>
          <c:order val="6"/>
          <c:tx>
            <c:strRef>
              <c:f>'2_UK_2030_scenario'!$D$244</c:f>
              <c:strCache>
                <c:ptCount val="1"/>
                <c:pt idx="0">
                  <c:v>MD - Electric trains</c:v>
                </c:pt>
              </c:strCache>
            </c:strRef>
          </c:tx>
          <c:spPr>
            <a:ln w="28575" cap="rnd">
              <a:solidFill>
                <a:schemeClr val="accent1">
                  <a:lumMod val="60000"/>
                </a:schemeClr>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'2_UK_2030_scenario'!$E$244:$BV$244</c:f>
              <c:numCache>
                <c:formatCode>0.000</c:formatCode>
                <c:ptCount val="70"/>
                <c:pt idx="0">
                  <c:v>3.713201961597079E-2</c:v>
                </c:pt>
                <c:pt idx="1">
                  <c:v>3.8514814493242316E-2</c:v>
                </c:pt>
                <c:pt idx="2">
                  <c:v>3.9408846456633319E-2</c:v>
                </c:pt>
                <c:pt idx="3">
                  <c:v>3.9544283399068653E-2</c:v>
                </c:pt>
                <c:pt idx="4">
                  <c:v>4.1705250902550652E-2</c:v>
                </c:pt>
                <c:pt idx="5">
                  <c:v>4.1053970094207998E-2</c:v>
                </c:pt>
                <c:pt idx="6">
                  <c:v>4.0566921915484035E-2</c:v>
                </c:pt>
                <c:pt idx="7">
                  <c:v>4.1107479181502815E-2</c:v>
                </c:pt>
                <c:pt idx="8">
                  <c:v>4.0283510150292981E-2</c:v>
                </c:pt>
                <c:pt idx="9">
                  <c:v>4.1071217058074247E-2</c:v>
                </c:pt>
                <c:pt idx="10">
                  <c:v>4.171568638601765E-2</c:v>
                </c:pt>
                <c:pt idx="11">
                  <c:v>4.171667314178807E-2</c:v>
                </c:pt>
                <c:pt idx="12">
                  <c:v>4.4550052689620659E-2</c:v>
                </c:pt>
                <c:pt idx="13">
                  <c:v>4.5365879163354488E-2</c:v>
                </c:pt>
                <c:pt idx="14">
                  <c:v>4.4545160517497073E-2</c:v>
                </c:pt>
                <c:pt idx="15">
                  <c:v>4.4753259961702929E-2</c:v>
                </c:pt>
                <c:pt idx="16">
                  <c:v>4.5519715837002088E-2</c:v>
                </c:pt>
                <c:pt idx="17">
                  <c:v>4.4004235869051764E-2</c:v>
                </c:pt>
                <c:pt idx="18">
                  <c:v>4.5194466503848077E-2</c:v>
                </c:pt>
                <c:pt idx="19">
                  <c:v>4.5529419860096745E-2</c:v>
                </c:pt>
                <c:pt idx="20">
                  <c:v>4.5667174941342058E-2</c:v>
                </c:pt>
                <c:pt idx="21">
                  <c:v>4.3183181656378945E-2</c:v>
                </c:pt>
                <c:pt idx="22">
                  <c:v>4.4413935702323368E-2</c:v>
                </c:pt>
                <c:pt idx="23">
                  <c:v>4.6380485904138812E-2</c:v>
                </c:pt>
                <c:pt idx="24">
                  <c:v>4.8297696207041461E-2</c:v>
                </c:pt>
                <c:pt idx="25">
                  <c:v>4.8352243739206595E-2</c:v>
                </c:pt>
                <c:pt idx="26">
                  <c:v>4.9096012096669396E-2</c:v>
                </c:pt>
                <c:pt idx="27">
                  <c:v>4.8318459309406168E-2</c:v>
                </c:pt>
                <c:pt idx="28">
                  <c:v>5.1325800580823366E-2</c:v>
                </c:pt>
                <c:pt idx="29">
                  <c:v>5.1820368635809834E-2</c:v>
                </c:pt>
                <c:pt idx="30">
                  <c:v>4.9930766821770216E-2</c:v>
                </c:pt>
                <c:pt idx="31">
                  <c:v>5.1861745646439583E-2</c:v>
                </c:pt>
                <c:pt idx="32">
                  <c:v>4.9777896293383986E-2</c:v>
                </c:pt>
                <c:pt idx="33">
                  <c:v>5.0374190505193948E-2</c:v>
                </c:pt>
                <c:pt idx="34">
                  <c:v>5.0116065539225561E-2</c:v>
                </c:pt>
                <c:pt idx="35">
                  <c:v>5.0375646175687856E-2</c:v>
                </c:pt>
                <c:pt idx="36">
                  <c:v>5.4467932265904455E-2</c:v>
                </c:pt>
                <c:pt idx="37">
                  <c:v>5.9326737696310208E-2</c:v>
                </c:pt>
                <c:pt idx="38">
                  <c:v>5.8119548471693823E-2</c:v>
                </c:pt>
                <c:pt idx="39">
                  <c:v>5.8222747395383211E-2</c:v>
                </c:pt>
                <c:pt idx="40">
                  <c:v>5.856084417261212E-2</c:v>
                </c:pt>
                <c:pt idx="41">
                  <c:v>5.5998687389117903E-2</c:v>
                </c:pt>
                <c:pt idx="42">
                  <c:v>5.8067626165192322E-2</c:v>
                </c:pt>
                <c:pt idx="43">
                  <c:v>5.8491322964402757E-2</c:v>
                </c:pt>
                <c:pt idx="44">
                  <c:v>5.8851465243731631E-2</c:v>
                </c:pt>
                <c:pt idx="45">
                  <c:v>5.9157586181161168E-2</c:v>
                </c:pt>
                <c:pt idx="46">
                  <c:v>5.9417788977976276E-2</c:v>
                </c:pt>
                <c:pt idx="47">
                  <c:v>5.9638961355269117E-2</c:v>
                </c:pt>
                <c:pt idx="48">
                  <c:v>5.9826957875968034E-2</c:v>
                </c:pt>
                <c:pt idx="49">
                  <c:v>5.9986754918562112E-2</c:v>
                </c:pt>
                <c:pt idx="50">
                  <c:v>6.0122582404767082E-2</c:v>
                </c:pt>
                <c:pt idx="51">
                  <c:v>6.0238035768041306E-2</c:v>
                </c:pt>
                <c:pt idx="52">
                  <c:v>6.0336171126824392E-2</c:v>
                </c:pt>
                <c:pt idx="53">
                  <c:v>6.0419586181790018E-2</c:v>
                </c:pt>
                <c:pt idx="54">
                  <c:v>6.0490488978510802E-2</c:v>
                </c:pt>
                <c:pt idx="55">
                  <c:v>6.0550756355723469E-2</c:v>
                </c:pt>
                <c:pt idx="56">
                  <c:v>6.0601983626354231E-2</c:v>
                </c:pt>
                <c:pt idx="57">
                  <c:v>6.0645526806390383E-2</c:v>
                </c:pt>
                <c:pt idx="58">
                  <c:v>6.0682538509421111E-2</c:v>
                </c:pt>
                <c:pt idx="59">
                  <c:v>6.071399845699723E-2</c:v>
                </c:pt>
                <c:pt idx="60">
                  <c:v>6.0740739412436934E-2</c:v>
                </c:pt>
                <c:pt idx="61">
                  <c:v>6.0763469224560676E-2</c:v>
                </c:pt>
                <c:pt idx="62">
                  <c:v>6.0782789564865859E-2</c:v>
                </c:pt>
                <c:pt idx="63">
                  <c:v>6.0799211854125262E-2</c:v>
                </c:pt>
                <c:pt idx="64">
                  <c:v>6.0813170799995757E-2</c:v>
                </c:pt>
                <c:pt idx="65">
                  <c:v>6.0825035903985677E-2</c:v>
                </c:pt>
                <c:pt idx="66">
                  <c:v>6.083512124237711E-2</c:v>
                </c:pt>
                <c:pt idx="67">
                  <c:v>6.0843693780009825E-2</c:v>
                </c:pt>
                <c:pt idx="68">
                  <c:v>6.0850980436997638E-2</c:v>
                </c:pt>
                <c:pt idx="69">
                  <c:v>6.0857174095437276E-2</c:v>
                </c:pt>
              </c:numCache>
            </c:numRef>
          </c:val>
          <c:smooth val="0"/>
          <c:extLst>
            <c:ext xmlns:c16="http://schemas.microsoft.com/office/drawing/2014/chart" uri="{C3380CC4-5D6E-409C-BE32-E72D297353CC}">
              <c16:uniqueId val="{00000006-F4EE-491B-BE1D-7C197D2E7514}"/>
            </c:ext>
          </c:extLst>
        </c:ser>
        <c:ser>
          <c:idx val="7"/>
          <c:order val="7"/>
          <c:tx>
            <c:strRef>
              <c:f>'2_UK_2030_scenario'!$D$245</c:f>
              <c:strCache>
                <c:ptCount val="1"/>
                <c:pt idx="0">
                  <c:v>MD - Industry static diesel engines</c:v>
                </c:pt>
              </c:strCache>
            </c:strRef>
          </c:tx>
          <c:spPr>
            <a:ln w="28575" cap="rnd">
              <a:solidFill>
                <a:schemeClr val="accent2">
                  <a:lumMod val="60000"/>
                </a:schemeClr>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'2_UK_2030_scenario'!$E$245:$BV$245</c:f>
              <c:numCache>
                <c:formatCode>0.000</c:formatCode>
                <c:ptCount val="70"/>
                <c:pt idx="0">
                  <c:v>0.22308952285432451</c:v>
                </c:pt>
                <c:pt idx="1">
                  <c:v>0.22427870278518666</c:v>
                </c:pt>
                <c:pt idx="2">
                  <c:v>0.22692369851061095</c:v>
                </c:pt>
                <c:pt idx="3">
                  <c:v>0.22860227272285255</c:v>
                </c:pt>
                <c:pt idx="4">
                  <c:v>0.22625037392691691</c:v>
                </c:pt>
                <c:pt idx="5">
                  <c:v>0.22594538901373382</c:v>
                </c:pt>
                <c:pt idx="6">
                  <c:v>0.22747986556845864</c:v>
                </c:pt>
                <c:pt idx="7">
                  <c:v>0.22868302785903968</c:v>
                </c:pt>
                <c:pt idx="8">
                  <c:v>0.23040354093282137</c:v>
                </c:pt>
                <c:pt idx="9">
                  <c:v>0.22847364509213544</c:v>
                </c:pt>
                <c:pt idx="10">
                  <c:v>0.23101839297101825</c:v>
                </c:pt>
                <c:pt idx="11">
                  <c:v>0.23178943179233452</c:v>
                </c:pt>
                <c:pt idx="12">
                  <c:v>0.23358164426391226</c:v>
                </c:pt>
                <c:pt idx="13">
                  <c:v>0.23562171703695137</c:v>
                </c:pt>
                <c:pt idx="14">
                  <c:v>0.23992415248329862</c:v>
                </c:pt>
                <c:pt idx="15">
                  <c:v>0.24461630522939429</c:v>
                </c:pt>
                <c:pt idx="16">
                  <c:v>0.24230557506707362</c:v>
                </c:pt>
                <c:pt idx="17">
                  <c:v>0.23738781651682947</c:v>
                </c:pt>
                <c:pt idx="18">
                  <c:v>0.23888585711766644</c:v>
                </c:pt>
                <c:pt idx="19">
                  <c:v>0.24206614680083866</c:v>
                </c:pt>
                <c:pt idx="20">
                  <c:v>0.24029808844932207</c:v>
                </c:pt>
                <c:pt idx="21">
                  <c:v>0.24045312138074357</c:v>
                </c:pt>
                <c:pt idx="22">
                  <c:v>0.24188172541947664</c:v>
                </c:pt>
                <c:pt idx="23">
                  <c:v>0.24084809804040844</c:v>
                </c:pt>
                <c:pt idx="24">
                  <c:v>0.24127373172868929</c:v>
                </c:pt>
                <c:pt idx="25">
                  <c:v>0.24493750484315416</c:v>
                </c:pt>
                <c:pt idx="26">
                  <c:v>0.24661672030559037</c:v>
                </c:pt>
                <c:pt idx="27">
                  <c:v>0.24820465924669421</c:v>
                </c:pt>
                <c:pt idx="28">
                  <c:v>0.24785112089961556</c:v>
                </c:pt>
                <c:pt idx="29">
                  <c:v>0.24653915283218628</c:v>
                </c:pt>
                <c:pt idx="30">
                  <c:v>0.24572846044969873</c:v>
                </c:pt>
                <c:pt idx="31">
                  <c:v>0.24477080859799116</c:v>
                </c:pt>
                <c:pt idx="32">
                  <c:v>0.25542866418738663</c:v>
                </c:pt>
                <c:pt idx="33">
                  <c:v>0.25404813718176061</c:v>
                </c:pt>
                <c:pt idx="34">
                  <c:v>0.25172785633451006</c:v>
                </c:pt>
                <c:pt idx="35">
                  <c:v>0.25521917863419852</c:v>
                </c:pt>
                <c:pt idx="36">
                  <c:v>0.26144360893339069</c:v>
                </c:pt>
                <c:pt idx="37">
                  <c:v>0.25733236705107149</c:v>
                </c:pt>
                <c:pt idx="38">
                  <c:v>0.2567890673662967</c:v>
                </c:pt>
                <c:pt idx="39">
                  <c:v>0.25804772457264585</c:v>
                </c:pt>
                <c:pt idx="40">
                  <c:v>0.2610415794215542</c:v>
                </c:pt>
                <c:pt idx="41">
                  <c:v>0.2590900364957921</c:v>
                </c:pt>
                <c:pt idx="42">
                  <c:v>0.26220442094820789</c:v>
                </c:pt>
                <c:pt idx="43">
                  <c:v>0.26299603198106031</c:v>
                </c:pt>
                <c:pt idx="44">
                  <c:v>0.26366890135898485</c:v>
                </c:pt>
                <c:pt idx="45">
                  <c:v>0.26424084033022072</c:v>
                </c:pt>
                <c:pt idx="46">
                  <c:v>0.26472698845577119</c:v>
                </c:pt>
                <c:pt idx="47">
                  <c:v>0.26514021436248908</c:v>
                </c:pt>
                <c:pt idx="48">
                  <c:v>0.26549145638319932</c:v>
                </c:pt>
                <c:pt idx="49">
                  <c:v>0.265790012100803</c:v>
                </c:pt>
                <c:pt idx="50">
                  <c:v>0.26604378446076615</c:v>
                </c:pt>
                <c:pt idx="51">
                  <c:v>0.26625949096673479</c:v>
                </c:pt>
                <c:pt idx="52">
                  <c:v>0.26644284149680814</c:v>
                </c:pt>
                <c:pt idx="53">
                  <c:v>0.26659868944737047</c:v>
                </c:pt>
                <c:pt idx="54">
                  <c:v>0.26673116020534848</c:v>
                </c:pt>
                <c:pt idx="55">
                  <c:v>0.26684376034962981</c:v>
                </c:pt>
                <c:pt idx="56">
                  <c:v>0.2669394704722689</c:v>
                </c:pt>
                <c:pt idx="57">
                  <c:v>0.26702082407651212</c:v>
                </c:pt>
                <c:pt idx="58">
                  <c:v>0.26708997464011885</c:v>
                </c:pt>
                <c:pt idx="59">
                  <c:v>0.26714875261918458</c:v>
                </c:pt>
                <c:pt idx="60">
                  <c:v>0.26719871390139044</c:v>
                </c:pt>
                <c:pt idx="61">
                  <c:v>0.26724118099126543</c:v>
                </c:pt>
                <c:pt idx="62">
                  <c:v>0.26727727801765916</c:v>
                </c:pt>
                <c:pt idx="63">
                  <c:v>0.26730796049009387</c:v>
                </c:pt>
                <c:pt idx="64">
                  <c:v>0.26733404059166332</c:v>
                </c:pt>
                <c:pt idx="65">
                  <c:v>0.26735620867799736</c:v>
                </c:pt>
                <c:pt idx="66">
                  <c:v>0.2673750515513813</c:v>
                </c:pt>
                <c:pt idx="67">
                  <c:v>0.26739106799375767</c:v>
                </c:pt>
                <c:pt idx="68">
                  <c:v>0.26740468196977757</c:v>
                </c:pt>
                <c:pt idx="69">
                  <c:v>0.26741625384939449</c:v>
                </c:pt>
              </c:numCache>
            </c:numRef>
          </c:val>
          <c:smooth val="0"/>
          <c:extLst>
            <c:ext xmlns:c16="http://schemas.microsoft.com/office/drawing/2014/chart" uri="{C3380CC4-5D6E-409C-BE32-E72D297353CC}">
              <c16:uniqueId val="{00000007-F4EE-491B-BE1D-7C197D2E7514}"/>
            </c:ext>
          </c:extLst>
        </c:ser>
        <c:ser>
          <c:idx val="8"/>
          <c:order val="8"/>
          <c:tx>
            <c:strRef>
              <c:f>'2_UK_2030_scenario'!$D$246</c:f>
              <c:strCache>
                <c:ptCount val="1"/>
                <c:pt idx="0">
                  <c:v>MD - Petrol cars</c:v>
                </c:pt>
              </c:strCache>
            </c:strRef>
          </c:tx>
          <c:spPr>
            <a:ln w="28575" cap="rnd">
              <a:solidFill>
                <a:schemeClr val="accent3">
                  <a:lumMod val="60000"/>
                </a:schemeClr>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'2_UK_2030_scenario'!$E$246:$BV$246</c:f>
              <c:numCache>
                <c:formatCode>0.000</c:formatCode>
                <c:ptCount val="70"/>
                <c:pt idx="0">
                  <c:v>0.13710179205768092</c:v>
                </c:pt>
                <c:pt idx="1">
                  <c:v>0.13766812532021308</c:v>
                </c:pt>
                <c:pt idx="2">
                  <c:v>0.13802144473021044</c:v>
                </c:pt>
                <c:pt idx="3">
                  <c:v>0.13717810621396509</c:v>
                </c:pt>
                <c:pt idx="4">
                  <c:v>0.14106129235213405</c:v>
                </c:pt>
                <c:pt idx="5">
                  <c:v>0.13956433091269682</c:v>
                </c:pt>
                <c:pt idx="6">
                  <c:v>0.14420185718671349</c:v>
                </c:pt>
                <c:pt idx="7">
                  <c:v>0.14251211040819639</c:v>
                </c:pt>
                <c:pt idx="8">
                  <c:v>0.14391735129842487</c:v>
                </c:pt>
                <c:pt idx="9">
                  <c:v>0.1417922499971162</c:v>
                </c:pt>
                <c:pt idx="10">
                  <c:v>0.14645494410796756</c:v>
                </c:pt>
                <c:pt idx="11">
                  <c:v>0.14599669528105594</c:v>
                </c:pt>
                <c:pt idx="12">
                  <c:v>0.14612071639321109</c:v>
                </c:pt>
                <c:pt idx="13">
                  <c:v>0.14851724508972108</c:v>
                </c:pt>
                <c:pt idx="14">
                  <c:v>0.15121896619703998</c:v>
                </c:pt>
                <c:pt idx="15">
                  <c:v>0.14483794053519988</c:v>
                </c:pt>
                <c:pt idx="16">
                  <c:v>0.14836804432180359</c:v>
                </c:pt>
                <c:pt idx="17">
                  <c:v>0.15077594659217317</c:v>
                </c:pt>
                <c:pt idx="18">
                  <c:v>0.15251286023349864</c:v>
                </c:pt>
                <c:pt idx="19">
                  <c:v>0.1515307737915432</c:v>
                </c:pt>
                <c:pt idx="20">
                  <c:v>0.15066697293968206</c:v>
                </c:pt>
                <c:pt idx="21">
                  <c:v>0.15038728843075616</c:v>
                </c:pt>
                <c:pt idx="22">
                  <c:v>0.15024863934757751</c:v>
                </c:pt>
                <c:pt idx="23">
                  <c:v>0.15075914429171944</c:v>
                </c:pt>
                <c:pt idx="24">
                  <c:v>0.15145942765945294</c:v>
                </c:pt>
                <c:pt idx="25">
                  <c:v>0.1509235325700585</c:v>
                </c:pt>
                <c:pt idx="26">
                  <c:v>0.15275419223750844</c:v>
                </c:pt>
                <c:pt idx="27">
                  <c:v>0.15380756358027145</c:v>
                </c:pt>
                <c:pt idx="28">
                  <c:v>0.15610933515902481</c:v>
                </c:pt>
                <c:pt idx="29">
                  <c:v>0.15137283232228038</c:v>
                </c:pt>
                <c:pt idx="30">
                  <c:v>0.15769806452775595</c:v>
                </c:pt>
                <c:pt idx="31">
                  <c:v>0.15529486157831673</c:v>
                </c:pt>
                <c:pt idx="32">
                  <c:v>0.15858198421099398</c:v>
                </c:pt>
                <c:pt idx="33">
                  <c:v>0.15701099380491967</c:v>
                </c:pt>
                <c:pt idx="34">
                  <c:v>0.15381789205097407</c:v>
                </c:pt>
                <c:pt idx="35">
                  <c:v>0.15704458060562779</c:v>
                </c:pt>
                <c:pt idx="36">
                  <c:v>0.15826293021569918</c:v>
                </c:pt>
                <c:pt idx="37">
                  <c:v>0.15960738304654076</c:v>
                </c:pt>
                <c:pt idx="38">
                  <c:v>0.16176316797394635</c:v>
                </c:pt>
                <c:pt idx="39">
                  <c:v>0.16348535113972504</c:v>
                </c:pt>
                <c:pt idx="40">
                  <c:v>0.15882771964197756</c:v>
                </c:pt>
                <c:pt idx="41">
                  <c:v>0.15927167327710778</c:v>
                </c:pt>
                <c:pt idx="42">
                  <c:v>0.16163907481074222</c:v>
                </c:pt>
                <c:pt idx="43">
                  <c:v>0.16213566267598276</c:v>
                </c:pt>
                <c:pt idx="44">
                  <c:v>0.16255776236143721</c:v>
                </c:pt>
                <c:pt idx="45">
                  <c:v>0.16291654709407349</c:v>
                </c:pt>
                <c:pt idx="46">
                  <c:v>0.16322151411681432</c:v>
                </c:pt>
                <c:pt idx="47">
                  <c:v>0.16348073608614402</c:v>
                </c:pt>
                <c:pt idx="48">
                  <c:v>0.16370107476007428</c:v>
                </c:pt>
                <c:pt idx="49">
                  <c:v>0.16388836263291501</c:v>
                </c:pt>
                <c:pt idx="50">
                  <c:v>0.16404755732482962</c:v>
                </c:pt>
                <c:pt idx="51">
                  <c:v>0.16418287281295704</c:v>
                </c:pt>
                <c:pt idx="52">
                  <c:v>0.16429789097786535</c:v>
                </c:pt>
                <c:pt idx="53">
                  <c:v>0.16439565641803741</c:v>
                </c:pt>
                <c:pt idx="54">
                  <c:v>0.16447875704218365</c:v>
                </c:pt>
                <c:pt idx="55">
                  <c:v>0.16454939257270795</c:v>
                </c:pt>
                <c:pt idx="56">
                  <c:v>0.16460943277365361</c:v>
                </c:pt>
                <c:pt idx="57">
                  <c:v>0.16466046694445743</c:v>
                </c:pt>
                <c:pt idx="58">
                  <c:v>0.16470384598964069</c:v>
                </c:pt>
                <c:pt idx="59">
                  <c:v>0.16474071817804645</c:v>
                </c:pt>
                <c:pt idx="60">
                  <c:v>0.16477205953819135</c:v>
                </c:pt>
                <c:pt idx="61">
                  <c:v>0.16479869969431452</c:v>
                </c:pt>
                <c:pt idx="62">
                  <c:v>0.16482134382701921</c:v>
                </c:pt>
                <c:pt idx="63">
                  <c:v>0.16484059133981818</c:v>
                </c:pt>
                <c:pt idx="64">
                  <c:v>0.16485695172569731</c:v>
                </c:pt>
                <c:pt idx="65">
                  <c:v>0.16487085805369459</c:v>
                </c:pt>
                <c:pt idx="66">
                  <c:v>0.16488267843249227</c:v>
                </c:pt>
                <c:pt idx="67">
                  <c:v>0.16489272575447028</c:v>
                </c:pt>
                <c:pt idx="68">
                  <c:v>0.16490126597815161</c:v>
                </c:pt>
                <c:pt idx="69">
                  <c:v>0.16490852516828072</c:v>
                </c:pt>
              </c:numCache>
            </c:numRef>
          </c:val>
          <c:smooth val="0"/>
          <c:extLst>
            <c:ext xmlns:c16="http://schemas.microsoft.com/office/drawing/2014/chart" uri="{C3380CC4-5D6E-409C-BE32-E72D297353CC}">
              <c16:uniqueId val="{00000008-F4EE-491B-BE1D-7C197D2E7514}"/>
            </c:ext>
          </c:extLst>
        </c:ser>
        <c:ser>
          <c:idx val="9"/>
          <c:order val="9"/>
          <c:tx>
            <c:strRef>
              <c:f>'2_UK_2030_scenario'!$D$247</c:f>
              <c:strCache>
                <c:ptCount val="1"/>
                <c:pt idx="0">
                  <c:v>MD - Steam (coal) trains</c:v>
                </c:pt>
              </c:strCache>
            </c:strRef>
          </c:tx>
          <c:spPr>
            <a:ln w="28575" cap="rnd">
              <a:solidFill>
                <a:schemeClr val="accent4">
                  <a:lumMod val="60000"/>
                </a:schemeClr>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'2_UK_2030_scenario'!$E$247:$BV$247</c:f>
              <c:numCache>
                <c:formatCode>0.000</c:formatCode>
                <c:ptCount val="70"/>
                <c:pt idx="0">
                  <c:v>1.9982414737038583E-2</c:v>
                </c:pt>
                <c:pt idx="1">
                  <c:v>2.0084133699574933E-2</c:v>
                </c:pt>
                <c:pt idx="2">
                  <c:v>2.0647129616393672E-2</c:v>
                </c:pt>
                <c:pt idx="3">
                  <c:v>2.0838605396871903E-2</c:v>
                </c:pt>
                <c:pt idx="4">
                  <c:v>2.0679937554450748E-2</c:v>
                </c:pt>
                <c:pt idx="5">
                  <c:v>2.074407597187768E-2</c:v>
                </c:pt>
                <c:pt idx="6">
                  <c:v>2.0701663024861514E-2</c:v>
                </c:pt>
                <c:pt idx="7">
                  <c:v>2.0891559214562108E-2</c:v>
                </c:pt>
                <c:pt idx="8">
                  <c:v>2.0858375460076246E-2</c:v>
                </c:pt>
                <c:pt idx="9">
                  <c:v>2.0570046803956493E-2</c:v>
                </c:pt>
                <c:pt idx="10">
                  <c:v>2.1202569989181436E-2</c:v>
                </c:pt>
                <c:pt idx="11">
                  <c:v>2.1181404902427557E-2</c:v>
                </c:pt>
                <c:pt idx="12">
                  <c:v>2.1205681085501301E-2</c:v>
                </c:pt>
                <c:pt idx="13">
                  <c:v>2.1473328668537548E-2</c:v>
                </c:pt>
                <c:pt idx="14">
                  <c:v>2.1160502876910084E-2</c:v>
                </c:pt>
                <c:pt idx="15">
                  <c:v>2.1244384434735815E-2</c:v>
                </c:pt>
                <c:pt idx="16">
                  <c:v>2.1267891615097883E-2</c:v>
                </c:pt>
                <c:pt idx="17">
                  <c:v>2.1267891615097883E-2</c:v>
                </c:pt>
                <c:pt idx="18">
                  <c:v>2.1267891615097883E-2</c:v>
                </c:pt>
                <c:pt idx="19">
                  <c:v>2.1267891615097883E-2</c:v>
                </c:pt>
                <c:pt idx="20">
                  <c:v>2.1267891615097883E-2</c:v>
                </c:pt>
                <c:pt idx="21">
                  <c:v>2.1267891615097883E-2</c:v>
                </c:pt>
                <c:pt idx="22">
                  <c:v>2.1267891615097883E-2</c:v>
                </c:pt>
                <c:pt idx="23">
                  <c:v>2.1267891615097883E-2</c:v>
                </c:pt>
                <c:pt idx="24">
                  <c:v>2.1267891615097883E-2</c:v>
                </c:pt>
                <c:pt idx="25">
                  <c:v>2.1267891615097883E-2</c:v>
                </c:pt>
                <c:pt idx="26">
                  <c:v>2.1267891615097883E-2</c:v>
                </c:pt>
                <c:pt idx="27">
                  <c:v>2.1267891615097883E-2</c:v>
                </c:pt>
                <c:pt idx="28">
                  <c:v>2.1267891615097883E-2</c:v>
                </c:pt>
                <c:pt idx="29">
                  <c:v>2.1267891615097883E-2</c:v>
                </c:pt>
                <c:pt idx="30">
                  <c:v>2.1267891615097883E-2</c:v>
                </c:pt>
                <c:pt idx="31">
                  <c:v>2.1267891615097883E-2</c:v>
                </c:pt>
                <c:pt idx="32">
                  <c:v>2.1267891615097883E-2</c:v>
                </c:pt>
                <c:pt idx="33">
                  <c:v>2.1267891615097883E-2</c:v>
                </c:pt>
                <c:pt idx="34">
                  <c:v>2.1267891615097883E-2</c:v>
                </c:pt>
                <c:pt idx="35">
                  <c:v>2.1267891615097883E-2</c:v>
                </c:pt>
                <c:pt idx="36">
                  <c:v>2.1267891615097883E-2</c:v>
                </c:pt>
                <c:pt idx="37">
                  <c:v>2.1267891615097883E-2</c:v>
                </c:pt>
                <c:pt idx="38">
                  <c:v>2.1267891615097883E-2</c:v>
                </c:pt>
                <c:pt idx="39">
                  <c:v>2.1267891615097883E-2</c:v>
                </c:pt>
                <c:pt idx="40">
                  <c:v>2.1267891615097883E-2</c:v>
                </c:pt>
                <c:pt idx="41">
                  <c:v>2.1267891615097883E-2</c:v>
                </c:pt>
                <c:pt idx="42">
                  <c:v>2.1267891615097883E-2</c:v>
                </c:pt>
                <c:pt idx="43">
                  <c:v>2.1293907218582417E-2</c:v>
                </c:pt>
                <c:pt idx="44">
                  <c:v>2.1316020481544271E-2</c:v>
                </c:pt>
                <c:pt idx="45">
                  <c:v>2.1334816755061846E-2</c:v>
                </c:pt>
                <c:pt idx="46">
                  <c:v>2.1350793587551785E-2</c:v>
                </c:pt>
                <c:pt idx="47">
                  <c:v>2.1364373895168234E-2</c:v>
                </c:pt>
                <c:pt idx="48">
                  <c:v>2.1375917156642214E-2</c:v>
                </c:pt>
                <c:pt idx="49">
                  <c:v>2.1385728928895099E-2</c:v>
                </c:pt>
                <c:pt idx="50">
                  <c:v>2.139406893531005E-2</c:v>
                </c:pt>
                <c:pt idx="51">
                  <c:v>2.140115794076276E-2</c:v>
                </c:pt>
                <c:pt idx="52">
                  <c:v>2.1407183595397561E-2</c:v>
                </c:pt>
                <c:pt idx="53">
                  <c:v>2.1412305401837143E-2</c:v>
                </c:pt>
                <c:pt idx="54">
                  <c:v>2.1416658937310786E-2</c:v>
                </c:pt>
                <c:pt idx="55">
                  <c:v>2.1420359442463385E-2</c:v>
                </c:pt>
                <c:pt idx="56">
                  <c:v>2.1423504871843094E-2</c:v>
                </c:pt>
                <c:pt idx="57">
                  <c:v>2.1426178486815845E-2</c:v>
                </c:pt>
                <c:pt idx="58">
                  <c:v>2.1428451059542684E-2</c:v>
                </c:pt>
                <c:pt idx="59">
                  <c:v>2.1430382746360499E-2</c:v>
                </c:pt>
                <c:pt idx="60">
                  <c:v>2.1432024680155641E-2</c:v>
                </c:pt>
                <c:pt idx="61">
                  <c:v>2.143342032388151E-2</c:v>
                </c:pt>
                <c:pt idx="62">
                  <c:v>2.1434606621048499E-2</c:v>
                </c:pt>
                <c:pt idx="63">
                  <c:v>2.1435614973640441E-2</c:v>
                </c:pt>
                <c:pt idx="64">
                  <c:v>2.143647207334359E-2</c:v>
                </c:pt>
                <c:pt idx="65">
                  <c:v>2.1437200608091268E-2</c:v>
                </c:pt>
                <c:pt idx="66">
                  <c:v>2.1437819862626793E-2</c:v>
                </c:pt>
                <c:pt idx="67">
                  <c:v>2.143834622898199E-2</c:v>
                </c:pt>
                <c:pt idx="68">
                  <c:v>2.1438793640383907E-2</c:v>
                </c:pt>
                <c:pt idx="69">
                  <c:v>2.1439173940075537E-2</c:v>
                </c:pt>
              </c:numCache>
            </c:numRef>
          </c:val>
          <c:smooth val="0"/>
          <c:extLst>
            <c:ext xmlns:c16="http://schemas.microsoft.com/office/drawing/2014/chart" uri="{C3380CC4-5D6E-409C-BE32-E72D297353CC}">
              <c16:uniqueId val="{00000009-F4EE-491B-BE1D-7C197D2E7514}"/>
            </c:ext>
          </c:extLst>
        </c:ser>
        <c:ser>
          <c:idx val="10"/>
          <c:order val="10"/>
          <c:tx>
            <c:strRef>
              <c:f>'2_UK_2030_scenario'!$D$248</c:f>
              <c:strCache>
                <c:ptCount val="1"/>
                <c:pt idx="0">
                  <c:v>MD - Tractors</c:v>
                </c:pt>
              </c:strCache>
            </c:strRef>
          </c:tx>
          <c:spPr>
            <a:ln w="28575" cap="rnd">
              <a:solidFill>
                <a:schemeClr val="accent5">
                  <a:lumMod val="60000"/>
                </a:schemeClr>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'2_UK_2030_scenario'!$E$248:$BV$248</c:f>
              <c:numCache>
                <c:formatCode>0.000</c:formatCode>
                <c:ptCount val="70"/>
                <c:pt idx="0">
                  <c:v>4.6891145301602141E-2</c:v>
                </c:pt>
                <c:pt idx="1">
                  <c:v>4.781964956710448E-2</c:v>
                </c:pt>
                <c:pt idx="2">
                  <c:v>4.6553269212820117E-2</c:v>
                </c:pt>
                <c:pt idx="3">
                  <c:v>4.6861841098631764E-2</c:v>
                </c:pt>
                <c:pt idx="4">
                  <c:v>4.6762644506422264E-2</c:v>
                </c:pt>
                <c:pt idx="5">
                  <c:v>4.678561553363509E-2</c:v>
                </c:pt>
                <c:pt idx="6">
                  <c:v>4.5735801152965064E-2</c:v>
                </c:pt>
                <c:pt idx="7">
                  <c:v>4.6087301049110595E-2</c:v>
                </c:pt>
                <c:pt idx="8">
                  <c:v>4.50211561324965E-2</c:v>
                </c:pt>
                <c:pt idx="9">
                  <c:v>4.7046231817021257E-2</c:v>
                </c:pt>
                <c:pt idx="10">
                  <c:v>4.93627218414667E-2</c:v>
                </c:pt>
                <c:pt idx="11">
                  <c:v>4.7475031269001419E-2</c:v>
                </c:pt>
                <c:pt idx="12">
                  <c:v>4.5330810422916673E-2</c:v>
                </c:pt>
                <c:pt idx="13">
                  <c:v>4.3698642167432737E-2</c:v>
                </c:pt>
                <c:pt idx="14">
                  <c:v>4.2032603531943276E-2</c:v>
                </c:pt>
                <c:pt idx="15">
                  <c:v>3.984542674379625E-2</c:v>
                </c:pt>
                <c:pt idx="16">
                  <c:v>4.219784258045798E-2</c:v>
                </c:pt>
                <c:pt idx="17">
                  <c:v>4.3000469563222184E-2</c:v>
                </c:pt>
                <c:pt idx="18">
                  <c:v>4.6491445539280654E-2</c:v>
                </c:pt>
                <c:pt idx="19">
                  <c:v>4.9833595714952834E-2</c:v>
                </c:pt>
                <c:pt idx="20">
                  <c:v>5.2850839094802322E-2</c:v>
                </c:pt>
                <c:pt idx="21">
                  <c:v>5.3963395368455992E-2</c:v>
                </c:pt>
                <c:pt idx="22">
                  <c:v>5.673102827756582E-2</c:v>
                </c:pt>
                <c:pt idx="23">
                  <c:v>5.9224734202408834E-2</c:v>
                </c:pt>
                <c:pt idx="24">
                  <c:v>6.3933006083811542E-2</c:v>
                </c:pt>
                <c:pt idx="25">
                  <c:v>6.5670612813785958E-2</c:v>
                </c:pt>
                <c:pt idx="26">
                  <c:v>6.8218608814290094E-2</c:v>
                </c:pt>
                <c:pt idx="27">
                  <c:v>7.0689585662827834E-2</c:v>
                </c:pt>
                <c:pt idx="28">
                  <c:v>7.4152099256368106E-2</c:v>
                </c:pt>
                <c:pt idx="29">
                  <c:v>7.4717546659902032E-2</c:v>
                </c:pt>
                <c:pt idx="30">
                  <c:v>7.6187433898204704E-2</c:v>
                </c:pt>
                <c:pt idx="31">
                  <c:v>7.6616282412602627E-2</c:v>
                </c:pt>
                <c:pt idx="32">
                  <c:v>7.9175667607132572E-2</c:v>
                </c:pt>
                <c:pt idx="33">
                  <c:v>8.1747608987332313E-2</c:v>
                </c:pt>
                <c:pt idx="34">
                  <c:v>8.0688080286254238E-2</c:v>
                </c:pt>
                <c:pt idx="35">
                  <c:v>8.3440870280733812E-2</c:v>
                </c:pt>
                <c:pt idx="36">
                  <c:v>8.6442132325284263E-2</c:v>
                </c:pt>
                <c:pt idx="37">
                  <c:v>8.8495274473192498E-2</c:v>
                </c:pt>
                <c:pt idx="38">
                  <c:v>8.996846784635347E-2</c:v>
                </c:pt>
                <c:pt idx="39">
                  <c:v>8.8613884811956256E-2</c:v>
                </c:pt>
                <c:pt idx="40">
                  <c:v>9.469147797451348E-2</c:v>
                </c:pt>
                <c:pt idx="41">
                  <c:v>9.506150427166056E-2</c:v>
                </c:pt>
                <c:pt idx="42">
                  <c:v>9.6802471274817933E-2</c:v>
                </c:pt>
                <c:pt idx="43">
                  <c:v>9.7812581443323485E-2</c:v>
                </c:pt>
                <c:pt idx="44">
                  <c:v>9.8671175086553209E-2</c:v>
                </c:pt>
                <c:pt idx="45">
                  <c:v>9.9400979683298474E-2</c:v>
                </c:pt>
                <c:pt idx="46">
                  <c:v>0.10002131359053194</c:v>
                </c:pt>
                <c:pt idx="47">
                  <c:v>0.1005485974116804</c:v>
                </c:pt>
                <c:pt idx="48">
                  <c:v>0.10099678865965658</c:v>
                </c:pt>
                <c:pt idx="49">
                  <c:v>0.10137775122043634</c:v>
                </c:pt>
                <c:pt idx="50">
                  <c:v>0.10170156939709914</c:v>
                </c:pt>
                <c:pt idx="51">
                  <c:v>0.10197681484726251</c:v>
                </c:pt>
                <c:pt idx="52">
                  <c:v>0.10221077347990137</c:v>
                </c:pt>
                <c:pt idx="53">
                  <c:v>0.10240963831764441</c:v>
                </c:pt>
                <c:pt idx="54">
                  <c:v>0.10257867342972599</c:v>
                </c:pt>
                <c:pt idx="55">
                  <c:v>0.10272235327499533</c:v>
                </c:pt>
                <c:pt idx="56">
                  <c:v>0.10284448114347428</c:v>
                </c:pt>
                <c:pt idx="57">
                  <c:v>0.10294828983168137</c:v>
                </c:pt>
                <c:pt idx="58">
                  <c:v>0.10303652721665742</c:v>
                </c:pt>
                <c:pt idx="59">
                  <c:v>0.10311152899388705</c:v>
                </c:pt>
                <c:pt idx="60">
                  <c:v>0.10317528050453223</c:v>
                </c:pt>
                <c:pt idx="61">
                  <c:v>0.10322946928858064</c:v>
                </c:pt>
                <c:pt idx="62">
                  <c:v>0.10327552975502179</c:v>
                </c:pt>
                <c:pt idx="63">
                  <c:v>0.10331468115149677</c:v>
                </c:pt>
                <c:pt idx="64">
                  <c:v>0.10334795983850049</c:v>
                </c:pt>
                <c:pt idx="65">
                  <c:v>0.10337624672245366</c:v>
                </c:pt>
                <c:pt idx="66">
                  <c:v>0.10340029057381385</c:v>
                </c:pt>
                <c:pt idx="67">
                  <c:v>0.10342072784747001</c:v>
                </c:pt>
                <c:pt idx="68">
                  <c:v>0.10343809953007775</c:v>
                </c:pt>
                <c:pt idx="69">
                  <c:v>0.10345286546029434</c:v>
                </c:pt>
              </c:numCache>
            </c:numRef>
          </c:val>
          <c:smooth val="0"/>
          <c:extLst>
            <c:ext xmlns:c16="http://schemas.microsoft.com/office/drawing/2014/chart" uri="{C3380CC4-5D6E-409C-BE32-E72D297353CC}">
              <c16:uniqueId val="{0000000A-F4EE-491B-BE1D-7C197D2E7514}"/>
            </c:ext>
          </c:extLst>
        </c:ser>
        <c:dLbls>
          <c:showLegendKey val="0"/>
          <c:showVal val="0"/>
          <c:showCatName val="0"/>
          <c:showSerName val="0"/>
          <c:showPercent val="0"/>
          <c:showBubbleSize val="0"/>
        </c:dLbls>
        <c:smooth val="0"/>
        <c:axId val="476551184"/>
        <c:axId val="476551576"/>
      </c:lineChart>
      <c:catAx>
        <c:axId val="476551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551576"/>
        <c:crosses val="autoZero"/>
        <c:auto val="1"/>
        <c:lblAlgn val="ctr"/>
        <c:lblOffset val="100"/>
        <c:noMultiLvlLbl val="0"/>
      </c:catAx>
      <c:valAx>
        <c:axId val="476551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551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UK Primary energy Ep (ktoe) </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'2_UK_2030_scenario'!$D$44</c:f>
              <c:strCache>
                <c:ptCount val="1"/>
                <c:pt idx="0">
                  <c:v>Historical Primary energy Ep (ktoe) 1971-2013</c:v>
                </c:pt>
              </c:strCache>
            </c:strRef>
          </c:tx>
          <c:spPr>
            <a:ln w="28575" cap="rnd">
              <a:solidFill>
                <a:srgbClr val="FF0000"/>
              </a:solidFill>
              <a:round/>
            </a:ln>
            <a:effectLst/>
          </c:spPr>
          <c:marker>
            <c:symbol val="none"/>
          </c:marker>
          <c:cat>
            <c:numRef>
              <c:f>'2_UK_2030_scenario'!$E$38:$BL$38</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'2_UK_2030_scenario'!$E$44:$BL$44</c:f>
              <c:numCache>
                <c:formatCode>#,##0</c:formatCode>
                <c:ptCount val="60"/>
                <c:pt idx="0">
                  <c:v>185514.72159399741</c:v>
                </c:pt>
                <c:pt idx="1">
                  <c:v>185365.8867843702</c:v>
                </c:pt>
                <c:pt idx="2">
                  <c:v>192423.2131861535</c:v>
                </c:pt>
                <c:pt idx="3">
                  <c:v>184721.576478976</c:v>
                </c:pt>
                <c:pt idx="4">
                  <c:v>178383.64011244764</c:v>
                </c:pt>
                <c:pt idx="5">
                  <c:v>181522.83962409079</c:v>
                </c:pt>
                <c:pt idx="6">
                  <c:v>185647.19288310327</c:v>
                </c:pt>
                <c:pt idx="7">
                  <c:v>184959.79927587209</c:v>
                </c:pt>
                <c:pt idx="8">
                  <c:v>194367.98170340917</c:v>
                </c:pt>
                <c:pt idx="9">
                  <c:v>179353.31555988279</c:v>
                </c:pt>
                <c:pt idx="10">
                  <c:v>173568.87508291233</c:v>
                </c:pt>
                <c:pt idx="11">
                  <c:v>171795.19880840398</c:v>
                </c:pt>
                <c:pt idx="12">
                  <c:v>170853.34063943796</c:v>
                </c:pt>
                <c:pt idx="13">
                  <c:v>169357.93130250569</c:v>
                </c:pt>
                <c:pt idx="14">
                  <c:v>176792.75616280673</c:v>
                </c:pt>
                <c:pt idx="15">
                  <c:v>181110.38407553814</c:v>
                </c:pt>
                <c:pt idx="16">
                  <c:v>182803.53794684575</c:v>
                </c:pt>
                <c:pt idx="17">
                  <c:v>185916.09839048024</c:v>
                </c:pt>
                <c:pt idx="18">
                  <c:v>183855.79064125396</c:v>
                </c:pt>
                <c:pt idx="19">
                  <c:v>182918.80787177445</c:v>
                </c:pt>
                <c:pt idx="20">
                  <c:v>188803.09737379622</c:v>
                </c:pt>
                <c:pt idx="21">
                  <c:v>187007.6160571365</c:v>
                </c:pt>
                <c:pt idx="22">
                  <c:v>188947.03926205653</c:v>
                </c:pt>
                <c:pt idx="23">
                  <c:v>187016.11429335471</c:v>
                </c:pt>
                <c:pt idx="24">
                  <c:v>187026.45458433341</c:v>
                </c:pt>
                <c:pt idx="25">
                  <c:v>196387.73133768185</c:v>
                </c:pt>
                <c:pt idx="26">
                  <c:v>192334.21730809333</c:v>
                </c:pt>
                <c:pt idx="27">
                  <c:v>193650.59125055137</c:v>
                </c:pt>
                <c:pt idx="28">
                  <c:v>194653.48524320329</c:v>
                </c:pt>
                <c:pt idx="29">
                  <c:v>195616.85286000956</c:v>
                </c:pt>
                <c:pt idx="30">
                  <c:v>197855.96304331819</c:v>
                </c:pt>
                <c:pt idx="31">
                  <c:v>194108.65069775702</c:v>
                </c:pt>
                <c:pt idx="32">
                  <c:v>195812.70136291499</c:v>
                </c:pt>
                <c:pt idx="33">
                  <c:v>195902.52184550327</c:v>
                </c:pt>
                <c:pt idx="34">
                  <c:v>197620.85884325099</c:v>
                </c:pt>
                <c:pt idx="35">
                  <c:v>194927.54341276502</c:v>
                </c:pt>
                <c:pt idx="36">
                  <c:v>188849.06586772186</c:v>
                </c:pt>
                <c:pt idx="37">
                  <c:v>186263.43471191509</c:v>
                </c:pt>
                <c:pt idx="38">
                  <c:v>174554.17370713464</c:v>
                </c:pt>
                <c:pt idx="39">
                  <c:v>180780.95674313378</c:v>
                </c:pt>
                <c:pt idx="40">
                  <c:v>167527.72199337679</c:v>
                </c:pt>
                <c:pt idx="41">
                  <c:v>173220.58068953248</c:v>
                </c:pt>
                <c:pt idx="42">
                  <c:v>172106.02296571116</c:v>
                </c:pt>
              </c:numCache>
            </c:numRef>
          </c:val>
          <c:smooth val="0"/>
          <c:extLst>
            <c:ext xmlns:c16="http://schemas.microsoft.com/office/drawing/2014/chart" uri="{C3380CC4-5D6E-409C-BE32-E72D297353CC}">
              <c16:uniqueId val="{00000000-D237-4FAA-BEEC-EA53AEC055F0}"/>
            </c:ext>
          </c:extLst>
        </c:ser>
        <c:ser>
          <c:idx val="1"/>
          <c:order val="1"/>
          <c:tx>
            <c:strRef>
              <c:f>'2_UK_2030_scenario'!$D$45</c:f>
              <c:strCache>
                <c:ptCount val="1"/>
                <c:pt idx="0">
                  <c:v>Primary energy Ep (ktoe) Method 1 (Ep/GDP) top-down aggregate method</c:v>
                </c:pt>
              </c:strCache>
            </c:strRef>
          </c:tx>
          <c:spPr>
            <a:ln w="28575" cap="rnd">
              <a:solidFill>
                <a:schemeClr val="accent2"/>
              </a:solidFill>
              <a:prstDash val="sysDash"/>
              <a:round/>
            </a:ln>
            <a:effectLst/>
          </c:spPr>
          <c:marker>
            <c:symbol val="none"/>
          </c:marker>
          <c:cat>
            <c:numRef>
              <c:f>'2_UK_2030_scenario'!$E$38:$BL$38</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'2_UK_2030_scenario'!$E$45:$BL$45</c:f>
              <c:numCache>
                <c:formatCode>General</c:formatCode>
                <c:ptCount val="60"/>
                <c:pt idx="42" formatCode="#,##0">
                  <c:v>172106.02296571116</c:v>
                </c:pt>
                <c:pt idx="43" formatCode="#,##0">
                  <c:v>177438.16675380166</c:v>
                </c:pt>
                <c:pt idx="44" formatCode="#,##0">
                  <c:v>177480.95404208463</c:v>
                </c:pt>
                <c:pt idx="45" formatCode="#,##0">
                  <c:v>177422.80909482928</c:v>
                </c:pt>
                <c:pt idx="46" formatCode="#,##0">
                  <c:v>177564.3185802153</c:v>
                </c:pt>
                <c:pt idx="47" formatCode="#,##0">
                  <c:v>177908.60518033276</c:v>
                </c:pt>
                <c:pt idx="48" formatCode="#,##0">
                  <c:v>178374.74498451658</c:v>
                </c:pt>
                <c:pt idx="49" formatCode="#,##0">
                  <c:v>178874.45004859354</c:v>
                </c:pt>
                <c:pt idx="50" formatCode="#,##0">
                  <c:v>179336.19042543339</c:v>
                </c:pt>
                <c:pt idx="51" formatCode="#,##0">
                  <c:v>179713.41280437558</c:v>
                </c:pt>
                <c:pt idx="52" formatCode="#,##0">
                  <c:v>179981.33417150492</c:v>
                </c:pt>
                <c:pt idx="53" formatCode="#,##0">
                  <c:v>180134.00667077594</c:v>
                </c:pt>
                <c:pt idx="54" formatCode="#,##0">
                  <c:v>180177.58817554874</c:v>
                </c:pt>
                <c:pt idx="55" formatCode="#,##0">
                  <c:v>180126.74553408235</c:v>
                </c:pt>
                <c:pt idx="56" formatCode="#,##0">
                  <c:v>180000.09947683895</c:v>
                </c:pt>
                <c:pt idx="57" formatCode="#,##0">
                  <c:v>179814.02009674392</c:v>
                </c:pt>
                <c:pt idx="58" formatCode="#,##0">
                  <c:v>179581.26060241036</c:v>
                </c:pt>
                <c:pt idx="59" formatCode="#,##0">
                  <c:v>179312.77888640494</c:v>
                </c:pt>
              </c:numCache>
            </c:numRef>
          </c:val>
          <c:smooth val="0"/>
          <c:extLst>
            <c:ext xmlns:c16="http://schemas.microsoft.com/office/drawing/2014/chart" uri="{C3380CC4-5D6E-409C-BE32-E72D297353CC}">
              <c16:uniqueId val="{00000001-D237-4FAA-BEEC-EA53AEC055F0}"/>
            </c:ext>
          </c:extLst>
        </c:ser>
        <c:ser>
          <c:idx val="2"/>
          <c:order val="2"/>
          <c:tx>
            <c:strRef>
              <c:f>'2_UK_2030_scenario'!$D$46</c:f>
              <c:strCache>
                <c:ptCount val="1"/>
                <c:pt idx="0">
                  <c:v>Primary energy Ep (ktoe) Method 2 (U/GDP) bottom up disaggregate method</c:v>
                </c:pt>
              </c:strCache>
            </c:strRef>
          </c:tx>
          <c:spPr>
            <a:ln w="28575" cap="rnd">
              <a:solidFill>
                <a:schemeClr val="accent3"/>
              </a:solidFill>
              <a:prstDash val="sysDash"/>
              <a:round/>
            </a:ln>
            <a:effectLst/>
          </c:spPr>
          <c:marker>
            <c:symbol val="none"/>
          </c:marker>
          <c:cat>
            <c:numRef>
              <c:f>'2_UK_2030_scenario'!$E$38:$BL$38</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'2_UK_2030_scenario'!$E$46:$BL$46</c:f>
              <c:numCache>
                <c:formatCode>General</c:formatCode>
                <c:ptCount val="60"/>
                <c:pt idx="42" formatCode="#,##0">
                  <c:v>172106.02296571116</c:v>
                </c:pt>
                <c:pt idx="43" formatCode="#,##0">
                  <c:v>178434.24222221933</c:v>
                </c:pt>
                <c:pt idx="44" formatCode="#,##0">
                  <c:v>178366.55002043731</c:v>
                </c:pt>
                <c:pt idx="45" formatCode="#,##0">
                  <c:v>178397.57912504059</c:v>
                </c:pt>
                <c:pt idx="46" formatCode="#,##0">
                  <c:v>178493.08469079714</c:v>
                </c:pt>
                <c:pt idx="47" formatCode="#,##0">
                  <c:v>178668.25033969406</c:v>
                </c:pt>
                <c:pt idx="48" formatCode="#,##0">
                  <c:v>179018.17262225083</c:v>
                </c:pt>
                <c:pt idx="49" formatCode="#,##0">
                  <c:v>179489.66182781706</c:v>
                </c:pt>
                <c:pt idx="50" formatCode="#,##0">
                  <c:v>180039.10720843688</c:v>
                </c:pt>
                <c:pt idx="51" formatCode="#,##0">
                  <c:v>180636.14051014054</c:v>
                </c:pt>
                <c:pt idx="52" formatCode="#,##0">
                  <c:v>181261.85994913318</c:v>
                </c:pt>
                <c:pt idx="53" formatCode="#,##0">
                  <c:v>181907.30829590707</c:v>
                </c:pt>
                <c:pt idx="54" formatCode="#,##0">
                  <c:v>182570.13275164581</c:v>
                </c:pt>
                <c:pt idx="55" formatCode="#,##0">
                  <c:v>183252.81147196286</c:v>
                </c:pt>
                <c:pt idx="56" formatCode="#,##0">
                  <c:v>183960.39643771082</c:v>
                </c:pt>
                <c:pt idx="57" formatCode="#,##0">
                  <c:v>184697.38959055929</c:v>
                </c:pt>
                <c:pt idx="58" formatCode="#,##0">
                  <c:v>185466.999148884</c:v>
                </c:pt>
                <c:pt idx="59" formatCode="#,##0">
                  <c:v>186271.99972494462</c:v>
                </c:pt>
              </c:numCache>
            </c:numRef>
          </c:val>
          <c:smooth val="0"/>
          <c:extLst>
            <c:ext xmlns:c16="http://schemas.microsoft.com/office/drawing/2014/chart" uri="{C3380CC4-5D6E-409C-BE32-E72D297353CC}">
              <c16:uniqueId val="{00000002-D237-4FAA-BEEC-EA53AEC055F0}"/>
            </c:ext>
          </c:extLst>
        </c:ser>
        <c:ser>
          <c:idx val="3"/>
          <c:order val="3"/>
          <c:tx>
            <c:strRef>
              <c:f>'2_UK_2030_scenario'!$D$47</c:f>
              <c:strCache>
                <c:ptCount val="1"/>
                <c:pt idx="0">
                  <c:v>Primary energy Ep (ktoe) to meet EU 2030 target EUCO33</c:v>
                </c:pt>
              </c:strCache>
            </c:strRef>
          </c:tx>
          <c:spPr>
            <a:ln w="28575" cap="rnd">
              <a:solidFill>
                <a:schemeClr val="accent4"/>
              </a:solidFill>
              <a:prstDash val="sysDash"/>
              <a:round/>
            </a:ln>
            <a:effectLst/>
          </c:spPr>
          <c:marker>
            <c:symbol val="none"/>
          </c:marker>
          <c:cat>
            <c:numRef>
              <c:f>'2_UK_2030_scenario'!$E$38:$BL$38</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'2_UK_2030_scenario'!$E$47:$BL$47</c:f>
              <c:numCache>
                <c:formatCode>General</c:formatCode>
                <c:ptCount val="60"/>
                <c:pt idx="42" formatCode="#,##0">
                  <c:v>172106.02296571116</c:v>
                </c:pt>
                <c:pt idx="43" formatCode="#,##0">
                  <c:v>170077.06098285556</c:v>
                </c:pt>
                <c:pt idx="44" formatCode="#,##0">
                  <c:v>168048.09899999999</c:v>
                </c:pt>
                <c:pt idx="45" formatCode="#,##0">
                  <c:v>165845.55419999998</c:v>
                </c:pt>
                <c:pt idx="46" formatCode="#,##0">
                  <c:v>163643.00939999998</c:v>
                </c:pt>
                <c:pt idx="47" formatCode="#,##0">
                  <c:v>161440.46459999998</c:v>
                </c:pt>
                <c:pt idx="48" formatCode="#,##0">
                  <c:v>159237.91979999997</c:v>
                </c:pt>
                <c:pt idx="49" formatCode="#,##0">
                  <c:v>157035.375</c:v>
                </c:pt>
                <c:pt idx="50" formatCode="#,##0">
                  <c:v>154573.72039999999</c:v>
                </c:pt>
                <c:pt idx="51" formatCode="#,##0">
                  <c:v>152112.06579999998</c:v>
                </c:pt>
                <c:pt idx="52" formatCode="#,##0">
                  <c:v>149650.41119999997</c:v>
                </c:pt>
                <c:pt idx="53" formatCode="#,##0">
                  <c:v>147188.75659999996</c:v>
                </c:pt>
                <c:pt idx="54" formatCode="#,##0">
                  <c:v>144727.10200000001</c:v>
                </c:pt>
                <c:pt idx="55" formatCode="#,##0">
                  <c:v>141532.7954</c:v>
                </c:pt>
                <c:pt idx="56" formatCode="#,##0">
                  <c:v>138338.48879999999</c:v>
                </c:pt>
                <c:pt idx="57" formatCode="#,##0">
                  <c:v>135144.18219999998</c:v>
                </c:pt>
                <c:pt idx="58" formatCode="#,##0">
                  <c:v>131949.87559999997</c:v>
                </c:pt>
                <c:pt idx="59" formatCode="#,##0">
                  <c:v>128755.569</c:v>
                </c:pt>
              </c:numCache>
            </c:numRef>
          </c:val>
          <c:smooth val="0"/>
          <c:extLst>
            <c:ext xmlns:c16="http://schemas.microsoft.com/office/drawing/2014/chart" uri="{C3380CC4-5D6E-409C-BE32-E72D297353CC}">
              <c16:uniqueId val="{00000003-D237-4FAA-BEEC-EA53AEC055F0}"/>
            </c:ext>
          </c:extLst>
        </c:ser>
        <c:ser>
          <c:idx val="4"/>
          <c:order val="4"/>
          <c:tx>
            <c:strRef>
              <c:f>'2_UK_2030_scenario'!$D$48</c:f>
              <c:strCache>
                <c:ptCount val="1"/>
                <c:pt idx="0">
                  <c:v>Primary energy Ep (ktoe) SDG 7.3 target double primary intensity 2010-2030</c:v>
                </c:pt>
              </c:strCache>
            </c:strRef>
          </c:tx>
          <c:spPr>
            <a:ln w="28575" cap="rnd">
              <a:solidFill>
                <a:schemeClr val="accent5"/>
              </a:solidFill>
              <a:prstDash val="sysDash"/>
              <a:round/>
            </a:ln>
            <a:effectLst/>
          </c:spPr>
          <c:marker>
            <c:symbol val="none"/>
          </c:marker>
          <c:cat>
            <c:numRef>
              <c:f>'2_UK_2030_scenario'!$E$38:$BL$38</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'2_UK_2030_scenario'!$E$48:$BL$48</c:f>
              <c:numCache>
                <c:formatCode>General</c:formatCode>
                <c:ptCount val="60"/>
                <c:pt idx="42" formatCode="#,##0">
                  <c:v>172106.02296571116</c:v>
                </c:pt>
                <c:pt idx="43" formatCode="#,##0">
                  <c:v>169572.59675536465</c:v>
                </c:pt>
                <c:pt idx="44" formatCode="#,##0">
                  <c:v>166051.793422774</c:v>
                </c:pt>
                <c:pt idx="45" formatCode="#,##0">
                  <c:v>162469.03476569473</c:v>
                </c:pt>
                <c:pt idx="46" formatCode="#,##0">
                  <c:v>159100.77612734842</c:v>
                </c:pt>
                <c:pt idx="47" formatCode="#,##0">
                  <c:v>155939.1241290867</c:v>
                </c:pt>
                <c:pt idx="48" formatCode="#,##0">
                  <c:v>152904.08718406683</c:v>
                </c:pt>
                <c:pt idx="49" formatCode="#,##0">
                  <c:v>149915.8878157174</c:v>
                </c:pt>
                <c:pt idx="50" formatCode="#,##0">
                  <c:v>146915.25956819954</c:v>
                </c:pt>
                <c:pt idx="51" formatCode="#,##0">
                  <c:v>143868.27712005749</c:v>
                </c:pt>
                <c:pt idx="52" formatCode="#,##0">
                  <c:v>140761.38762332001</c:v>
                </c:pt>
                <c:pt idx="53" formatCode="#,##0">
                  <c:v>137597.07763809181</c:v>
                </c:pt>
                <c:pt idx="54" formatCode="#,##0">
                  <c:v>134387.09813491919</c:v>
                </c:pt>
                <c:pt idx="55" formatCode="#,##0">
                  <c:v>131148.75200504388</c:v>
                </c:pt>
                <c:pt idx="56" formatCode="#,##0">
                  <c:v>127900.92194622628</c:v>
                </c:pt>
                <c:pt idx="57" formatCode="#,##0">
                  <c:v>124659.4589749883</c:v>
                </c:pt>
                <c:pt idx="58" formatCode="#,##0">
                  <c:v>121436.49314716957</c:v>
                </c:pt>
                <c:pt idx="59" formatCode="#,##0">
                  <c:v>118241.97730289266</c:v>
                </c:pt>
              </c:numCache>
            </c:numRef>
          </c:val>
          <c:smooth val="0"/>
          <c:extLst>
            <c:ext xmlns:c16="http://schemas.microsoft.com/office/drawing/2014/chart" uri="{C3380CC4-5D6E-409C-BE32-E72D297353CC}">
              <c16:uniqueId val="{00000004-D237-4FAA-BEEC-EA53AEC055F0}"/>
            </c:ext>
          </c:extLst>
        </c:ser>
        <c:dLbls>
          <c:showLegendKey val="0"/>
          <c:showVal val="0"/>
          <c:showCatName val="0"/>
          <c:showSerName val="0"/>
          <c:showPercent val="0"/>
          <c:showBubbleSize val="0"/>
        </c:dLbls>
        <c:smooth val="0"/>
        <c:axId val="240910608"/>
        <c:axId val="240911000"/>
      </c:lineChart>
      <c:catAx>
        <c:axId val="240910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911000"/>
        <c:crosses val="autoZero"/>
        <c:auto val="1"/>
        <c:lblAlgn val="ctr"/>
        <c:lblOffset val="100"/>
        <c:noMultiLvlLbl val="0"/>
      </c:catAx>
      <c:valAx>
        <c:axId val="240911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910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UK - elect efficiency 1971-2040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'2_UK_2030_scenario'!$D$249</c:f>
              <c:strCache>
                <c:ptCount val="1"/>
                <c:pt idx="0">
                  <c:v>Light - Electric lights</c:v>
                </c:pt>
              </c:strCache>
            </c:strRef>
          </c:tx>
          <c:spPr>
            <a:ln w="28575" cap="rnd">
              <a:solidFill>
                <a:schemeClr val="accent1"/>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'2_UK_2030_scenario'!$E$249:$BV$249</c:f>
              <c:numCache>
                <c:formatCode>0.000</c:formatCode>
                <c:ptCount val="70"/>
                <c:pt idx="0">
                  <c:v>6.6580285114384305E-3</c:v>
                </c:pt>
                <c:pt idx="1">
                  <c:v>7.0135542794152409E-3</c:v>
                </c:pt>
                <c:pt idx="2">
                  <c:v>7.2860404861193225E-3</c:v>
                </c:pt>
                <c:pt idx="3">
                  <c:v>7.4215311531945537E-3</c:v>
                </c:pt>
                <c:pt idx="4">
                  <c:v>7.9435709415319293E-3</c:v>
                </c:pt>
                <c:pt idx="5">
                  <c:v>7.9338019192701902E-3</c:v>
                </c:pt>
                <c:pt idx="6">
                  <c:v>7.9529751007502009E-3</c:v>
                </c:pt>
                <c:pt idx="7">
                  <c:v>8.1737446068223234E-3</c:v>
                </c:pt>
                <c:pt idx="8">
                  <c:v>8.1220587713385466E-3</c:v>
                </c:pt>
                <c:pt idx="9">
                  <c:v>8.3955720848974437E-3</c:v>
                </c:pt>
                <c:pt idx="10">
                  <c:v>8.6434614926150909E-3</c:v>
                </c:pt>
                <c:pt idx="11">
                  <c:v>8.7601541004222148E-3</c:v>
                </c:pt>
                <c:pt idx="12">
                  <c:v>8.9645399030241768E-3</c:v>
                </c:pt>
                <c:pt idx="13">
                  <c:v>9.1747177251606405E-3</c:v>
                </c:pt>
                <c:pt idx="14">
                  <c:v>9.2892083211342496E-3</c:v>
                </c:pt>
                <c:pt idx="15">
                  <c:v>9.5798438195434481E-3</c:v>
                </c:pt>
                <c:pt idx="16">
                  <c:v>9.9380251938929586E-3</c:v>
                </c:pt>
                <c:pt idx="17">
                  <c:v>1.0184870103409878E-2</c:v>
                </c:pt>
                <c:pt idx="18">
                  <c:v>1.0358300282690289E-2</c:v>
                </c:pt>
                <c:pt idx="19">
                  <c:v>1.0562112839394431E-2</c:v>
                </c:pt>
                <c:pt idx="20">
                  <c:v>1.0846685413729828E-2</c:v>
                </c:pt>
                <c:pt idx="21">
                  <c:v>1.0688065738816572E-2</c:v>
                </c:pt>
                <c:pt idx="22">
                  <c:v>1.1156870610384487E-2</c:v>
                </c:pt>
                <c:pt idx="23">
                  <c:v>1.1723933071700056E-2</c:v>
                </c:pt>
                <c:pt idx="24">
                  <c:v>1.2094196465000671E-2</c:v>
                </c:pt>
                <c:pt idx="25">
                  <c:v>1.2215601297477754E-2</c:v>
                </c:pt>
                <c:pt idx="26">
                  <c:v>1.2466516769048877E-2</c:v>
                </c:pt>
                <c:pt idx="27">
                  <c:v>1.2602064418613394E-2</c:v>
                </c:pt>
                <c:pt idx="28">
                  <c:v>1.3235740626730908E-2</c:v>
                </c:pt>
                <c:pt idx="29">
                  <c:v>1.3520728382403216E-2</c:v>
                </c:pt>
                <c:pt idx="30">
                  <c:v>1.3357994414571805E-2</c:v>
                </c:pt>
                <c:pt idx="31">
                  <c:v>1.3757283160266373E-2</c:v>
                </c:pt>
                <c:pt idx="32">
                  <c:v>1.3527268908462961E-2</c:v>
                </c:pt>
                <c:pt idx="33">
                  <c:v>1.387657363694734E-2</c:v>
                </c:pt>
                <c:pt idx="34">
                  <c:v>1.3935071065012045E-2</c:v>
                </c:pt>
                <c:pt idx="35">
                  <c:v>1.3933551761665186E-2</c:v>
                </c:pt>
                <c:pt idx="36">
                  <c:v>1.4476415543159028E-2</c:v>
                </c:pt>
                <c:pt idx="37">
                  <c:v>1.5240762575385427E-2</c:v>
                </c:pt>
                <c:pt idx="38">
                  <c:v>1.522757512759826E-2</c:v>
                </c:pt>
                <c:pt idx="39">
                  <c:v>1.5660126953039626E-2</c:v>
                </c:pt>
                <c:pt idx="40">
                  <c:v>1.5683859766655695E-2</c:v>
                </c:pt>
                <c:pt idx="41">
                  <c:v>1.5298360133911764E-2</c:v>
                </c:pt>
                <c:pt idx="42">
                  <c:v>1.5810180006849615E-2</c:v>
                </c:pt>
                <c:pt idx="43">
                  <c:v>1.600629753889414E-2</c:v>
                </c:pt>
                <c:pt idx="44">
                  <c:v>1.6182803317734213E-2</c:v>
                </c:pt>
                <c:pt idx="45">
                  <c:v>1.634165851869028E-2</c:v>
                </c:pt>
                <c:pt idx="46">
                  <c:v>1.6484628199550738E-2</c:v>
                </c:pt>
                <c:pt idx="47">
                  <c:v>1.661330091232515E-2</c:v>
                </c:pt>
                <c:pt idx="48">
                  <c:v>1.6729106353822121E-2</c:v>
                </c:pt>
                <c:pt idx="49">
                  <c:v>1.6833331251169398E-2</c:v>
                </c:pt>
                <c:pt idx="50">
                  <c:v>1.6927133658781946E-2</c:v>
                </c:pt>
                <c:pt idx="51">
                  <c:v>1.701155582563324E-2</c:v>
                </c:pt>
                <c:pt idx="52">
                  <c:v>1.7087535775799405E-2</c:v>
                </c:pt>
                <c:pt idx="53">
                  <c:v>1.715591773094895E-2</c:v>
                </c:pt>
                <c:pt idx="54">
                  <c:v>1.7217461490583542E-2</c:v>
                </c:pt>
                <c:pt idx="55">
                  <c:v>1.7272850874254675E-2</c:v>
                </c:pt>
                <c:pt idx="56">
                  <c:v>1.7322701319558695E-2</c:v>
                </c:pt>
                <c:pt idx="57">
                  <c:v>1.7367566720332312E-2</c:v>
                </c:pt>
                <c:pt idx="58">
                  <c:v>1.7407945581028567E-2</c:v>
                </c:pt>
                <c:pt idx="59">
                  <c:v>1.7444286555655195E-2</c:v>
                </c:pt>
                <c:pt idx="60">
                  <c:v>1.7476993432819162E-2</c:v>
                </c:pt>
                <c:pt idx="61">
                  <c:v>1.7506429622266732E-2</c:v>
                </c:pt>
                <c:pt idx="62">
                  <c:v>1.7532922192769546E-2</c:v>
                </c:pt>
                <c:pt idx="63">
                  <c:v>1.755676550622208E-2</c:v>
                </c:pt>
                <c:pt idx="64">
                  <c:v>1.757822448832936E-2</c:v>
                </c:pt>
                <c:pt idx="65">
                  <c:v>1.7597537572225909E-2</c:v>
                </c:pt>
                <c:pt idx="66">
                  <c:v>1.7614919347732804E-2</c:v>
                </c:pt>
                <c:pt idx="67">
                  <c:v>1.7630562945689012E-2</c:v>
                </c:pt>
                <c:pt idx="68">
                  <c:v>1.7644642183849597E-2</c:v>
                </c:pt>
                <c:pt idx="69">
                  <c:v>1.7657313498194126E-2</c:v>
                </c:pt>
              </c:numCache>
            </c:numRef>
          </c:val>
          <c:smooth val="0"/>
          <c:extLst>
            <c:ext xmlns:c16="http://schemas.microsoft.com/office/drawing/2014/chart" uri="{C3380CC4-5D6E-409C-BE32-E72D297353CC}">
              <c16:uniqueId val="{00000000-BF6D-4639-9CAF-A0BF63CA1334}"/>
            </c:ext>
          </c:extLst>
        </c:ser>
        <c:ser>
          <c:idx val="1"/>
          <c:order val="1"/>
          <c:tx>
            <c:strRef>
              <c:f>'2_UK_2030_scenario'!$D$250</c:f>
              <c:strCache>
                <c:ptCount val="1"/>
                <c:pt idx="0">
                  <c:v>Light - Lighting town gas</c:v>
                </c:pt>
              </c:strCache>
            </c:strRef>
          </c:tx>
          <c:spPr>
            <a:ln w="28575" cap="rnd">
              <a:solidFill>
                <a:schemeClr val="accent2"/>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'2_UK_2030_scenario'!$E$250:$BV$250</c:f>
              <c:numCache>
                <c:formatCode>0.000</c:formatCode>
                <c:ptCount val="70"/>
                <c:pt idx="0">
                  <c:v>1.3496050744775932E-3</c:v>
                </c:pt>
                <c:pt idx="1">
                  <c:v>1.317709674659063E-3</c:v>
                </c:pt>
                <c:pt idx="2">
                  <c:v>1.329237764648336E-3</c:v>
                </c:pt>
                <c:pt idx="3">
                  <c:v>1.3727280371896417E-3</c:v>
                </c:pt>
                <c:pt idx="4">
                  <c:v>1.3776505852215253E-3</c:v>
                </c:pt>
                <c:pt idx="5">
                  <c:v>1.0967165851776893E-3</c:v>
                </c:pt>
                <c:pt idx="6">
                  <c:v>7.1657080287918016E-4</c:v>
                </c:pt>
                <c:pt idx="7">
                  <c:v>3.1725441988625375E-4</c:v>
                </c:pt>
                <c:pt idx="8">
                  <c:v>3.0352810489542011E-4</c:v>
                </c:pt>
                <c:pt idx="9">
                  <c:v>8.7593969754721113E-4</c:v>
                </c:pt>
                <c:pt idx="10">
                  <c:v>9.6900944714394042E-4</c:v>
                </c:pt>
                <c:pt idx="11">
                  <c:v>9.4182956058823895E-4</c:v>
                </c:pt>
                <c:pt idx="12">
                  <c:v>8.9861497282788341E-4</c:v>
                </c:pt>
                <c:pt idx="13">
                  <c:v>6.4523654051689891E-4</c:v>
                </c:pt>
                <c:pt idx="14">
                  <c:v>7.5117937222815513E-4</c:v>
                </c:pt>
                <c:pt idx="15">
                  <c:v>7.3823959124218142E-4</c:v>
                </c:pt>
                <c:pt idx="16">
                  <c:v>5.1475871249602261E-4</c:v>
                </c:pt>
                <c:pt idx="17">
                  <c:v>0</c:v>
                </c:pt>
              </c:numCache>
            </c:numRef>
          </c:val>
          <c:smooth val="0"/>
          <c:extLst>
            <c:ext xmlns:c16="http://schemas.microsoft.com/office/drawing/2014/chart" uri="{C3380CC4-5D6E-409C-BE32-E72D297353CC}">
              <c16:uniqueId val="{00000001-BF6D-4639-9CAF-A0BF63CA1334}"/>
            </c:ext>
          </c:extLst>
        </c:ser>
        <c:ser>
          <c:idx val="2"/>
          <c:order val="2"/>
          <c:tx>
            <c:strRef>
              <c:f>'2_UK_2030_scenario'!$D$251</c:f>
              <c:strCache>
                <c:ptCount val="1"/>
                <c:pt idx="0">
                  <c:v>LTH.20.C - Domestic electric heaters</c:v>
                </c:pt>
              </c:strCache>
            </c:strRef>
          </c:tx>
          <c:spPr>
            <a:ln w="28575" cap="rnd">
              <a:solidFill>
                <a:schemeClr val="accent3"/>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'2_UK_2030_scenario'!$E$251:$BV$251</c:f>
              <c:numCache>
                <c:formatCode>0.000</c:formatCode>
                <c:ptCount val="70"/>
                <c:pt idx="0">
                  <c:v>6.3573472687781718E-3</c:v>
                </c:pt>
                <c:pt idx="1">
                  <c:v>6.0686938407637381E-3</c:v>
                </c:pt>
                <c:pt idx="2">
                  <c:v>6.2246362314699686E-3</c:v>
                </c:pt>
                <c:pt idx="3">
                  <c:v>6.4473573493945479E-3</c:v>
                </c:pt>
                <c:pt idx="4">
                  <c:v>5.6349781869949366E-3</c:v>
                </c:pt>
                <c:pt idx="5">
                  <c:v>6.0945288272695785E-3</c:v>
                </c:pt>
                <c:pt idx="6">
                  <c:v>8.5139147056974493E-3</c:v>
                </c:pt>
                <c:pt idx="7">
                  <c:v>8.0617437402432327E-3</c:v>
                </c:pt>
                <c:pt idx="8">
                  <c:v>9.3828766830051195E-3</c:v>
                </c:pt>
                <c:pt idx="9">
                  <c:v>7.5045768825379409E-3</c:v>
                </c:pt>
                <c:pt idx="10">
                  <c:v>7.2659499255362664E-3</c:v>
                </c:pt>
                <c:pt idx="11">
                  <c:v>9.5610018536603763E-3</c:v>
                </c:pt>
                <c:pt idx="12">
                  <c:v>8.6144257628651428E-3</c:v>
                </c:pt>
                <c:pt idx="13">
                  <c:v>8.3895546807273534E-3</c:v>
                </c:pt>
                <c:pt idx="14">
                  <c:v>9.5364052773515128E-3</c:v>
                </c:pt>
                <c:pt idx="15">
                  <c:v>1.0232295258804263E-2</c:v>
                </c:pt>
                <c:pt idx="16">
                  <c:v>9.6988734665335759E-3</c:v>
                </c:pt>
                <c:pt idx="17">
                  <c:v>9.1296662645324028E-3</c:v>
                </c:pt>
                <c:pt idx="18">
                  <c:v>8.3405743841528292E-3</c:v>
                </c:pt>
                <c:pt idx="19">
                  <c:v>9.5616706205743727E-3</c:v>
                </c:pt>
                <c:pt idx="20">
                  <c:v>1.2156548979281478E-2</c:v>
                </c:pt>
                <c:pt idx="21">
                  <c:v>1.0486234238558961E-2</c:v>
                </c:pt>
                <c:pt idx="22">
                  <c:v>1.1072550559194715E-2</c:v>
                </c:pt>
                <c:pt idx="23">
                  <c:v>1.2271596556720388E-2</c:v>
                </c:pt>
                <c:pt idx="24">
                  <c:v>1.0873915391087589E-2</c:v>
                </c:pt>
                <c:pt idx="25">
                  <c:v>1.3986215684787777E-2</c:v>
                </c:pt>
                <c:pt idx="26">
                  <c:v>1.4086469293131208E-2</c:v>
                </c:pt>
                <c:pt idx="27">
                  <c:v>1.2389800508442694E-2</c:v>
                </c:pt>
                <c:pt idx="28">
                  <c:v>1.3382461557377731E-2</c:v>
                </c:pt>
                <c:pt idx="29">
                  <c:v>1.3750084092459513E-2</c:v>
                </c:pt>
                <c:pt idx="30">
                  <c:v>1.4298944177651691E-2</c:v>
                </c:pt>
                <c:pt idx="31">
                  <c:v>1.4507461830198734E-2</c:v>
                </c:pt>
                <c:pt idx="32">
                  <c:v>1.4116847113917868E-2</c:v>
                </c:pt>
                <c:pt idx="33">
                  <c:v>1.4461605622754668E-2</c:v>
                </c:pt>
                <c:pt idx="34">
                  <c:v>1.4696789068703258E-2</c:v>
                </c:pt>
                <c:pt idx="35">
                  <c:v>1.5090208827809955E-2</c:v>
                </c:pt>
                <c:pt idx="36">
                  <c:v>1.2563836423428633E-2</c:v>
                </c:pt>
                <c:pt idx="37">
                  <c:v>1.3813015738570932E-2</c:v>
                </c:pt>
                <c:pt idx="38">
                  <c:v>1.6081514253079368E-2</c:v>
                </c:pt>
                <c:pt idx="39">
                  <c:v>1.7353845122508309E-2</c:v>
                </c:pt>
                <c:pt idx="40">
                  <c:v>1.7286188458786354E-2</c:v>
                </c:pt>
                <c:pt idx="41">
                  <c:v>1.4059969408086842E-2</c:v>
                </c:pt>
                <c:pt idx="42">
                  <c:v>1.5971271574977422E-2</c:v>
                </c:pt>
                <c:pt idx="43">
                  <c:v>1.6177284238681693E-2</c:v>
                </c:pt>
                <c:pt idx="44">
                  <c:v>1.6362695636015535E-2</c:v>
                </c:pt>
                <c:pt idx="45">
                  <c:v>1.6529565893615993E-2</c:v>
                </c:pt>
                <c:pt idx="46">
                  <c:v>1.6679749125456406E-2</c:v>
                </c:pt>
                <c:pt idx="47">
                  <c:v>1.6814914034112779E-2</c:v>
                </c:pt>
                <c:pt idx="48">
                  <c:v>1.6936562451903513E-2</c:v>
                </c:pt>
                <c:pt idx="49">
                  <c:v>1.7046046027915176E-2</c:v>
                </c:pt>
                <c:pt idx="50">
                  <c:v>1.7144581246325671E-2</c:v>
                </c:pt>
                <c:pt idx="51">
                  <c:v>1.7233262942895115E-2</c:v>
                </c:pt>
                <c:pt idx="52">
                  <c:v>1.7313076469807617E-2</c:v>
                </c:pt>
                <c:pt idx="53">
                  <c:v>1.7384908644028866E-2</c:v>
                </c:pt>
                <c:pt idx="54">
                  <c:v>1.7449557600827992E-2</c:v>
                </c:pt>
                <c:pt idx="55">
                  <c:v>1.7507741661947206E-2</c:v>
                </c:pt>
                <c:pt idx="56">
                  <c:v>1.7560107316954496E-2</c:v>
                </c:pt>
                <c:pt idx="57">
                  <c:v>1.7607236406461058E-2</c:v>
                </c:pt>
                <c:pt idx="58">
                  <c:v>1.7649652587016965E-2</c:v>
                </c:pt>
                <c:pt idx="59">
                  <c:v>1.768782714951728E-2</c:v>
                </c:pt>
                <c:pt idx="60">
                  <c:v>1.7722184255767565E-2</c:v>
                </c:pt>
                <c:pt idx="61">
                  <c:v>1.775310565139282E-2</c:v>
                </c:pt>
                <c:pt idx="62">
                  <c:v>1.778093490745555E-2</c:v>
                </c:pt>
                <c:pt idx="63">
                  <c:v>1.7805981237912008E-2</c:v>
                </c:pt>
                <c:pt idx="64">
                  <c:v>1.7828522935322819E-2</c:v>
                </c:pt>
                <c:pt idx="65">
                  <c:v>1.784881046299255E-2</c:v>
                </c:pt>
                <c:pt idx="66">
                  <c:v>1.7867069237895307E-2</c:v>
                </c:pt>
                <c:pt idx="67">
                  <c:v>1.7883502135307788E-2</c:v>
                </c:pt>
                <c:pt idx="68">
                  <c:v>1.7898291742979022E-2</c:v>
                </c:pt>
                <c:pt idx="69">
                  <c:v>1.7911602389883131E-2</c:v>
                </c:pt>
              </c:numCache>
            </c:numRef>
          </c:val>
          <c:smooth val="0"/>
          <c:extLst>
            <c:ext xmlns:c16="http://schemas.microsoft.com/office/drawing/2014/chart" uri="{C3380CC4-5D6E-409C-BE32-E72D297353CC}">
              <c16:uniqueId val="{00000002-BF6D-4639-9CAF-A0BF63CA1334}"/>
            </c:ext>
          </c:extLst>
        </c:ser>
        <c:ser>
          <c:idx val="3"/>
          <c:order val="3"/>
          <c:tx>
            <c:strRef>
              <c:f>'2_UK_2030_scenario'!$D$252</c:f>
              <c:strCache>
                <c:ptCount val="1"/>
                <c:pt idx="0">
                  <c:v>MD - Domestic appliances</c:v>
                </c:pt>
              </c:strCache>
            </c:strRef>
          </c:tx>
          <c:spPr>
            <a:ln w="28575" cap="rnd">
              <a:solidFill>
                <a:schemeClr val="accent4"/>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'2_UK_2030_scenario'!$E$252:$BV$252</c:f>
              <c:numCache>
                <c:formatCode>0.000</c:formatCode>
                <c:ptCount val="70"/>
                <c:pt idx="0">
                  <c:v>3.4420017071659405E-2</c:v>
                </c:pt>
                <c:pt idx="1">
                  <c:v>3.5376605503835118E-2</c:v>
                </c:pt>
                <c:pt idx="2">
                  <c:v>3.5942900625352471E-2</c:v>
                </c:pt>
                <c:pt idx="3">
                  <c:v>3.584639804375328E-2</c:v>
                </c:pt>
                <c:pt idx="4">
                  <c:v>3.7571031620695583E-2</c:v>
                </c:pt>
                <c:pt idx="5">
                  <c:v>3.6730620807054387E-2</c:v>
                </c:pt>
                <c:pt idx="6">
                  <c:v>3.5955722775574121E-2</c:v>
                </c:pt>
                <c:pt idx="7">
                  <c:v>3.6038400359695348E-2</c:v>
                </c:pt>
                <c:pt idx="8">
                  <c:v>3.4863400763587259E-2</c:v>
                </c:pt>
                <c:pt idx="9">
                  <c:v>3.5197853563793957E-2</c:v>
                </c:pt>
                <c:pt idx="10">
                  <c:v>3.5523282919494234E-2</c:v>
                </c:pt>
                <c:pt idx="11">
                  <c:v>3.5289225235054685E-2</c:v>
                </c:pt>
                <c:pt idx="12">
                  <c:v>3.5626424027565023E-2</c:v>
                </c:pt>
                <c:pt idx="13">
                  <c:v>3.6294789343522343E-2</c:v>
                </c:pt>
                <c:pt idx="14">
                  <c:v>3.6817403827803893E-2</c:v>
                </c:pt>
                <c:pt idx="15">
                  <c:v>3.8128476983214012E-2</c:v>
                </c:pt>
                <c:pt idx="16">
                  <c:v>3.9706710662739488E-2</c:v>
                </c:pt>
                <c:pt idx="17">
                  <c:v>4.0799298433970274E-2</c:v>
                </c:pt>
                <c:pt idx="18">
                  <c:v>4.1455872547989693E-2</c:v>
                </c:pt>
                <c:pt idx="19">
                  <c:v>4.2085216187180252E-2</c:v>
                </c:pt>
                <c:pt idx="20">
                  <c:v>4.2832876169966366E-2</c:v>
                </c:pt>
                <c:pt idx="21">
                  <c:v>4.1673722859686436E-2</c:v>
                </c:pt>
                <c:pt idx="22">
                  <c:v>4.2961986184278725E-2</c:v>
                </c:pt>
                <c:pt idx="23">
                  <c:v>4.4520652538818921E-2</c:v>
                </c:pt>
                <c:pt idx="24">
                  <c:v>4.5226182390860778E-2</c:v>
                </c:pt>
                <c:pt idx="25">
                  <c:v>4.4977566410002633E-2</c:v>
                </c:pt>
                <c:pt idx="26">
                  <c:v>4.5059356700272855E-2</c:v>
                </c:pt>
                <c:pt idx="27">
                  <c:v>4.4682664764726522E-2</c:v>
                </c:pt>
                <c:pt idx="28">
                  <c:v>4.6266624745871836E-2</c:v>
                </c:pt>
                <c:pt idx="29">
                  <c:v>4.663675278798577E-2</c:v>
                </c:pt>
                <c:pt idx="30">
                  <c:v>4.5494107935572438E-2</c:v>
                </c:pt>
                <c:pt idx="31">
                  <c:v>4.6231248050452783E-2</c:v>
                </c:pt>
                <c:pt idx="32">
                  <c:v>4.4717650198364545E-2</c:v>
                </c:pt>
                <c:pt idx="33">
                  <c:v>4.5252540882854707E-2</c:v>
                </c:pt>
                <c:pt idx="34">
                  <c:v>4.5108789322132817E-2</c:v>
                </c:pt>
                <c:pt idx="35">
                  <c:v>4.4747355155144442E-2</c:v>
                </c:pt>
                <c:pt idx="36">
                  <c:v>4.6080153594077321E-2</c:v>
                </c:pt>
                <c:pt idx="37">
                  <c:v>4.8753411265023208E-2</c:v>
                </c:pt>
                <c:pt idx="38">
                  <c:v>4.927385019862613E-2</c:v>
                </c:pt>
                <c:pt idx="39">
                  <c:v>5.1365510160443897E-2</c:v>
                </c:pt>
                <c:pt idx="40">
                  <c:v>5.2211846007877455E-2</c:v>
                </c:pt>
                <c:pt idx="41">
                  <c:v>5.1390128776588467E-2</c:v>
                </c:pt>
                <c:pt idx="42">
                  <c:v>5.3415345145950185E-2</c:v>
                </c:pt>
                <c:pt idx="43">
                  <c:v>5.3822387890399274E-2</c:v>
                </c:pt>
                <c:pt idx="44">
                  <c:v>5.4188726360403457E-2</c:v>
                </c:pt>
                <c:pt idx="45">
                  <c:v>5.4518430983407216E-2</c:v>
                </c:pt>
                <c:pt idx="46">
                  <c:v>5.4815165144110604E-2</c:v>
                </c:pt>
                <c:pt idx="47">
                  <c:v>5.5082225888743654E-2</c:v>
                </c:pt>
                <c:pt idx="48">
                  <c:v>5.5322580558913398E-2</c:v>
                </c:pt>
                <c:pt idx="49">
                  <c:v>5.5538899762066163E-2</c:v>
                </c:pt>
                <c:pt idx="50">
                  <c:v>5.5733587044903651E-2</c:v>
                </c:pt>
                <c:pt idx="51">
                  <c:v>5.5908805599457392E-2</c:v>
                </c:pt>
                <c:pt idx="52">
                  <c:v>5.6066502298555761E-2</c:v>
                </c:pt>
                <c:pt idx="53">
                  <c:v>5.6208429327744294E-2</c:v>
                </c:pt>
                <c:pt idx="54">
                  <c:v>5.633616365401397E-2</c:v>
                </c:pt>
                <c:pt idx="55">
                  <c:v>5.6451124547656682E-2</c:v>
                </c:pt>
                <c:pt idx="56">
                  <c:v>5.6554589351935122E-2</c:v>
                </c:pt>
                <c:pt idx="57">
                  <c:v>5.6647707675785718E-2</c:v>
                </c:pt>
                <c:pt idx="58">
                  <c:v>5.6731514167251251E-2</c:v>
                </c:pt>
                <c:pt idx="59">
                  <c:v>5.6806940009570234E-2</c:v>
                </c:pt>
                <c:pt idx="60">
                  <c:v>5.6874823267657318E-2</c:v>
                </c:pt>
                <c:pt idx="61">
                  <c:v>5.6935918199935695E-2</c:v>
                </c:pt>
                <c:pt idx="62">
                  <c:v>5.6990903638986234E-2</c:v>
                </c:pt>
                <c:pt idx="63">
                  <c:v>5.7040390534131721E-2</c:v>
                </c:pt>
                <c:pt idx="64">
                  <c:v>5.7084928739762654E-2</c:v>
                </c:pt>
                <c:pt idx="65">
                  <c:v>5.7125013124830495E-2</c:v>
                </c:pt>
                <c:pt idx="66">
                  <c:v>5.7161089071391551E-2</c:v>
                </c:pt>
                <c:pt idx="67">
                  <c:v>5.7193557423296501E-2</c:v>
                </c:pt>
                <c:pt idx="68">
                  <c:v>5.722277894001096E-2</c:v>
                </c:pt>
                <c:pt idx="69">
                  <c:v>5.724907830505397E-2</c:v>
                </c:pt>
              </c:numCache>
            </c:numRef>
          </c:val>
          <c:smooth val="0"/>
          <c:extLst>
            <c:ext xmlns:c16="http://schemas.microsoft.com/office/drawing/2014/chart" uri="{C3380CC4-5D6E-409C-BE32-E72D297353CC}">
              <c16:uniqueId val="{00000003-BF6D-4639-9CAF-A0BF63CA1334}"/>
            </c:ext>
          </c:extLst>
        </c:ser>
        <c:ser>
          <c:idx val="4"/>
          <c:order val="4"/>
          <c:tx>
            <c:strRef>
              <c:f>'2_UK_2030_scenario'!$D$253</c:f>
              <c:strCache>
                <c:ptCount val="1"/>
                <c:pt idx="0">
                  <c:v>MD - Domestic motors</c:v>
                </c:pt>
              </c:strCache>
            </c:strRef>
          </c:tx>
          <c:spPr>
            <a:ln w="28575" cap="rnd">
              <a:solidFill>
                <a:schemeClr val="accent5"/>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'2_UK_2030_scenario'!$E$253:$BV$253</c:f>
              <c:numCache>
                <c:formatCode>0.000</c:formatCode>
                <c:ptCount val="70"/>
                <c:pt idx="0">
                  <c:v>0.21697430951461341</c:v>
                </c:pt>
                <c:pt idx="1">
                  <c:v>0.22560200151537996</c:v>
                </c:pt>
                <c:pt idx="2">
                  <c:v>0.23139911641152341</c:v>
                </c:pt>
                <c:pt idx="3">
                  <c:v>0.23275658301063287</c:v>
                </c:pt>
                <c:pt idx="4">
                  <c:v>0.24606891646266121</c:v>
                </c:pt>
                <c:pt idx="5">
                  <c:v>0.24280991343703673</c:v>
                </c:pt>
                <c:pt idx="6">
                  <c:v>0.24050606513269635</c:v>
                </c:pt>
                <c:pt idx="7">
                  <c:v>0.24429526485585551</c:v>
                </c:pt>
                <c:pt idx="8">
                  <c:v>0.23997127066509116</c:v>
                </c:pt>
                <c:pt idx="9">
                  <c:v>0.24524761054045557</c:v>
                </c:pt>
                <c:pt idx="10">
                  <c:v>0.24968900087753476</c:v>
                </c:pt>
                <c:pt idx="11">
                  <c:v>0.25028800664032413</c:v>
                </c:pt>
                <c:pt idx="12">
                  <c:v>0.25336546361367951</c:v>
                </c:pt>
                <c:pt idx="13">
                  <c:v>0.25656130522101922</c:v>
                </c:pt>
                <c:pt idx="14">
                  <c:v>0.25704596434909766</c:v>
                </c:pt>
                <c:pt idx="15">
                  <c:v>0.26236654509754487</c:v>
                </c:pt>
                <c:pt idx="16">
                  <c:v>0.26941315184815567</c:v>
                </c:pt>
                <c:pt idx="17">
                  <c:v>0.2733433013333042</c:v>
                </c:pt>
                <c:pt idx="18">
                  <c:v>0.27526648132517528</c:v>
                </c:pt>
                <c:pt idx="19">
                  <c:v>0.27795554129576699</c:v>
                </c:pt>
                <c:pt idx="20">
                  <c:v>0.28271044137863988</c:v>
                </c:pt>
                <c:pt idx="21">
                  <c:v>0.27595353259365685</c:v>
                </c:pt>
                <c:pt idx="22">
                  <c:v>0.28537501441223517</c:v>
                </c:pt>
                <c:pt idx="23">
                  <c:v>0.29713308854044612</c:v>
                </c:pt>
                <c:pt idx="24">
                  <c:v>0.30374065338233447</c:v>
                </c:pt>
                <c:pt idx="25">
                  <c:v>0.30404816706060472</c:v>
                </c:pt>
                <c:pt idx="26">
                  <c:v>0.30756483172775645</c:v>
                </c:pt>
                <c:pt idx="27">
                  <c:v>0.3082039927473289</c:v>
                </c:pt>
                <c:pt idx="28">
                  <c:v>0.32092233950546151</c:v>
                </c:pt>
                <c:pt idx="29">
                  <c:v>0.3250610896562528</c:v>
                </c:pt>
                <c:pt idx="30">
                  <c:v>0.31846200841095085</c:v>
                </c:pt>
                <c:pt idx="31">
                  <c:v>0.3252794132331549</c:v>
                </c:pt>
                <c:pt idx="32">
                  <c:v>0.31723251941388464</c:v>
                </c:pt>
                <c:pt idx="33">
                  <c:v>0.32280369693648714</c:v>
                </c:pt>
                <c:pt idx="34">
                  <c:v>0.3215927586149519</c:v>
                </c:pt>
                <c:pt idx="35">
                  <c:v>0.31903189910803237</c:v>
                </c:pt>
                <c:pt idx="36">
                  <c:v>0.32889624145101048</c:v>
                </c:pt>
                <c:pt idx="37">
                  <c:v>0.34360735668086956</c:v>
                </c:pt>
                <c:pt idx="38">
                  <c:v>0.3407100477347334</c:v>
                </c:pt>
                <c:pt idx="39">
                  <c:v>0.34777244734485496</c:v>
                </c:pt>
                <c:pt idx="40">
                  <c:v>0.34572376917572689</c:v>
                </c:pt>
                <c:pt idx="41">
                  <c:v>0.33476117638302011</c:v>
                </c:pt>
                <c:pt idx="42">
                  <c:v>0.34346820591349364</c:v>
                </c:pt>
                <c:pt idx="43">
                  <c:v>0.34617878940775537</c:v>
                </c:pt>
                <c:pt idx="44">
                  <c:v>0.3486183145525909</c:v>
                </c:pt>
                <c:pt idx="45">
                  <c:v>0.35081388718294287</c:v>
                </c:pt>
                <c:pt idx="46">
                  <c:v>0.35278990255025966</c:v>
                </c:pt>
                <c:pt idx="47">
                  <c:v>0.35456831638084479</c:v>
                </c:pt>
                <c:pt idx="48">
                  <c:v>0.35616888882837139</c:v>
                </c:pt>
                <c:pt idx="49">
                  <c:v>0.35760940403114533</c:v>
                </c:pt>
                <c:pt idx="50">
                  <c:v>0.35890586771364186</c:v>
                </c:pt>
                <c:pt idx="51">
                  <c:v>0.36007268502788875</c:v>
                </c:pt>
                <c:pt idx="52">
                  <c:v>0.36112282061071094</c:v>
                </c:pt>
                <c:pt idx="53">
                  <c:v>0.36206794263525094</c:v>
                </c:pt>
                <c:pt idx="54">
                  <c:v>0.36291855245733695</c:v>
                </c:pt>
                <c:pt idx="55">
                  <c:v>0.36368410129721435</c:v>
                </c:pt>
                <c:pt idx="56">
                  <c:v>0.36437309525310402</c:v>
                </c:pt>
                <c:pt idx="57">
                  <c:v>0.36499318981340473</c:v>
                </c:pt>
                <c:pt idx="58">
                  <c:v>0.36555127491767536</c:v>
                </c:pt>
                <c:pt idx="59">
                  <c:v>0.36605355151151892</c:v>
                </c:pt>
                <c:pt idx="60">
                  <c:v>0.36650560044597813</c:v>
                </c:pt>
                <c:pt idx="61">
                  <c:v>0.3669124444869914</c:v>
                </c:pt>
                <c:pt idx="62">
                  <c:v>0.36727860412390334</c:v>
                </c:pt>
                <c:pt idx="63">
                  <c:v>0.36760814779712409</c:v>
                </c:pt>
                <c:pt idx="64">
                  <c:v>0.36790473710302274</c:v>
                </c:pt>
                <c:pt idx="65">
                  <c:v>0.36817166747833158</c:v>
                </c:pt>
                <c:pt idx="66">
                  <c:v>0.36841190481610953</c:v>
                </c:pt>
                <c:pt idx="67">
                  <c:v>0.36862811842010967</c:v>
                </c:pt>
                <c:pt idx="68">
                  <c:v>0.36882271066370981</c:v>
                </c:pt>
                <c:pt idx="69">
                  <c:v>0.36899784368294991</c:v>
                </c:pt>
              </c:numCache>
            </c:numRef>
          </c:val>
          <c:smooth val="0"/>
          <c:extLst>
            <c:ext xmlns:c16="http://schemas.microsoft.com/office/drawing/2014/chart" uri="{C3380CC4-5D6E-409C-BE32-E72D297353CC}">
              <c16:uniqueId val="{00000004-BF6D-4639-9CAF-A0BF63CA1334}"/>
            </c:ext>
          </c:extLst>
        </c:ser>
        <c:ser>
          <c:idx val="5"/>
          <c:order val="5"/>
          <c:tx>
            <c:strRef>
              <c:f>'2_UK_2030_scenario'!$D$254</c:f>
              <c:strCache>
                <c:ptCount val="1"/>
                <c:pt idx="0">
                  <c:v>MD - Electric motors</c:v>
                </c:pt>
              </c:strCache>
            </c:strRef>
          </c:tx>
          <c:spPr>
            <a:ln w="28575" cap="rnd">
              <a:solidFill>
                <a:schemeClr val="accent6"/>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'2_UK_2030_scenario'!$E$254:$BV$254</c:f>
              <c:numCache>
                <c:formatCode>0.000</c:formatCode>
                <c:ptCount val="70"/>
                <c:pt idx="0">
                  <c:v>0.1944507173468778</c:v>
                </c:pt>
                <c:pt idx="1">
                  <c:v>0.20260285530408831</c:v>
                </c:pt>
                <c:pt idx="2">
                  <c:v>0.20823781548423614</c:v>
                </c:pt>
                <c:pt idx="3">
                  <c:v>0.20989389294729907</c:v>
                </c:pt>
                <c:pt idx="4">
                  <c:v>0.22235021878145536</c:v>
                </c:pt>
                <c:pt idx="5">
                  <c:v>0.21984889183543976</c:v>
                </c:pt>
                <c:pt idx="6">
                  <c:v>0.21820531773189061</c:v>
                </c:pt>
                <c:pt idx="7">
                  <c:v>0.22208515366739753</c:v>
                </c:pt>
                <c:pt idx="8">
                  <c:v>0.21858643072997225</c:v>
                </c:pt>
                <c:pt idx="9">
                  <c:v>0.22383724168880409</c:v>
                </c:pt>
                <c:pt idx="10">
                  <c:v>0.22833620790976281</c:v>
                </c:pt>
                <c:pt idx="11">
                  <c:v>0.22932828710427619</c:v>
                </c:pt>
                <c:pt idx="12">
                  <c:v>0.23260095314138243</c:v>
                </c:pt>
                <c:pt idx="13">
                  <c:v>0.23598600043728926</c:v>
                </c:pt>
                <c:pt idx="14">
                  <c:v>0.23688158912155977</c:v>
                </c:pt>
                <c:pt idx="15">
                  <c:v>0.24224737813817684</c:v>
                </c:pt>
                <c:pt idx="16">
                  <c:v>0.24922060268882149</c:v>
                </c:pt>
                <c:pt idx="17">
                  <c:v>0.25332789890383667</c:v>
                </c:pt>
                <c:pt idx="18">
                  <c:v>0.25558845842351907</c:v>
                </c:pt>
                <c:pt idx="19">
                  <c:v>0.25856057726918302</c:v>
                </c:pt>
                <c:pt idx="20">
                  <c:v>0.26346492357890811</c:v>
                </c:pt>
                <c:pt idx="21">
                  <c:v>0.25764066001463776</c:v>
                </c:pt>
                <c:pt idx="22">
                  <c:v>0.26691813586437735</c:v>
                </c:pt>
                <c:pt idx="23">
                  <c:v>0.27841471815674013</c:v>
                </c:pt>
                <c:pt idx="24">
                  <c:v>0.28511868000941293</c:v>
                </c:pt>
                <c:pt idx="25">
                  <c:v>0.28591323646897138</c:v>
                </c:pt>
                <c:pt idx="26">
                  <c:v>0.28972966181884929</c:v>
                </c:pt>
                <c:pt idx="27">
                  <c:v>0.29084473536550809</c:v>
                </c:pt>
                <c:pt idx="28">
                  <c:v>0.30337346291025097</c:v>
                </c:pt>
                <c:pt idx="29">
                  <c:v>0.3078171217410729</c:v>
                </c:pt>
                <c:pt idx="30">
                  <c:v>0.30209086330725987</c:v>
                </c:pt>
                <c:pt idx="31">
                  <c:v>0.30908457227968766</c:v>
                </c:pt>
                <c:pt idx="32">
                  <c:v>0.3019496260742156</c:v>
                </c:pt>
                <c:pt idx="33">
                  <c:v>0.30777516233392371</c:v>
                </c:pt>
                <c:pt idx="34">
                  <c:v>0.30713440054762048</c:v>
                </c:pt>
                <c:pt idx="35">
                  <c:v>0.30519610040754169</c:v>
                </c:pt>
                <c:pt idx="36">
                  <c:v>0.31515819346199309</c:v>
                </c:pt>
                <c:pt idx="37">
                  <c:v>0.32979629929097393</c:v>
                </c:pt>
                <c:pt idx="38">
                  <c:v>0.32755013436317115</c:v>
                </c:pt>
                <c:pt idx="39">
                  <c:v>0.33488798890501031</c:v>
                </c:pt>
                <c:pt idx="40">
                  <c:v>0.33345293538183485</c:v>
                </c:pt>
                <c:pt idx="41">
                  <c:v>0.3233977608254881</c:v>
                </c:pt>
                <c:pt idx="42">
                  <c:v>0.33233865216901942</c:v>
                </c:pt>
                <c:pt idx="43">
                  <c:v>0.3352933936294939</c:v>
                </c:pt>
                <c:pt idx="44">
                  <c:v>0.3379526609439209</c:v>
                </c:pt>
                <c:pt idx="45">
                  <c:v>0.3403460015269052</c:v>
                </c:pt>
                <c:pt idx="46">
                  <c:v>0.34250000805159109</c:v>
                </c:pt>
                <c:pt idx="47">
                  <c:v>0.34443861392380837</c:v>
                </c:pt>
                <c:pt idx="48">
                  <c:v>0.34618335920880394</c:v>
                </c:pt>
                <c:pt idx="49">
                  <c:v>0.34775362996529996</c:v>
                </c:pt>
                <c:pt idx="50">
                  <c:v>0.34916687364614635</c:v>
                </c:pt>
                <c:pt idx="51">
                  <c:v>0.35043879295890812</c:v>
                </c:pt>
                <c:pt idx="52">
                  <c:v>0.3515835203403937</c:v>
                </c:pt>
                <c:pt idx="53">
                  <c:v>0.35261377498373075</c:v>
                </c:pt>
                <c:pt idx="54">
                  <c:v>0.3535410041627341</c:v>
                </c:pt>
                <c:pt idx="55">
                  <c:v>0.35437551042383708</c:v>
                </c:pt>
                <c:pt idx="56">
                  <c:v>0.35512656605882975</c:v>
                </c:pt>
                <c:pt idx="57">
                  <c:v>0.35580251613032315</c:v>
                </c:pt>
                <c:pt idx="58">
                  <c:v>0.35641087119466724</c:v>
                </c:pt>
                <c:pt idx="59">
                  <c:v>0.3569583907525769</c:v>
                </c:pt>
                <c:pt idx="60">
                  <c:v>0.3574511583546956</c:v>
                </c:pt>
                <c:pt idx="61">
                  <c:v>0.35789464919660241</c:v>
                </c:pt>
                <c:pt idx="62">
                  <c:v>0.35829379095431857</c:v>
                </c:pt>
                <c:pt idx="63">
                  <c:v>0.35865301853626314</c:v>
                </c:pt>
                <c:pt idx="64">
                  <c:v>0.35897632336001323</c:v>
                </c:pt>
                <c:pt idx="65">
                  <c:v>0.35926729770138832</c:v>
                </c:pt>
                <c:pt idx="66">
                  <c:v>0.35952917460862588</c:v>
                </c:pt>
                <c:pt idx="67">
                  <c:v>0.35976486382513967</c:v>
                </c:pt>
                <c:pt idx="68">
                  <c:v>0.35997698412000212</c:v>
                </c:pt>
                <c:pt idx="69">
                  <c:v>0.36016789238537833</c:v>
                </c:pt>
              </c:numCache>
            </c:numRef>
          </c:val>
          <c:smooth val="0"/>
          <c:extLst>
            <c:ext xmlns:c16="http://schemas.microsoft.com/office/drawing/2014/chart" uri="{C3380CC4-5D6E-409C-BE32-E72D297353CC}">
              <c16:uniqueId val="{00000005-BF6D-4639-9CAF-A0BF63CA1334}"/>
            </c:ext>
          </c:extLst>
        </c:ser>
        <c:ser>
          <c:idx val="6"/>
          <c:order val="6"/>
          <c:tx>
            <c:strRef>
              <c:f>'2_UK_2030_scenario'!$D$255</c:f>
              <c:strCache>
                <c:ptCount val="1"/>
                <c:pt idx="0">
                  <c:v>MTH.200.C - Electric heaters</c:v>
                </c:pt>
              </c:strCache>
            </c:strRef>
          </c:tx>
          <c:spPr>
            <a:ln w="28575" cap="rnd">
              <a:solidFill>
                <a:schemeClr val="accent1">
                  <a:lumMod val="60000"/>
                </a:schemeClr>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'2_UK_2030_scenario'!$E$255:$BV$255</c:f>
              <c:numCache>
                <c:formatCode>0.000</c:formatCode>
                <c:ptCount val="70"/>
                <c:pt idx="0">
                  <c:v>8.7353857010583319E-2</c:v>
                </c:pt>
                <c:pt idx="1">
                  <c:v>9.0940166810849585E-2</c:v>
                </c:pt>
                <c:pt idx="2">
                  <c:v>9.3091864532355503E-2</c:v>
                </c:pt>
                <c:pt idx="3">
                  <c:v>9.3777627294983901E-2</c:v>
                </c:pt>
                <c:pt idx="4">
                  <c:v>9.8673635501526927E-2</c:v>
                </c:pt>
                <c:pt idx="5">
                  <c:v>9.7318213305563908E-2</c:v>
                </c:pt>
                <c:pt idx="6">
                  <c:v>9.7020146674529878E-2</c:v>
                </c:pt>
                <c:pt idx="7">
                  <c:v>9.8279985051510491E-2</c:v>
                </c:pt>
                <c:pt idx="8">
                  <c:v>9.7044381856963097E-2</c:v>
                </c:pt>
                <c:pt idx="9">
                  <c:v>9.8761212764641337E-2</c:v>
                </c:pt>
                <c:pt idx="10">
                  <c:v>0.10039994725285709</c:v>
                </c:pt>
                <c:pt idx="11">
                  <c:v>0.10074092267273059</c:v>
                </c:pt>
                <c:pt idx="12">
                  <c:v>0.10175157018725435</c:v>
                </c:pt>
                <c:pt idx="13">
                  <c:v>0.10313764469884955</c:v>
                </c:pt>
                <c:pt idx="14">
                  <c:v>0.10387227419347016</c:v>
                </c:pt>
                <c:pt idx="15">
                  <c:v>0.10602232087391775</c:v>
                </c:pt>
                <c:pt idx="16">
                  <c:v>0.10868126545554607</c:v>
                </c:pt>
                <c:pt idx="17">
                  <c:v>0.10996601012638808</c:v>
                </c:pt>
                <c:pt idx="18">
                  <c:v>0.11010659253007027</c:v>
                </c:pt>
                <c:pt idx="19">
                  <c:v>0.11121001207243635</c:v>
                </c:pt>
                <c:pt idx="20">
                  <c:v>0.11381922369903982</c:v>
                </c:pt>
                <c:pt idx="21">
                  <c:v>0.11085053404287215</c:v>
                </c:pt>
                <c:pt idx="22">
                  <c:v>0.11497759330668958</c:v>
                </c:pt>
                <c:pt idx="23">
                  <c:v>0.11918008181357287</c:v>
                </c:pt>
                <c:pt idx="24">
                  <c:v>0.1214051391569194</c:v>
                </c:pt>
                <c:pt idx="25">
                  <c:v>0.12262262577554203</c:v>
                </c:pt>
                <c:pt idx="26">
                  <c:v>0.12330274103965762</c:v>
                </c:pt>
                <c:pt idx="27">
                  <c:v>0.123497339893855</c:v>
                </c:pt>
                <c:pt idx="28">
                  <c:v>0.12840102803613521</c:v>
                </c:pt>
                <c:pt idx="29">
                  <c:v>0.13034949695215767</c:v>
                </c:pt>
                <c:pt idx="30">
                  <c:v>0.12776695777447342</c:v>
                </c:pt>
                <c:pt idx="31">
                  <c:v>0.13027440499987858</c:v>
                </c:pt>
                <c:pt idx="32">
                  <c:v>0.12698817752137792</c:v>
                </c:pt>
                <c:pt idx="33">
                  <c:v>0.12934744136245069</c:v>
                </c:pt>
                <c:pt idx="34">
                  <c:v>0.12876574054942649</c:v>
                </c:pt>
                <c:pt idx="35">
                  <c:v>0.12767656602303426</c:v>
                </c:pt>
                <c:pt idx="36">
                  <c:v>0.13162427582869471</c:v>
                </c:pt>
                <c:pt idx="37">
                  <c:v>0.13792399297170047</c:v>
                </c:pt>
                <c:pt idx="38">
                  <c:v>0.13669287115117482</c:v>
                </c:pt>
                <c:pt idx="39">
                  <c:v>0.14025662801417985</c:v>
                </c:pt>
                <c:pt idx="40">
                  <c:v>0.1387043761933015</c:v>
                </c:pt>
                <c:pt idx="41">
                  <c:v>0.13454051678833587</c:v>
                </c:pt>
                <c:pt idx="42">
                  <c:v>0.13831464652136344</c:v>
                </c:pt>
                <c:pt idx="43">
                  <c:v>0.13940666343945157</c:v>
                </c:pt>
                <c:pt idx="44">
                  <c:v>0.1403894786657309</c:v>
                </c:pt>
                <c:pt idx="45">
                  <c:v>0.14127401236938231</c:v>
                </c:pt>
                <c:pt idx="46">
                  <c:v>0.14207009270266857</c:v>
                </c:pt>
                <c:pt idx="47">
                  <c:v>0.14278656500262621</c:v>
                </c:pt>
                <c:pt idx="48">
                  <c:v>0.14343139007258807</c:v>
                </c:pt>
                <c:pt idx="49">
                  <c:v>0.14401173263555375</c:v>
                </c:pt>
                <c:pt idx="50">
                  <c:v>0.14453404094222286</c:v>
                </c:pt>
                <c:pt idx="51">
                  <c:v>0.14500411841822505</c:v>
                </c:pt>
                <c:pt idx="52">
                  <c:v>0.14542718814662703</c:v>
                </c:pt>
                <c:pt idx="53">
                  <c:v>0.14580795090218882</c:v>
                </c:pt>
                <c:pt idx="54">
                  <c:v>0.14615063738219441</c:v>
                </c:pt>
                <c:pt idx="55">
                  <c:v>0.14645905521419947</c:v>
                </c:pt>
                <c:pt idx="56">
                  <c:v>0.14673663126300401</c:v>
                </c:pt>
                <c:pt idx="57">
                  <c:v>0.14698644970692809</c:v>
                </c:pt>
                <c:pt idx="58">
                  <c:v>0.14721128630645977</c:v>
                </c:pt>
                <c:pt idx="59">
                  <c:v>0.14741363924603829</c:v>
                </c:pt>
                <c:pt idx="60">
                  <c:v>0.14759575689165894</c:v>
                </c:pt>
                <c:pt idx="61">
                  <c:v>0.14775966277271754</c:v>
                </c:pt>
                <c:pt idx="62">
                  <c:v>0.14790717806567028</c:v>
                </c:pt>
                <c:pt idx="63">
                  <c:v>0.14803994182932773</c:v>
                </c:pt>
                <c:pt idx="64">
                  <c:v>0.14815942921661945</c:v>
                </c:pt>
                <c:pt idx="65">
                  <c:v>0.14826696786518201</c:v>
                </c:pt>
                <c:pt idx="66">
                  <c:v>0.14836375264888829</c:v>
                </c:pt>
                <c:pt idx="67">
                  <c:v>0.14845085895422394</c:v>
                </c:pt>
                <c:pt idx="68">
                  <c:v>0.14852925462902603</c:v>
                </c:pt>
                <c:pt idx="69">
                  <c:v>0.1485998107363479</c:v>
                </c:pt>
              </c:numCache>
            </c:numRef>
          </c:val>
          <c:smooth val="0"/>
          <c:extLst>
            <c:ext xmlns:c16="http://schemas.microsoft.com/office/drawing/2014/chart" uri="{C3380CC4-5D6E-409C-BE32-E72D297353CC}">
              <c16:uniqueId val="{00000006-BF6D-4639-9CAF-A0BF63CA1334}"/>
            </c:ext>
          </c:extLst>
        </c:ser>
        <c:dLbls>
          <c:showLegendKey val="0"/>
          <c:showVal val="0"/>
          <c:showCatName val="0"/>
          <c:showSerName val="0"/>
          <c:showPercent val="0"/>
          <c:showBubbleSize val="0"/>
        </c:dLbls>
        <c:smooth val="0"/>
        <c:axId val="476552360"/>
        <c:axId val="476552752"/>
      </c:lineChart>
      <c:catAx>
        <c:axId val="47655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552752"/>
        <c:crosses val="autoZero"/>
        <c:auto val="1"/>
        <c:lblAlgn val="ctr"/>
        <c:lblOffset val="100"/>
        <c:noMultiLvlLbl val="0"/>
      </c:catAx>
      <c:valAx>
        <c:axId val="47655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552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UK - muscle work efficiency 1971-2040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'2_UK_2030_scenario'!$D$256</c:f>
              <c:strCache>
                <c:ptCount val="1"/>
                <c:pt idx="0">
                  <c:v>MD - Manual laborers</c:v>
                </c:pt>
              </c:strCache>
            </c:strRef>
          </c:tx>
          <c:spPr>
            <a:ln w="28575" cap="rnd">
              <a:solidFill>
                <a:schemeClr val="accent1"/>
              </a:solidFill>
              <a:round/>
            </a:ln>
            <a:effectLst/>
          </c:spPr>
          <c:marker>
            <c:symbol val="none"/>
          </c:marker>
          <c:cat>
            <c:numRef>
              <c:f>'2_UK_2030_scenario'!$E$231:$BV$231</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'2_UK_2030_scenario'!$E$256:$BV$256</c:f>
              <c:numCache>
                <c:formatCode>0.000</c:formatCode>
                <c:ptCount val="70"/>
                <c:pt idx="0">
                  <c:v>5.2512076058248668E-3</c:v>
                </c:pt>
                <c:pt idx="1">
                  <c:v>5.2201353770135071E-3</c:v>
                </c:pt>
                <c:pt idx="2">
                  <c:v>5.189063138571013E-3</c:v>
                </c:pt>
                <c:pt idx="3">
                  <c:v>5.1579909062707671E-3</c:v>
                </c:pt>
                <c:pt idx="4">
                  <c:v>5.1269186728345522E-3</c:v>
                </c:pt>
                <c:pt idx="5">
                  <c:v>5.0958464373978178E-3</c:v>
                </c:pt>
                <c:pt idx="6">
                  <c:v>5.0647742043791171E-3</c:v>
                </c:pt>
                <c:pt idx="7">
                  <c:v>5.0337019689582129E-3</c:v>
                </c:pt>
                <c:pt idx="8">
                  <c:v>5.0026297359044777E-3</c:v>
                </c:pt>
                <c:pt idx="9">
                  <c:v>4.9715575009076848E-3</c:v>
                </c:pt>
                <c:pt idx="10">
                  <c:v>4.9404852648176189E-3</c:v>
                </c:pt>
                <c:pt idx="11">
                  <c:v>4.9094130304151787E-3</c:v>
                </c:pt>
                <c:pt idx="12">
                  <c:v>4.8783407970183334E-3</c:v>
                </c:pt>
                <c:pt idx="13">
                  <c:v>4.847268562312451E-3</c:v>
                </c:pt>
                <c:pt idx="14">
                  <c:v>4.8161963295329088E-3</c:v>
                </c:pt>
                <c:pt idx="15">
                  <c:v>4.785124092989655E-3</c:v>
                </c:pt>
                <c:pt idx="16">
                  <c:v>4.7540518590901753E-3</c:v>
                </c:pt>
                <c:pt idx="17">
                  <c:v>4.7229796258805596E-3</c:v>
                </c:pt>
                <c:pt idx="18">
                  <c:v>4.6919073896402545E-3</c:v>
                </c:pt>
                <c:pt idx="19">
                  <c:v>4.6608351566107134E-3</c:v>
                </c:pt>
                <c:pt idx="20">
                  <c:v>4.6297629207013588E-3</c:v>
                </c:pt>
                <c:pt idx="21">
                  <c:v>4.5986906860333542E-3</c:v>
                </c:pt>
                <c:pt idx="22">
                  <c:v>4.5676184528077582E-3</c:v>
                </c:pt>
                <c:pt idx="23">
                  <c:v>4.536546218418612E-3</c:v>
                </c:pt>
                <c:pt idx="24">
                  <c:v>4.5054739828115538E-3</c:v>
                </c:pt>
                <c:pt idx="25">
                  <c:v>4.4744017516066504E-3</c:v>
                </c:pt>
                <c:pt idx="26">
                  <c:v>4.4433295144474336E-3</c:v>
                </c:pt>
                <c:pt idx="27">
                  <c:v>4.4122572804782909E-3</c:v>
                </c:pt>
                <c:pt idx="28">
                  <c:v>4.3811850470187397E-3</c:v>
                </c:pt>
                <c:pt idx="29">
                  <c:v>4.3501128129163078E-3</c:v>
                </c:pt>
                <c:pt idx="30">
                  <c:v>4.3190405769021707E-3</c:v>
                </c:pt>
                <c:pt idx="31">
                  <c:v>4.2879683437389631E-3</c:v>
                </c:pt>
                <c:pt idx="32">
                  <c:v>4.2568961104243828E-3</c:v>
                </c:pt>
                <c:pt idx="33">
                  <c:v>4.2258238761023132E-3</c:v>
                </c:pt>
                <c:pt idx="34">
                  <c:v>4.1947516409007379E-3</c:v>
                </c:pt>
                <c:pt idx="35">
                  <c:v>4.1636794047292813E-3</c:v>
                </c:pt>
                <c:pt idx="36">
                  <c:v>4.1326071729286245E-3</c:v>
                </c:pt>
                <c:pt idx="37">
                  <c:v>4.1015349373467206E-3</c:v>
                </c:pt>
                <c:pt idx="38">
                  <c:v>4.0704627048477639E-3</c:v>
                </c:pt>
                <c:pt idx="39">
                  <c:v>4.0393904701351464E-3</c:v>
                </c:pt>
                <c:pt idx="40">
                  <c:v>4.008318235873813E-3</c:v>
                </c:pt>
                <c:pt idx="41">
                  <c:v>3.9772460010815552E-3</c:v>
                </c:pt>
                <c:pt idx="42">
                  <c:v>3.9461737646457069E-3</c:v>
                </c:pt>
                <c:pt idx="43">
                  <c:v>3.9157229750181929E-3</c:v>
                </c:pt>
                <c:pt idx="44">
                  <c:v>3.8858812011832292E-3</c:v>
                </c:pt>
                <c:pt idx="45">
                  <c:v>3.856636262824965E-3</c:v>
                </c:pt>
                <c:pt idx="46">
                  <c:v>3.8279762232338661E-3</c:v>
                </c:pt>
                <c:pt idx="47">
                  <c:v>3.7998893844345891E-3</c:v>
                </c:pt>
                <c:pt idx="48">
                  <c:v>3.7723642824112977E-3</c:v>
                </c:pt>
                <c:pt idx="49">
                  <c:v>3.7453896824284722E-3</c:v>
                </c:pt>
                <c:pt idx="50">
                  <c:v>3.7189545744453034E-3</c:v>
                </c:pt>
                <c:pt idx="51">
                  <c:v>3.6930481686217979E-3</c:v>
                </c:pt>
                <c:pt idx="52">
                  <c:v>3.6676598909147623E-3</c:v>
                </c:pt>
                <c:pt idx="53">
                  <c:v>3.6427793787618674E-3</c:v>
                </c:pt>
                <c:pt idx="54">
                  <c:v>3.6183964768520304E-3</c:v>
                </c:pt>
                <c:pt idx="55">
                  <c:v>3.5945012329803901E-3</c:v>
                </c:pt>
                <c:pt idx="56">
                  <c:v>3.5710838939861829E-3</c:v>
                </c:pt>
                <c:pt idx="57">
                  <c:v>3.5481349017718595E-3</c:v>
                </c:pt>
                <c:pt idx="58">
                  <c:v>3.5256448894018227E-3</c:v>
                </c:pt>
                <c:pt idx="59">
                  <c:v>3.5036046772791867E-3</c:v>
                </c:pt>
                <c:pt idx="60">
                  <c:v>3.4820052693990034E-3</c:v>
                </c:pt>
                <c:pt idx="61">
                  <c:v>3.4608378496764239E-3</c:v>
                </c:pt>
                <c:pt idx="62">
                  <c:v>3.4400937783482959E-3</c:v>
                </c:pt>
                <c:pt idx="63">
                  <c:v>3.4197645884467306E-3</c:v>
                </c:pt>
                <c:pt idx="64">
                  <c:v>3.3998419823431966E-3</c:v>
                </c:pt>
                <c:pt idx="65">
                  <c:v>3.3803178283617332E-3</c:v>
                </c:pt>
                <c:pt idx="66">
                  <c:v>3.361184157459899E-3</c:v>
                </c:pt>
                <c:pt idx="67">
                  <c:v>3.3424331599761015E-3</c:v>
                </c:pt>
                <c:pt idx="68">
                  <c:v>3.32405718244198E-3</c:v>
                </c:pt>
                <c:pt idx="69">
                  <c:v>3.3060487244585407E-3</c:v>
                </c:pt>
              </c:numCache>
            </c:numRef>
          </c:val>
          <c:smooth val="0"/>
          <c:extLst>
            <c:ext xmlns:c16="http://schemas.microsoft.com/office/drawing/2014/chart" uri="{C3380CC4-5D6E-409C-BE32-E72D297353CC}">
              <c16:uniqueId val="{00000000-8A82-4E04-95D9-D8ADCA178FE1}"/>
            </c:ext>
          </c:extLst>
        </c:ser>
        <c:dLbls>
          <c:showLegendKey val="0"/>
          <c:showVal val="0"/>
          <c:showCatName val="0"/>
          <c:showSerName val="0"/>
          <c:showPercent val="0"/>
          <c:showBubbleSize val="0"/>
        </c:dLbls>
        <c:smooth val="0"/>
        <c:axId val="476553536"/>
        <c:axId val="476553928"/>
      </c:lineChart>
      <c:catAx>
        <c:axId val="476553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553928"/>
        <c:crosses val="autoZero"/>
        <c:auto val="1"/>
        <c:lblAlgn val="ctr"/>
        <c:lblOffset val="100"/>
        <c:noMultiLvlLbl val="0"/>
      </c:catAx>
      <c:valAx>
        <c:axId val="476553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553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UK - Heat useful exergy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'2_UK_2030_scenario'!$D$143</c:f>
              <c:strCache>
                <c:ptCount val="1"/>
                <c:pt idx="0">
                  <c:v>HTH.600.C - Industrial heat/furnace</c:v>
                </c:pt>
              </c:strCache>
            </c:strRef>
          </c:tx>
          <c:spPr>
            <a:ln w="28575" cap="rnd">
              <a:solidFill>
                <a:schemeClr val="accent1"/>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'2_UK_2030_scenario'!$E$143:$BV$143</c:f>
              <c:numCache>
                <c:formatCode>#,##0</c:formatCode>
                <c:ptCount val="70"/>
                <c:pt idx="0">
                  <c:v>3804.2014317799999</c:v>
                </c:pt>
                <c:pt idx="1">
                  <c:v>3786.49375917</c:v>
                </c:pt>
                <c:pt idx="2">
                  <c:v>3713.198972745</c:v>
                </c:pt>
                <c:pt idx="3">
                  <c:v>3511.4126358399999</c:v>
                </c:pt>
                <c:pt idx="4">
                  <c:v>3504.3125960699999</c:v>
                </c:pt>
                <c:pt idx="5">
                  <c:v>3437.7210097500001</c:v>
                </c:pt>
                <c:pt idx="6">
                  <c:v>3622.9667388100002</c:v>
                </c:pt>
                <c:pt idx="7">
                  <c:v>3472.7710239600001</c:v>
                </c:pt>
                <c:pt idx="8">
                  <c:v>3611.8751841600001</c:v>
                </c:pt>
                <c:pt idx="9">
                  <c:v>3156.4370027</c:v>
                </c:pt>
                <c:pt idx="10">
                  <c:v>3235.8684852000001</c:v>
                </c:pt>
                <c:pt idx="11">
                  <c:v>3256.0364142600001</c:v>
                </c:pt>
                <c:pt idx="12">
                  <c:v>3168.6699550399999</c:v>
                </c:pt>
                <c:pt idx="13">
                  <c:v>3003.0955239999998</c:v>
                </c:pt>
                <c:pt idx="14">
                  <c:v>3079.64621106</c:v>
                </c:pt>
                <c:pt idx="15">
                  <c:v>2992.2883941</c:v>
                </c:pt>
                <c:pt idx="16">
                  <c:v>3142.4681894300002</c:v>
                </c:pt>
                <c:pt idx="17">
                  <c:v>3194.004947855</c:v>
                </c:pt>
                <c:pt idx="18">
                  <c:v>2655.6128863250001</c:v>
                </c:pt>
                <c:pt idx="19">
                  <c:v>2625.0009071049999</c:v>
                </c:pt>
                <c:pt idx="20">
                  <c:v>2789.186687465</c:v>
                </c:pt>
                <c:pt idx="21">
                  <c:v>2467.22807564</c:v>
                </c:pt>
                <c:pt idx="22">
                  <c:v>2540.9461769999998</c:v>
                </c:pt>
                <c:pt idx="23">
                  <c:v>2633.1787765499998</c:v>
                </c:pt>
                <c:pt idx="24">
                  <c:v>2499.1941544050001</c:v>
                </c:pt>
                <c:pt idx="25">
                  <c:v>2577.21952904</c:v>
                </c:pt>
                <c:pt idx="26">
                  <c:v>2659.2391821599999</c:v>
                </c:pt>
                <c:pt idx="27">
                  <c:v>2593.6147830899999</c:v>
                </c:pt>
                <c:pt idx="28">
                  <c:v>2921.2591950000001</c:v>
                </c:pt>
                <c:pt idx="29">
                  <c:v>2987.6481096000002</c:v>
                </c:pt>
                <c:pt idx="30">
                  <c:v>3025.4429278549001</c:v>
                </c:pt>
                <c:pt idx="31">
                  <c:v>2886.0635366400002</c:v>
                </c:pt>
                <c:pt idx="32">
                  <c:v>2800.8858670899999</c:v>
                </c:pt>
                <c:pt idx="33">
                  <c:v>2529.48185327799</c:v>
                </c:pt>
                <c:pt idx="34">
                  <c:v>2377.0828555940302</c:v>
                </c:pt>
                <c:pt idx="35">
                  <c:v>2360.6226900000001</c:v>
                </c:pt>
                <c:pt idx="36">
                  <c:v>2323.9611450000002</c:v>
                </c:pt>
                <c:pt idx="37">
                  <c:v>2159.7147064800001</c:v>
                </c:pt>
                <c:pt idx="38">
                  <c:v>1675.3627177753799</c:v>
                </c:pt>
                <c:pt idx="39">
                  <c:v>1797.1635515299999</c:v>
                </c:pt>
                <c:pt idx="40">
                  <c:v>1579.83607908</c:v>
                </c:pt>
                <c:pt idx="41">
                  <c:v>1575.2604480299999</c:v>
                </c:pt>
                <c:pt idx="42">
                  <c:v>1764.2382796750001</c:v>
                </c:pt>
                <c:pt idx="43">
                  <c:v>1715.6677284344048</c:v>
                </c:pt>
                <c:pt idx="44">
                  <c:v>1695.6677284344048</c:v>
                </c:pt>
                <c:pt idx="45">
                  <c:v>1675.6677284344048</c:v>
                </c:pt>
                <c:pt idx="46">
                  <c:v>1655.6677284344048</c:v>
                </c:pt>
                <c:pt idx="47">
                  <c:v>1635.6677284344048</c:v>
                </c:pt>
                <c:pt idx="48">
                  <c:v>1615.6677284344048</c:v>
                </c:pt>
                <c:pt idx="49">
                  <c:v>1595.6677284344048</c:v>
                </c:pt>
                <c:pt idx="50">
                  <c:v>1575.6677284344048</c:v>
                </c:pt>
                <c:pt idx="51">
                  <c:v>1555.6677284344048</c:v>
                </c:pt>
                <c:pt idx="52">
                  <c:v>1535.6677284344048</c:v>
                </c:pt>
                <c:pt idx="53">
                  <c:v>1515.6677284344048</c:v>
                </c:pt>
                <c:pt idx="54">
                  <c:v>1495.6677284344048</c:v>
                </c:pt>
                <c:pt idx="55">
                  <c:v>1475.6677284344048</c:v>
                </c:pt>
                <c:pt idx="56">
                  <c:v>1455.6677284344048</c:v>
                </c:pt>
                <c:pt idx="57">
                  <c:v>1435.6677284344048</c:v>
                </c:pt>
                <c:pt idx="58">
                  <c:v>1415.6677284344048</c:v>
                </c:pt>
                <c:pt idx="59">
                  <c:v>1395.6677284344048</c:v>
                </c:pt>
                <c:pt idx="60">
                  <c:v>1375.6677284344048</c:v>
                </c:pt>
                <c:pt idx="61">
                  <c:v>1355.6677284344048</c:v>
                </c:pt>
                <c:pt idx="62">
                  <c:v>1335.6677284344048</c:v>
                </c:pt>
                <c:pt idx="63">
                  <c:v>1315.6677284344048</c:v>
                </c:pt>
                <c:pt idx="64">
                  <c:v>1295.6677284344048</c:v>
                </c:pt>
                <c:pt idx="65">
                  <c:v>1275.6677284344048</c:v>
                </c:pt>
                <c:pt idx="66">
                  <c:v>1255.6677284344048</c:v>
                </c:pt>
                <c:pt idx="67">
                  <c:v>1235.6677284344048</c:v>
                </c:pt>
                <c:pt idx="68">
                  <c:v>1215.6677284344048</c:v>
                </c:pt>
                <c:pt idx="69">
                  <c:v>1195.6677284344048</c:v>
                </c:pt>
              </c:numCache>
            </c:numRef>
          </c:val>
          <c:smooth val="0"/>
          <c:extLst>
            <c:ext xmlns:c16="http://schemas.microsoft.com/office/drawing/2014/chart" uri="{C3380CC4-5D6E-409C-BE32-E72D297353CC}">
              <c16:uniqueId val="{00000000-78FD-45FF-90C0-FB8A7B906CBA}"/>
            </c:ext>
          </c:extLst>
        </c:ser>
        <c:ser>
          <c:idx val="1"/>
          <c:order val="1"/>
          <c:tx>
            <c:strRef>
              <c:f>'2_UK_2030_scenario'!$D$144</c:f>
              <c:strCache>
                <c:ptCount val="1"/>
                <c:pt idx="0">
                  <c:v>LTH.20.C - Domestic heat/furnace</c:v>
                </c:pt>
              </c:strCache>
            </c:strRef>
          </c:tx>
          <c:spPr>
            <a:ln w="28575" cap="rnd">
              <a:solidFill>
                <a:schemeClr val="accent2"/>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'2_UK_2030_scenario'!$E$144:$BV$144</c:f>
              <c:numCache>
                <c:formatCode>#,##0</c:formatCode>
                <c:ptCount val="70"/>
                <c:pt idx="0">
                  <c:v>347.47841295000001</c:v>
                </c:pt>
                <c:pt idx="1">
                  <c:v>327.22652950000003</c:v>
                </c:pt>
                <c:pt idx="2">
                  <c:v>365.96429952</c:v>
                </c:pt>
                <c:pt idx="3">
                  <c:v>413.67013800000001</c:v>
                </c:pt>
                <c:pt idx="4">
                  <c:v>355.49932519999999</c:v>
                </c:pt>
                <c:pt idx="5">
                  <c:v>409.342848</c:v>
                </c:pt>
                <c:pt idx="6">
                  <c:v>614.90335247999997</c:v>
                </c:pt>
                <c:pt idx="7">
                  <c:v>592.21141320000004</c:v>
                </c:pt>
                <c:pt idx="8">
                  <c:v>774.76683234999996</c:v>
                </c:pt>
                <c:pt idx="9">
                  <c:v>590.91864408000004</c:v>
                </c:pt>
                <c:pt idx="10">
                  <c:v>571.93419359999996</c:v>
                </c:pt>
                <c:pt idx="11">
                  <c:v>752.95340039999996</c:v>
                </c:pt>
                <c:pt idx="12">
                  <c:v>675.82055339999999</c:v>
                </c:pt>
                <c:pt idx="13">
                  <c:v>636.68214539999997</c:v>
                </c:pt>
                <c:pt idx="14">
                  <c:v>823.67527900000005</c:v>
                </c:pt>
                <c:pt idx="15">
                  <c:v>909.31113000000005</c:v>
                </c:pt>
                <c:pt idx="16">
                  <c:v>841.331592</c:v>
                </c:pt>
                <c:pt idx="17">
                  <c:v>760.14224999999999</c:v>
                </c:pt>
                <c:pt idx="18">
                  <c:v>663.50149169999997</c:v>
                </c:pt>
                <c:pt idx="19">
                  <c:v>767.41563359999998</c:v>
                </c:pt>
                <c:pt idx="20">
                  <c:v>1071.1085</c:v>
                </c:pt>
                <c:pt idx="21">
                  <c:v>932.64646400000004</c:v>
                </c:pt>
                <c:pt idx="22">
                  <c:v>1000.6356264</c:v>
                </c:pt>
                <c:pt idx="23">
                  <c:v>1028.892445</c:v>
                </c:pt>
                <c:pt idx="24">
                  <c:v>869.98750659999996</c:v>
                </c:pt>
                <c:pt idx="25">
                  <c:v>1288.1897039999999</c:v>
                </c:pt>
                <c:pt idx="26">
                  <c:v>1190.5119179999999</c:v>
                </c:pt>
                <c:pt idx="27">
                  <c:v>1078.3723967999999</c:v>
                </c:pt>
                <c:pt idx="28">
                  <c:v>1123.1406420119999</c:v>
                </c:pt>
                <c:pt idx="29">
                  <c:v>1167.8009389440001</c:v>
                </c:pt>
                <c:pt idx="30">
                  <c:v>1283.52210246141</c:v>
                </c:pt>
                <c:pt idx="31">
                  <c:v>1246.3586594339999</c:v>
                </c:pt>
                <c:pt idx="32">
                  <c:v>1268.9184602769999</c:v>
                </c:pt>
                <c:pt idx="33">
                  <c:v>1316.2743145085501</c:v>
                </c:pt>
                <c:pt idx="34">
                  <c:v>1291.75816932213</c:v>
                </c:pt>
                <c:pt idx="35">
                  <c:v>1300.6717543039999</c:v>
                </c:pt>
                <c:pt idx="36">
                  <c:v>1009.448838036</c:v>
                </c:pt>
                <c:pt idx="37">
                  <c:v>1090.644739392</c:v>
                </c:pt>
                <c:pt idx="38">
                  <c:v>1235.5169540446</c:v>
                </c:pt>
                <c:pt idx="39">
                  <c:v>1482.2282645800001</c:v>
                </c:pt>
                <c:pt idx="40">
                  <c:v>1132.755569876</c:v>
                </c:pt>
                <c:pt idx="41">
                  <c:v>1102.2189649239999</c:v>
                </c:pt>
                <c:pt idx="42">
                  <c:v>1227.807259252</c:v>
                </c:pt>
                <c:pt idx="43">
                  <c:v>1248.767469878238</c:v>
                </c:pt>
                <c:pt idx="44">
                  <c:v>1248.767469878238</c:v>
                </c:pt>
                <c:pt idx="45">
                  <c:v>1248.767469878238</c:v>
                </c:pt>
                <c:pt idx="46">
                  <c:v>1248.767469878238</c:v>
                </c:pt>
                <c:pt idx="47">
                  <c:v>1248.767469878238</c:v>
                </c:pt>
                <c:pt idx="48">
                  <c:v>1248.767469878238</c:v>
                </c:pt>
                <c:pt idx="49">
                  <c:v>1248.767469878238</c:v>
                </c:pt>
                <c:pt idx="50">
                  <c:v>1248.767469878238</c:v>
                </c:pt>
                <c:pt idx="51">
                  <c:v>1248.767469878238</c:v>
                </c:pt>
                <c:pt idx="52">
                  <c:v>1248.767469878238</c:v>
                </c:pt>
                <c:pt idx="53">
                  <c:v>1248.767469878238</c:v>
                </c:pt>
                <c:pt idx="54">
                  <c:v>1248.767469878238</c:v>
                </c:pt>
                <c:pt idx="55">
                  <c:v>1248.767469878238</c:v>
                </c:pt>
                <c:pt idx="56">
                  <c:v>1248.767469878238</c:v>
                </c:pt>
                <c:pt idx="57">
                  <c:v>1248.767469878238</c:v>
                </c:pt>
                <c:pt idx="58">
                  <c:v>1248.767469878238</c:v>
                </c:pt>
                <c:pt idx="59">
                  <c:v>1248.767469878238</c:v>
                </c:pt>
                <c:pt idx="60">
                  <c:v>1248.767469878238</c:v>
                </c:pt>
                <c:pt idx="61">
                  <c:v>1248.767469878238</c:v>
                </c:pt>
                <c:pt idx="62">
                  <c:v>1248.767469878238</c:v>
                </c:pt>
                <c:pt idx="63">
                  <c:v>1248.767469878238</c:v>
                </c:pt>
                <c:pt idx="64">
                  <c:v>1248.767469878238</c:v>
                </c:pt>
                <c:pt idx="65">
                  <c:v>1248.767469878238</c:v>
                </c:pt>
                <c:pt idx="66">
                  <c:v>1248.767469878238</c:v>
                </c:pt>
                <c:pt idx="67">
                  <c:v>1248.767469878238</c:v>
                </c:pt>
                <c:pt idx="68">
                  <c:v>1248.767469878238</c:v>
                </c:pt>
                <c:pt idx="69">
                  <c:v>1248.767469878238</c:v>
                </c:pt>
              </c:numCache>
            </c:numRef>
          </c:val>
          <c:smooth val="0"/>
          <c:extLst>
            <c:ext xmlns:c16="http://schemas.microsoft.com/office/drawing/2014/chart" uri="{C3380CC4-5D6E-409C-BE32-E72D297353CC}">
              <c16:uniqueId val="{00000001-78FD-45FF-90C0-FB8A7B906CBA}"/>
            </c:ext>
          </c:extLst>
        </c:ser>
        <c:ser>
          <c:idx val="2"/>
          <c:order val="2"/>
          <c:tx>
            <c:strRef>
              <c:f>'2_UK_2030_scenario'!$D$145</c:f>
              <c:strCache>
                <c:ptCount val="1"/>
                <c:pt idx="0">
                  <c:v>LTH.20.C - Industrial heat/furnace</c:v>
                </c:pt>
              </c:strCache>
            </c:strRef>
          </c:tx>
          <c:spPr>
            <a:ln w="28575" cap="rnd">
              <a:solidFill>
                <a:schemeClr val="accent3"/>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'2_UK_2030_scenario'!$E$145:$BV$145</c:f>
              <c:numCache>
                <c:formatCode>#,##0</c:formatCode>
                <c:ptCount val="70"/>
                <c:pt idx="0">
                  <c:v>138.62532321</c:v>
                </c:pt>
                <c:pt idx="1">
                  <c:v>155.89948799999999</c:v>
                </c:pt>
                <c:pt idx="2">
                  <c:v>157.25852441999999</c:v>
                </c:pt>
                <c:pt idx="3">
                  <c:v>152.10663887999999</c:v>
                </c:pt>
                <c:pt idx="4">
                  <c:v>117.98937376000001</c:v>
                </c:pt>
                <c:pt idx="5">
                  <c:v>136.36729600000001</c:v>
                </c:pt>
                <c:pt idx="6">
                  <c:v>204.02524500000001</c:v>
                </c:pt>
                <c:pt idx="7">
                  <c:v>188.14823609999999</c:v>
                </c:pt>
                <c:pt idx="8">
                  <c:v>233.7291257</c:v>
                </c:pt>
                <c:pt idx="9">
                  <c:v>168.18166368000001</c:v>
                </c:pt>
                <c:pt idx="10">
                  <c:v>158.8850688</c:v>
                </c:pt>
                <c:pt idx="11">
                  <c:v>207.1228448</c:v>
                </c:pt>
                <c:pt idx="12">
                  <c:v>199.5609906</c:v>
                </c:pt>
                <c:pt idx="13">
                  <c:v>196.00697844000001</c:v>
                </c:pt>
                <c:pt idx="14">
                  <c:v>226.84720799999999</c:v>
                </c:pt>
                <c:pt idx="15">
                  <c:v>238.20615000000001</c:v>
                </c:pt>
                <c:pt idx="16">
                  <c:v>205.66537199999999</c:v>
                </c:pt>
                <c:pt idx="17">
                  <c:v>185.24475000000001</c:v>
                </c:pt>
                <c:pt idx="18">
                  <c:v>154.78362660656001</c:v>
                </c:pt>
                <c:pt idx="19">
                  <c:v>177.95601600000001</c:v>
                </c:pt>
                <c:pt idx="20">
                  <c:v>234.78300999999999</c:v>
                </c:pt>
                <c:pt idx="21">
                  <c:v>212.49052800000001</c:v>
                </c:pt>
                <c:pt idx="22">
                  <c:v>201.923348</c:v>
                </c:pt>
                <c:pt idx="23">
                  <c:v>307.99887999999999</c:v>
                </c:pt>
                <c:pt idx="24">
                  <c:v>268.94828760000001</c:v>
                </c:pt>
                <c:pt idx="25">
                  <c:v>361.22272800000002</c:v>
                </c:pt>
                <c:pt idx="26">
                  <c:v>346.940496</c:v>
                </c:pt>
                <c:pt idx="27">
                  <c:v>308.1532608</c:v>
                </c:pt>
                <c:pt idx="28">
                  <c:v>330.86393157200001</c:v>
                </c:pt>
                <c:pt idx="29">
                  <c:v>326.32474181999999</c:v>
                </c:pt>
                <c:pt idx="30">
                  <c:v>363.44793696823899</c:v>
                </c:pt>
                <c:pt idx="31">
                  <c:v>304.49412453999997</c:v>
                </c:pt>
                <c:pt idx="32">
                  <c:v>300.822331636</c:v>
                </c:pt>
                <c:pt idx="33">
                  <c:v>315.24862984015601</c:v>
                </c:pt>
                <c:pt idx="34">
                  <c:v>321.88401854271802</c:v>
                </c:pt>
                <c:pt idx="35">
                  <c:v>304.98165556800001</c:v>
                </c:pt>
                <c:pt idx="36">
                  <c:v>236.41414227000001</c:v>
                </c:pt>
                <c:pt idx="37">
                  <c:v>351.43215292799999</c:v>
                </c:pt>
                <c:pt idx="38">
                  <c:v>350.89894321997298</c:v>
                </c:pt>
                <c:pt idx="39">
                  <c:v>394.65439148000002</c:v>
                </c:pt>
                <c:pt idx="40">
                  <c:v>386.15033850499998</c:v>
                </c:pt>
                <c:pt idx="41">
                  <c:v>327.93628509600001</c:v>
                </c:pt>
                <c:pt idx="42">
                  <c:v>375.550907193</c:v>
                </c:pt>
                <c:pt idx="43">
                  <c:v>381.19199252592858</c:v>
                </c:pt>
                <c:pt idx="44">
                  <c:v>386.83307785885717</c:v>
                </c:pt>
                <c:pt idx="45">
                  <c:v>392.47416319178575</c:v>
                </c:pt>
                <c:pt idx="46">
                  <c:v>398.11524852471433</c:v>
                </c:pt>
                <c:pt idx="47">
                  <c:v>403.75633385764291</c:v>
                </c:pt>
                <c:pt idx="48">
                  <c:v>409.3974191905715</c:v>
                </c:pt>
                <c:pt idx="49">
                  <c:v>415.03850452350008</c:v>
                </c:pt>
                <c:pt idx="50">
                  <c:v>420.67958985642866</c:v>
                </c:pt>
                <c:pt idx="51">
                  <c:v>426.32067518935725</c:v>
                </c:pt>
                <c:pt idx="52">
                  <c:v>431.96176052228583</c:v>
                </c:pt>
                <c:pt idx="53">
                  <c:v>437.60284585521441</c:v>
                </c:pt>
                <c:pt idx="54">
                  <c:v>443.24393118814299</c:v>
                </c:pt>
                <c:pt idx="55">
                  <c:v>448.88501652107158</c:v>
                </c:pt>
                <c:pt idx="56">
                  <c:v>454.52610185400016</c:v>
                </c:pt>
                <c:pt idx="57">
                  <c:v>460.16718718692874</c:v>
                </c:pt>
                <c:pt idx="58">
                  <c:v>465.80827251985733</c:v>
                </c:pt>
                <c:pt idx="59">
                  <c:v>471.44935785278591</c:v>
                </c:pt>
                <c:pt idx="60">
                  <c:v>477.09044318571449</c:v>
                </c:pt>
                <c:pt idx="61">
                  <c:v>482.73152851864307</c:v>
                </c:pt>
                <c:pt idx="62">
                  <c:v>488.37261385157166</c:v>
                </c:pt>
                <c:pt idx="63">
                  <c:v>494.01369918450024</c:v>
                </c:pt>
                <c:pt idx="64">
                  <c:v>499.65478451742882</c:v>
                </c:pt>
                <c:pt idx="65">
                  <c:v>505.29586985035741</c:v>
                </c:pt>
                <c:pt idx="66">
                  <c:v>510.93695518328599</c:v>
                </c:pt>
                <c:pt idx="67">
                  <c:v>516.57804051621451</c:v>
                </c:pt>
                <c:pt idx="68">
                  <c:v>522.2191258491431</c:v>
                </c:pt>
                <c:pt idx="69">
                  <c:v>527.86021118207168</c:v>
                </c:pt>
              </c:numCache>
            </c:numRef>
          </c:val>
          <c:smooth val="0"/>
          <c:extLst>
            <c:ext xmlns:c16="http://schemas.microsoft.com/office/drawing/2014/chart" uri="{C3380CC4-5D6E-409C-BE32-E72D297353CC}">
              <c16:uniqueId val="{00000002-78FD-45FF-90C0-FB8A7B906CBA}"/>
            </c:ext>
          </c:extLst>
        </c:ser>
        <c:ser>
          <c:idx val="3"/>
          <c:order val="3"/>
          <c:tx>
            <c:strRef>
              <c:f>'2_UK_2030_scenario'!$D$146</c:f>
              <c:strCache>
                <c:ptCount val="1"/>
                <c:pt idx="0">
                  <c:v>MTH.100.C - Industrial heat/furnace</c:v>
                </c:pt>
              </c:strCache>
            </c:strRef>
          </c:tx>
          <c:spPr>
            <a:ln w="28575" cap="rnd">
              <a:solidFill>
                <a:schemeClr val="accent4"/>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'2_UK_2030_scenario'!$E$146:$BV$146</c:f>
              <c:numCache>
                <c:formatCode>#,##0</c:formatCode>
                <c:ptCount val="70"/>
                <c:pt idx="0">
                  <c:v>1568.8744858388</c:v>
                </c:pt>
                <c:pt idx="1">
                  <c:v>1465.7812955136001</c:v>
                </c:pt>
                <c:pt idx="2">
                  <c:v>1540.4983030332</c:v>
                </c:pt>
                <c:pt idx="3">
                  <c:v>1537.3657541424</c:v>
                </c:pt>
                <c:pt idx="4">
                  <c:v>1540.50002595</c:v>
                </c:pt>
                <c:pt idx="5">
                  <c:v>1631.5415874431999</c:v>
                </c:pt>
                <c:pt idx="6">
                  <c:v>1723.1412209069999</c:v>
                </c:pt>
                <c:pt idx="7">
                  <c:v>1740.6696680296</c:v>
                </c:pt>
                <c:pt idx="8">
                  <c:v>1846.8915588576001</c:v>
                </c:pt>
                <c:pt idx="9">
                  <c:v>1625.2418605800001</c:v>
                </c:pt>
                <c:pt idx="10">
                  <c:v>1480.8381676439999</c:v>
                </c:pt>
                <c:pt idx="11">
                  <c:v>1468.7524466</c:v>
                </c:pt>
                <c:pt idx="12">
                  <c:v>1421.0655376193999</c:v>
                </c:pt>
                <c:pt idx="13">
                  <c:v>1380.2238548928001</c:v>
                </c:pt>
                <c:pt idx="14">
                  <c:v>1455.00972</c:v>
                </c:pt>
                <c:pt idx="15">
                  <c:v>1527.6934575</c:v>
                </c:pt>
                <c:pt idx="16">
                  <c:v>1553.6593631999999</c:v>
                </c:pt>
                <c:pt idx="17">
                  <c:v>1623.0427500000001</c:v>
                </c:pt>
                <c:pt idx="18">
                  <c:v>1582.2281072000001</c:v>
                </c:pt>
                <c:pt idx="19">
                  <c:v>1660.7647224</c:v>
                </c:pt>
                <c:pt idx="20">
                  <c:v>1868.5570749999999</c:v>
                </c:pt>
                <c:pt idx="21">
                  <c:v>1789.1544464000001</c:v>
                </c:pt>
                <c:pt idx="22">
                  <c:v>1864.15506</c:v>
                </c:pt>
                <c:pt idx="23">
                  <c:v>1467.410701</c:v>
                </c:pt>
                <c:pt idx="24">
                  <c:v>1578.7342619999999</c:v>
                </c:pt>
                <c:pt idx="25">
                  <c:v>1628.0565839999999</c:v>
                </c:pt>
                <c:pt idx="26">
                  <c:v>1450.51803</c:v>
                </c:pt>
                <c:pt idx="27">
                  <c:v>1435.5274368</c:v>
                </c:pt>
                <c:pt idx="28">
                  <c:v>1376.6534208</c:v>
                </c:pt>
                <c:pt idx="29">
                  <c:v>1456.346307</c:v>
                </c:pt>
                <c:pt idx="30">
                  <c:v>1539.1815960716999</c:v>
                </c:pt>
                <c:pt idx="31">
                  <c:v>1360.1923200000001</c:v>
                </c:pt>
                <c:pt idx="32">
                  <c:v>1393.4333882999999</c:v>
                </c:pt>
                <c:pt idx="33">
                  <c:v>1464.5008375534601</c:v>
                </c:pt>
                <c:pt idx="34">
                  <c:v>1435.31198339048</c:v>
                </c:pt>
                <c:pt idx="35">
                  <c:v>1368.128422</c:v>
                </c:pt>
                <c:pt idx="36">
                  <c:v>1320.1133380000001</c:v>
                </c:pt>
                <c:pt idx="37">
                  <c:v>1189.9162604000001</c:v>
                </c:pt>
                <c:pt idx="38">
                  <c:v>1033.83495092308</c:v>
                </c:pt>
                <c:pt idx="39">
                  <c:v>1150.6884700000001</c:v>
                </c:pt>
                <c:pt idx="40">
                  <c:v>1132.9160832</c:v>
                </c:pt>
                <c:pt idx="41">
                  <c:v>1119.7231065999999</c:v>
                </c:pt>
                <c:pt idx="42">
                  <c:v>1212.776754</c:v>
                </c:pt>
                <c:pt idx="43">
                  <c:v>1543.6055047442637</c:v>
                </c:pt>
                <c:pt idx="44">
                  <c:v>1541.5346295793588</c:v>
                </c:pt>
                <c:pt idx="45">
                  <c:v>1536.3005803428287</c:v>
                </c:pt>
                <c:pt idx="46">
                  <c:v>1537.4474024888252</c:v>
                </c:pt>
                <c:pt idx="47">
                  <c:v>1544.9690325037968</c:v>
                </c:pt>
                <c:pt idx="48">
                  <c:v>1556.2275093069056</c:v>
                </c:pt>
                <c:pt idx="49">
                  <c:v>1568.4077526975079</c:v>
                </c:pt>
                <c:pt idx="50">
                  <c:v>1579.2704531662405</c:v>
                </c:pt>
                <c:pt idx="51">
                  <c:v>1587.3917923193335</c:v>
                </c:pt>
                <c:pt idx="52">
                  <c:v>1592.0451237596599</c:v>
                </c:pt>
                <c:pt idx="53">
                  <c:v>1593.0940570605517</c:v>
                </c:pt>
                <c:pt idx="54">
                  <c:v>1590.7732863429512</c:v>
                </c:pt>
                <c:pt idx="55">
                  <c:v>1585.5704064448896</c:v>
                </c:pt>
                <c:pt idx="56">
                  <c:v>1578.0824079456861</c:v>
                </c:pt>
                <c:pt idx="57">
                  <c:v>1568.827295500565</c:v>
                </c:pt>
                <c:pt idx="58">
                  <c:v>1558.2053250489237</c:v>
                </c:pt>
                <c:pt idx="59">
                  <c:v>1546.5556924847947</c:v>
                </c:pt>
                <c:pt idx="60">
                  <c:v>1519.8615279178466</c:v>
                </c:pt>
                <c:pt idx="61">
                  <c:v>1493.4582956662753</c:v>
                </c:pt>
                <c:pt idx="62">
                  <c:v>1467.3378871259558</c:v>
                </c:pt>
                <c:pt idx="63">
                  <c:v>1441.4923663584918</c:v>
                </c:pt>
                <c:pt idx="64">
                  <c:v>1415.9139648452692</c:v>
                </c:pt>
                <c:pt idx="65">
                  <c:v>1390.5950764259533</c:v>
                </c:pt>
                <c:pt idx="66">
                  <c:v>1365.5282524138959</c:v>
                </c:pt>
                <c:pt idx="67">
                  <c:v>1340.7061968811872</c:v>
                </c:pt>
                <c:pt idx="68">
                  <c:v>1316.1217621065407</c:v>
                </c:pt>
                <c:pt idx="69">
                  <c:v>1291.7679441794116</c:v>
                </c:pt>
              </c:numCache>
            </c:numRef>
          </c:val>
          <c:smooth val="0"/>
          <c:extLst>
            <c:ext xmlns:c16="http://schemas.microsoft.com/office/drawing/2014/chart" uri="{C3380CC4-5D6E-409C-BE32-E72D297353CC}">
              <c16:uniqueId val="{00000003-78FD-45FF-90C0-FB8A7B906CBA}"/>
            </c:ext>
          </c:extLst>
        </c:ser>
        <c:ser>
          <c:idx val="4"/>
          <c:order val="4"/>
          <c:tx>
            <c:strRef>
              <c:f>'2_UK_2030_scenario'!$D$147</c:f>
              <c:strCache>
                <c:ptCount val="1"/>
                <c:pt idx="0">
                  <c:v>MTH.200.C - Industrial heat/furnace</c:v>
                </c:pt>
              </c:strCache>
            </c:strRef>
          </c:tx>
          <c:spPr>
            <a:ln w="28575" cap="rnd">
              <a:solidFill>
                <a:schemeClr val="accent5"/>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'2_UK_2030_scenario'!$E$147:$BV$147</c:f>
              <c:numCache>
                <c:formatCode>#,##0</c:formatCode>
                <c:ptCount val="70"/>
                <c:pt idx="0">
                  <c:v>1273.64869236</c:v>
                </c:pt>
                <c:pt idx="1">
                  <c:v>1272.5839387650001</c:v>
                </c:pt>
                <c:pt idx="2">
                  <c:v>1318.5675173249999</c:v>
                </c:pt>
                <c:pt idx="3">
                  <c:v>1392.88549326</c:v>
                </c:pt>
                <c:pt idx="4">
                  <c:v>1384.8205979500001</c:v>
                </c:pt>
                <c:pt idx="5">
                  <c:v>1390.7240162400001</c:v>
                </c:pt>
                <c:pt idx="6">
                  <c:v>1503.6803981400001</c:v>
                </c:pt>
                <c:pt idx="7">
                  <c:v>1440.2535920099999</c:v>
                </c:pt>
                <c:pt idx="8">
                  <c:v>1466.7841558800001</c:v>
                </c:pt>
                <c:pt idx="9">
                  <c:v>1398.2993376750001</c:v>
                </c:pt>
                <c:pt idx="10">
                  <c:v>1270.4111054699999</c:v>
                </c:pt>
                <c:pt idx="11">
                  <c:v>1315.5821175000001</c:v>
                </c:pt>
                <c:pt idx="12">
                  <c:v>1266.52977536</c:v>
                </c:pt>
                <c:pt idx="13">
                  <c:v>1158.4761228</c:v>
                </c:pt>
                <c:pt idx="14">
                  <c:v>1169.5116290399999</c:v>
                </c:pt>
                <c:pt idx="15">
                  <c:v>1195.9133409000001</c:v>
                </c:pt>
                <c:pt idx="16">
                  <c:v>1237.4595532999999</c:v>
                </c:pt>
                <c:pt idx="17">
                  <c:v>1249.502705055</c:v>
                </c:pt>
                <c:pt idx="18">
                  <c:v>1006.79338</c:v>
                </c:pt>
                <c:pt idx="19">
                  <c:v>983.50767546500003</c:v>
                </c:pt>
                <c:pt idx="20">
                  <c:v>1101.56076459</c:v>
                </c:pt>
                <c:pt idx="21">
                  <c:v>990.59926991999998</c:v>
                </c:pt>
                <c:pt idx="22">
                  <c:v>996.68096604000004</c:v>
                </c:pt>
                <c:pt idx="23">
                  <c:v>983.47870928999998</c:v>
                </c:pt>
                <c:pt idx="24">
                  <c:v>931.15804729499996</c:v>
                </c:pt>
                <c:pt idx="25">
                  <c:v>993.56181400000003</c:v>
                </c:pt>
                <c:pt idx="26">
                  <c:v>1037.7833705999999</c:v>
                </c:pt>
                <c:pt idx="27">
                  <c:v>1068.7006790099999</c:v>
                </c:pt>
                <c:pt idx="28">
                  <c:v>1248.6889742200001</c:v>
                </c:pt>
                <c:pt idx="29">
                  <c:v>1297.3238616000001</c:v>
                </c:pt>
                <c:pt idx="30">
                  <c:v>1414.4377761917799</c:v>
                </c:pt>
                <c:pt idx="31">
                  <c:v>1358.5615218</c:v>
                </c:pt>
                <c:pt idx="32">
                  <c:v>1311.6374308300001</c:v>
                </c:pt>
                <c:pt idx="33">
                  <c:v>1147.5010256303499</c:v>
                </c:pt>
                <c:pt idx="34">
                  <c:v>1087.82096969333</c:v>
                </c:pt>
                <c:pt idx="35">
                  <c:v>1041.09404688</c:v>
                </c:pt>
                <c:pt idx="36">
                  <c:v>1019.39368212</c:v>
                </c:pt>
                <c:pt idx="37">
                  <c:v>933.43265964</c:v>
                </c:pt>
                <c:pt idx="38">
                  <c:v>750.20550948923096</c:v>
                </c:pt>
                <c:pt idx="39">
                  <c:v>836.79543396999998</c:v>
                </c:pt>
                <c:pt idx="40">
                  <c:v>725.80787088</c:v>
                </c:pt>
                <c:pt idx="41">
                  <c:v>735.04049640999995</c:v>
                </c:pt>
                <c:pt idx="42">
                  <c:v>817.36270687499996</c:v>
                </c:pt>
                <c:pt idx="43">
                  <c:v>806.49875483964286</c:v>
                </c:pt>
                <c:pt idx="44">
                  <c:v>795.63480280428575</c:v>
                </c:pt>
                <c:pt idx="45">
                  <c:v>784.77085076892865</c:v>
                </c:pt>
                <c:pt idx="46">
                  <c:v>773.90689873357155</c:v>
                </c:pt>
                <c:pt idx="47">
                  <c:v>763.04294669821445</c:v>
                </c:pt>
                <c:pt idx="48">
                  <c:v>752.17899466285735</c:v>
                </c:pt>
                <c:pt idx="49">
                  <c:v>741.31504262750025</c:v>
                </c:pt>
                <c:pt idx="50">
                  <c:v>730.45109059214315</c:v>
                </c:pt>
                <c:pt idx="51">
                  <c:v>719.58713855678604</c:v>
                </c:pt>
                <c:pt idx="52">
                  <c:v>708.72318652142894</c:v>
                </c:pt>
                <c:pt idx="53">
                  <c:v>697.85923448607184</c:v>
                </c:pt>
                <c:pt idx="54">
                  <c:v>686.99528245071474</c:v>
                </c:pt>
                <c:pt idx="55">
                  <c:v>676.13133041535764</c:v>
                </c:pt>
                <c:pt idx="56">
                  <c:v>665.26737838000054</c:v>
                </c:pt>
                <c:pt idx="57">
                  <c:v>654.40342634464344</c:v>
                </c:pt>
                <c:pt idx="58">
                  <c:v>643.53947430928633</c:v>
                </c:pt>
                <c:pt idx="59">
                  <c:v>632.67552227392923</c:v>
                </c:pt>
                <c:pt idx="60">
                  <c:v>621.81157023857213</c:v>
                </c:pt>
                <c:pt idx="61">
                  <c:v>610.94761820321503</c:v>
                </c:pt>
                <c:pt idx="62">
                  <c:v>600.08366616785793</c:v>
                </c:pt>
                <c:pt idx="63">
                  <c:v>589.21971413250083</c:v>
                </c:pt>
                <c:pt idx="64">
                  <c:v>578.35576209714372</c:v>
                </c:pt>
                <c:pt idx="65">
                  <c:v>567.49181006178662</c:v>
                </c:pt>
                <c:pt idx="66">
                  <c:v>556.62785802642952</c:v>
                </c:pt>
                <c:pt idx="67">
                  <c:v>545.76390599107242</c:v>
                </c:pt>
                <c:pt idx="68">
                  <c:v>534.89995395571532</c:v>
                </c:pt>
                <c:pt idx="69">
                  <c:v>524.03600192035822</c:v>
                </c:pt>
              </c:numCache>
            </c:numRef>
          </c:val>
          <c:smooth val="0"/>
          <c:extLst>
            <c:ext xmlns:c16="http://schemas.microsoft.com/office/drawing/2014/chart" uri="{C3380CC4-5D6E-409C-BE32-E72D297353CC}">
              <c16:uniqueId val="{00000004-78FD-45FF-90C0-FB8A7B906CBA}"/>
            </c:ext>
          </c:extLst>
        </c:ser>
        <c:dLbls>
          <c:showLegendKey val="0"/>
          <c:showVal val="0"/>
          <c:showCatName val="0"/>
          <c:showSerName val="0"/>
          <c:showPercent val="0"/>
          <c:showBubbleSize val="0"/>
        </c:dLbls>
        <c:smooth val="0"/>
        <c:axId val="476554712"/>
        <c:axId val="476555104"/>
      </c:lineChart>
      <c:catAx>
        <c:axId val="47655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555104"/>
        <c:crosses val="autoZero"/>
        <c:auto val="1"/>
        <c:lblAlgn val="ctr"/>
        <c:lblOffset val="100"/>
        <c:noMultiLvlLbl val="0"/>
      </c:catAx>
      <c:valAx>
        <c:axId val="476555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554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UK - MD useful exergy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'2_UK_2030_scenario'!$D$148</c:f>
              <c:strCache>
                <c:ptCount val="1"/>
                <c:pt idx="0">
                  <c:v>MD - Airplanes</c:v>
                </c:pt>
              </c:strCache>
            </c:strRef>
          </c:tx>
          <c:spPr>
            <a:ln w="28575" cap="rnd">
              <a:solidFill>
                <a:schemeClr val="accent1"/>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'2_UK_2030_scenario'!$E$148:$BV$148</c:f>
              <c:numCache>
                <c:formatCode>0</c:formatCode>
                <c:ptCount val="70"/>
                <c:pt idx="0">
                  <c:v>315.53944866400002</c:v>
                </c:pt>
                <c:pt idx="1">
                  <c:v>337.48592794699999</c:v>
                </c:pt>
                <c:pt idx="2">
                  <c:v>360.55578749</c:v>
                </c:pt>
                <c:pt idx="3">
                  <c:v>316.02560387400001</c:v>
                </c:pt>
                <c:pt idx="4">
                  <c:v>312.64648300200002</c:v>
                </c:pt>
                <c:pt idx="5">
                  <c:v>323.55470015399999</c:v>
                </c:pt>
                <c:pt idx="6">
                  <c:v>346.48015117900002</c:v>
                </c:pt>
                <c:pt idx="7">
                  <c:v>379.86285321600002</c:v>
                </c:pt>
                <c:pt idx="8">
                  <c:v>389.32443577599997</c:v>
                </c:pt>
                <c:pt idx="9">
                  <c:v>415.66753236800002</c:v>
                </c:pt>
                <c:pt idx="10">
                  <c:v>422.70459399999999</c:v>
                </c:pt>
                <c:pt idx="11">
                  <c:v>394.23911892299998</c:v>
                </c:pt>
                <c:pt idx="12">
                  <c:v>382.935762076</c:v>
                </c:pt>
                <c:pt idx="13">
                  <c:v>412.72378267400001</c:v>
                </c:pt>
                <c:pt idx="14">
                  <c:v>386.42710839699998</c:v>
                </c:pt>
                <c:pt idx="15">
                  <c:v>427.63806022400001</c:v>
                </c:pt>
                <c:pt idx="16">
                  <c:v>439.10374616000001</c:v>
                </c:pt>
                <c:pt idx="17">
                  <c:v>488.742514605</c:v>
                </c:pt>
                <c:pt idx="18">
                  <c:v>533.22150594599998</c:v>
                </c:pt>
                <c:pt idx="19">
                  <c:v>89.702007237000004</c:v>
                </c:pt>
                <c:pt idx="20">
                  <c:v>85.289018850000005</c:v>
                </c:pt>
                <c:pt idx="21">
                  <c:v>94.197475003999998</c:v>
                </c:pt>
                <c:pt idx="22">
                  <c:v>98.795612925</c:v>
                </c:pt>
                <c:pt idx="23">
                  <c:v>103.716539817</c:v>
                </c:pt>
                <c:pt idx="24">
                  <c:v>122.31849750000001</c:v>
                </c:pt>
                <c:pt idx="25">
                  <c:v>126.92709689599999</c:v>
                </c:pt>
                <c:pt idx="26">
                  <c:v>138.63757724800001</c:v>
                </c:pt>
                <c:pt idx="27">
                  <c:v>145.21331743499999</c:v>
                </c:pt>
                <c:pt idx="28">
                  <c:v>152.45110632000001</c:v>
                </c:pt>
                <c:pt idx="29">
                  <c:v>162.76373111999999</c:v>
                </c:pt>
                <c:pt idx="30">
                  <c:v>165.77991965199999</c:v>
                </c:pt>
                <c:pt idx="31">
                  <c:v>162.03317501399999</c:v>
                </c:pt>
                <c:pt idx="32">
                  <c:v>166.01126276700001</c:v>
                </c:pt>
                <c:pt idx="33">
                  <c:v>177.35581820799999</c:v>
                </c:pt>
                <c:pt idx="34">
                  <c:v>190.01898711999999</c:v>
                </c:pt>
                <c:pt idx="35">
                  <c:v>196.167620056</c:v>
                </c:pt>
                <c:pt idx="36">
                  <c:v>191.564290331</c:v>
                </c:pt>
                <c:pt idx="37">
                  <c:v>190.42652931000001</c:v>
                </c:pt>
                <c:pt idx="38">
                  <c:v>176.09752338800001</c:v>
                </c:pt>
                <c:pt idx="39">
                  <c:v>170.61331282099999</c:v>
                </c:pt>
                <c:pt idx="40">
                  <c:v>179.31523267200001</c:v>
                </c:pt>
                <c:pt idx="41">
                  <c:v>173.810673614</c:v>
                </c:pt>
                <c:pt idx="42">
                  <c:v>171.6227121</c:v>
                </c:pt>
                <c:pt idx="43" formatCode="#,##0">
                  <c:v>168.19612313419049</c:v>
                </c:pt>
                <c:pt idx="44" formatCode="#,##0">
                  <c:v>164.76953416838097</c:v>
                </c:pt>
                <c:pt idx="45" formatCode="#,##0">
                  <c:v>161.34294520257146</c:v>
                </c:pt>
                <c:pt idx="46" formatCode="#,##0">
                  <c:v>157.91635623676194</c:v>
                </c:pt>
                <c:pt idx="47" formatCode="#,##0">
                  <c:v>154.48976727095243</c:v>
                </c:pt>
                <c:pt idx="48" formatCode="#,##0">
                  <c:v>151.06317830514291</c:v>
                </c:pt>
                <c:pt idx="49" formatCode="#,##0">
                  <c:v>147.6365893393334</c:v>
                </c:pt>
                <c:pt idx="50" formatCode="#,##0">
                  <c:v>144.21000037352388</c:v>
                </c:pt>
                <c:pt idx="51" formatCode="#,##0">
                  <c:v>140.78341140771437</c:v>
                </c:pt>
                <c:pt idx="52" formatCode="#,##0">
                  <c:v>137.35682244190485</c:v>
                </c:pt>
                <c:pt idx="53" formatCode="#,##0">
                  <c:v>133.93023347609534</c:v>
                </c:pt>
                <c:pt idx="54" formatCode="#,##0">
                  <c:v>130.50364451028582</c:v>
                </c:pt>
                <c:pt idx="55" formatCode="#,##0">
                  <c:v>127.07705554447629</c:v>
                </c:pt>
                <c:pt idx="56" formatCode="#,##0">
                  <c:v>123.65046657866677</c:v>
                </c:pt>
                <c:pt idx="57" formatCode="#,##0">
                  <c:v>120.22387761285724</c:v>
                </c:pt>
                <c:pt idx="58" formatCode="#,##0">
                  <c:v>116.79728864704771</c:v>
                </c:pt>
                <c:pt idx="59" formatCode="#,##0">
                  <c:v>113.37069968123818</c:v>
                </c:pt>
                <c:pt idx="60" formatCode="#,##0">
                  <c:v>109.94411071542865</c:v>
                </c:pt>
                <c:pt idx="61" formatCode="#,##0">
                  <c:v>106.51752174961912</c:v>
                </c:pt>
                <c:pt idx="62" formatCode="#,##0">
                  <c:v>103.09093278380959</c:v>
                </c:pt>
                <c:pt idx="63" formatCode="#,##0">
                  <c:v>99.664343818000063</c:v>
                </c:pt>
                <c:pt idx="64" formatCode="#,##0">
                  <c:v>96.237754852190534</c:v>
                </c:pt>
                <c:pt idx="65" formatCode="#,##0">
                  <c:v>92.811165886381005</c:v>
                </c:pt>
                <c:pt idx="66" formatCode="#,##0">
                  <c:v>89.384576920571476</c:v>
                </c:pt>
                <c:pt idx="67" formatCode="#,##0">
                  <c:v>85.957987954761947</c:v>
                </c:pt>
                <c:pt idx="68" formatCode="#,##0">
                  <c:v>82.531398988952418</c:v>
                </c:pt>
                <c:pt idx="69" formatCode="#,##0">
                  <c:v>79.104810023142889</c:v>
                </c:pt>
              </c:numCache>
            </c:numRef>
          </c:val>
          <c:smooth val="0"/>
          <c:extLst>
            <c:ext xmlns:c16="http://schemas.microsoft.com/office/drawing/2014/chart" uri="{C3380CC4-5D6E-409C-BE32-E72D297353CC}">
              <c16:uniqueId val="{00000000-CBED-4028-8491-9D7737DE7082}"/>
            </c:ext>
          </c:extLst>
        </c:ser>
        <c:ser>
          <c:idx val="1"/>
          <c:order val="1"/>
          <c:tx>
            <c:strRef>
              <c:f>'2_UK_2030_scenario'!$D$149</c:f>
              <c:strCache>
                <c:ptCount val="1"/>
                <c:pt idx="0">
                  <c:v>MD - Biodiesel cars</c:v>
                </c:pt>
              </c:strCache>
            </c:strRef>
          </c:tx>
          <c:spPr>
            <a:ln w="28575" cap="rnd">
              <a:solidFill>
                <a:schemeClr val="accent2"/>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'2_UK_2030_scenario'!$E$149:$BV$149</c:f>
              <c:numCache>
                <c:formatCode>0.000</c:formatCode>
                <c:ptCount val="70"/>
                <c:pt idx="31" formatCode="0">
                  <c:v>0.55315670100000003</c:v>
                </c:pt>
                <c:pt idx="32" formatCode="0">
                  <c:v>2.80306386</c:v>
                </c:pt>
                <c:pt idx="33" formatCode="0">
                  <c:v>3.0202884000000001</c:v>
                </c:pt>
                <c:pt idx="34" formatCode="0">
                  <c:v>16.257793803999999</c:v>
                </c:pt>
                <c:pt idx="35" formatCode="0">
                  <c:v>38.394227999999998</c:v>
                </c:pt>
                <c:pt idx="36" formatCode="0">
                  <c:v>68.938312601999996</c:v>
                </c:pt>
                <c:pt idx="37" formatCode="0">
                  <c:v>159.85291498000001</c:v>
                </c:pt>
                <c:pt idx="38" formatCode="0">
                  <c:v>200.786071236</c:v>
                </c:pt>
                <c:pt idx="39" formatCode="0">
                  <c:v>236.61229088600001</c:v>
                </c:pt>
                <c:pt idx="40" formatCode="0">
                  <c:v>222.22285915500001</c:v>
                </c:pt>
                <c:pt idx="41" formatCode="0">
                  <c:v>190.16972847</c:v>
                </c:pt>
                <c:pt idx="42" formatCode="0">
                  <c:v>218.383104616</c:v>
                </c:pt>
                <c:pt idx="43" formatCode="#,##0">
                  <c:v>223.58270234495237</c:v>
                </c:pt>
                <c:pt idx="44" formatCode="#,##0">
                  <c:v>228.78230007390474</c:v>
                </c:pt>
                <c:pt idx="45" formatCode="#,##0">
                  <c:v>233.98189780285711</c:v>
                </c:pt>
                <c:pt idx="46" formatCode="#,##0">
                  <c:v>239.18149553180947</c:v>
                </c:pt>
                <c:pt idx="47" formatCode="#,##0">
                  <c:v>244.38109326076184</c:v>
                </c:pt>
                <c:pt idx="48" formatCode="#,##0">
                  <c:v>249.58069098971421</c:v>
                </c:pt>
                <c:pt idx="49" formatCode="#,##0">
                  <c:v>254.78028871866658</c:v>
                </c:pt>
                <c:pt idx="50" formatCode="#,##0">
                  <c:v>259.97988644761898</c:v>
                </c:pt>
                <c:pt idx="51" formatCode="#,##0">
                  <c:v>265.17948417657135</c:v>
                </c:pt>
                <c:pt idx="52" formatCode="#,##0">
                  <c:v>270.37908190552372</c:v>
                </c:pt>
                <c:pt idx="53" formatCode="#,##0">
                  <c:v>275.57867963447609</c:v>
                </c:pt>
                <c:pt idx="54" formatCode="#,##0">
                  <c:v>280.77827736342846</c:v>
                </c:pt>
                <c:pt idx="55" formatCode="#,##0">
                  <c:v>285.97787509238083</c:v>
                </c:pt>
                <c:pt idx="56" formatCode="#,##0">
                  <c:v>291.1774728213332</c:v>
                </c:pt>
                <c:pt idx="57" formatCode="#,##0">
                  <c:v>296.37707055028557</c:v>
                </c:pt>
                <c:pt idx="58" formatCode="#,##0">
                  <c:v>301.57666827923794</c:v>
                </c:pt>
                <c:pt idx="59" formatCode="#,##0">
                  <c:v>306.77626600819031</c:v>
                </c:pt>
                <c:pt idx="60" formatCode="#,##0">
                  <c:v>311.97586373714267</c:v>
                </c:pt>
                <c:pt idx="61" formatCode="#,##0">
                  <c:v>317.17546146609504</c:v>
                </c:pt>
                <c:pt idx="62" formatCode="#,##0">
                  <c:v>322.37505919504741</c:v>
                </c:pt>
                <c:pt idx="63" formatCode="#,##0">
                  <c:v>327.57465692399978</c:v>
                </c:pt>
                <c:pt idx="64" formatCode="#,##0">
                  <c:v>332.77425465295215</c:v>
                </c:pt>
                <c:pt idx="65" formatCode="#,##0">
                  <c:v>337.97385238190452</c:v>
                </c:pt>
                <c:pt idx="66" formatCode="#,##0">
                  <c:v>343.17345011085689</c:v>
                </c:pt>
                <c:pt idx="67" formatCode="#,##0">
                  <c:v>348.37304783980926</c:v>
                </c:pt>
                <c:pt idx="68" formatCode="#,##0">
                  <c:v>353.57264556876163</c:v>
                </c:pt>
                <c:pt idx="69" formatCode="#,##0">
                  <c:v>358.772243297714</c:v>
                </c:pt>
              </c:numCache>
            </c:numRef>
          </c:val>
          <c:smooth val="0"/>
          <c:extLst>
            <c:ext xmlns:c16="http://schemas.microsoft.com/office/drawing/2014/chart" uri="{C3380CC4-5D6E-409C-BE32-E72D297353CC}">
              <c16:uniqueId val="{00000001-CBED-4028-8491-9D7737DE7082}"/>
            </c:ext>
          </c:extLst>
        </c:ser>
        <c:ser>
          <c:idx val="2"/>
          <c:order val="2"/>
          <c:tx>
            <c:strRef>
              <c:f>'2_UK_2030_scenario'!$D$150</c:f>
              <c:strCache>
                <c:ptCount val="1"/>
                <c:pt idx="0">
                  <c:v>MD - Boat engines</c:v>
                </c:pt>
              </c:strCache>
            </c:strRef>
          </c:tx>
          <c:spPr>
            <a:ln w="28575" cap="rnd">
              <a:solidFill>
                <a:schemeClr val="accent3"/>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'2_UK_2030_scenario'!$E$150:$BV$150</c:f>
              <c:numCache>
                <c:formatCode>0</c:formatCode>
                <c:ptCount val="70"/>
                <c:pt idx="0">
                  <c:v>134.62262974199999</c:v>
                </c:pt>
                <c:pt idx="1">
                  <c:v>121.421208354</c:v>
                </c:pt>
                <c:pt idx="2">
                  <c:v>137.18100312499999</c:v>
                </c:pt>
                <c:pt idx="3">
                  <c:v>157.33634506800001</c:v>
                </c:pt>
                <c:pt idx="4">
                  <c:v>166.22435059200001</c:v>
                </c:pt>
                <c:pt idx="5">
                  <c:v>169.61234103999999</c:v>
                </c:pt>
                <c:pt idx="6">
                  <c:v>170.41039039899999</c:v>
                </c:pt>
                <c:pt idx="7">
                  <c:v>169.53400136400001</c:v>
                </c:pt>
                <c:pt idx="8">
                  <c:v>178.82324352000001</c:v>
                </c:pt>
                <c:pt idx="9">
                  <c:v>166.135319649</c:v>
                </c:pt>
                <c:pt idx="10">
                  <c:v>146.59551630000001</c:v>
                </c:pt>
                <c:pt idx="11">
                  <c:v>159.14151406799999</c:v>
                </c:pt>
                <c:pt idx="12">
                  <c:v>156.17868086999999</c:v>
                </c:pt>
                <c:pt idx="13">
                  <c:v>177.62955018599999</c:v>
                </c:pt>
                <c:pt idx="14">
                  <c:v>168.066707592</c:v>
                </c:pt>
                <c:pt idx="15">
                  <c:v>155.70751921199999</c:v>
                </c:pt>
                <c:pt idx="16">
                  <c:v>158.778473612</c:v>
                </c:pt>
                <c:pt idx="17">
                  <c:v>165.79744524</c:v>
                </c:pt>
                <c:pt idx="18">
                  <c:v>209.88297209699999</c:v>
                </c:pt>
                <c:pt idx="19">
                  <c:v>220.64909477500001</c:v>
                </c:pt>
                <c:pt idx="20">
                  <c:v>227.12871160200001</c:v>
                </c:pt>
                <c:pt idx="21">
                  <c:v>212.25645363000001</c:v>
                </c:pt>
                <c:pt idx="22">
                  <c:v>222.01490550599999</c:v>
                </c:pt>
                <c:pt idx="23">
                  <c:v>208.97870241999999</c:v>
                </c:pt>
                <c:pt idx="24">
                  <c:v>202.22689233599999</c:v>
                </c:pt>
                <c:pt idx="25">
                  <c:v>225.62894484200001</c:v>
                </c:pt>
                <c:pt idx="26">
                  <c:v>219.58485304999999</c:v>
                </c:pt>
                <c:pt idx="27">
                  <c:v>212.03042167999999</c:v>
                </c:pt>
                <c:pt idx="28">
                  <c:v>184.747821716</c:v>
                </c:pt>
                <c:pt idx="29">
                  <c:v>173.686590112</c:v>
                </c:pt>
                <c:pt idx="30">
                  <c:v>120.261948234</c:v>
                </c:pt>
                <c:pt idx="31">
                  <c:v>122.05810208</c:v>
                </c:pt>
                <c:pt idx="32">
                  <c:v>212.571213696</c:v>
                </c:pt>
                <c:pt idx="33">
                  <c:v>193.91956266899999</c:v>
                </c:pt>
                <c:pt idx="34">
                  <c:v>251.564312325</c:v>
                </c:pt>
                <c:pt idx="35">
                  <c:v>331.45981222400002</c:v>
                </c:pt>
                <c:pt idx="36">
                  <c:v>282.53972550999998</c:v>
                </c:pt>
                <c:pt idx="37">
                  <c:v>174.71312428499999</c:v>
                </c:pt>
                <c:pt idx="38">
                  <c:v>159.84813003900001</c:v>
                </c:pt>
                <c:pt idx="39">
                  <c:v>159.33594525999999</c:v>
                </c:pt>
                <c:pt idx="40">
                  <c:v>154.63081283400001</c:v>
                </c:pt>
                <c:pt idx="41">
                  <c:v>140.79952614000001</c:v>
                </c:pt>
                <c:pt idx="42">
                  <c:v>141.04336832499999</c:v>
                </c:pt>
                <c:pt idx="43" formatCode="#,##0">
                  <c:v>141.19624305316665</c:v>
                </c:pt>
                <c:pt idx="44" formatCode="#,##0">
                  <c:v>141.34911778133332</c:v>
                </c:pt>
                <c:pt idx="45" formatCode="#,##0">
                  <c:v>141.50199250949998</c:v>
                </c:pt>
                <c:pt idx="46" formatCode="#,##0">
                  <c:v>141.65486723766665</c:v>
                </c:pt>
                <c:pt idx="47" formatCode="#,##0">
                  <c:v>141.80774196583332</c:v>
                </c:pt>
                <c:pt idx="48" formatCode="#,##0">
                  <c:v>141.96061669399998</c:v>
                </c:pt>
                <c:pt idx="49" formatCode="#,##0">
                  <c:v>142.11349142216665</c:v>
                </c:pt>
                <c:pt idx="50" formatCode="#,##0">
                  <c:v>142.26636615033331</c:v>
                </c:pt>
                <c:pt idx="51" formatCode="#,##0">
                  <c:v>142.41924087849998</c:v>
                </c:pt>
                <c:pt idx="52" formatCode="#,##0">
                  <c:v>142.57211560666664</c:v>
                </c:pt>
                <c:pt idx="53" formatCode="#,##0">
                  <c:v>142.72499033483331</c:v>
                </c:pt>
                <c:pt idx="54" formatCode="#,##0">
                  <c:v>142.87786506299997</c:v>
                </c:pt>
                <c:pt idx="55" formatCode="#,##0">
                  <c:v>143.03073979116664</c:v>
                </c:pt>
                <c:pt idx="56" formatCode="#,##0">
                  <c:v>143.1836145193333</c:v>
                </c:pt>
                <c:pt idx="57" formatCode="#,##0">
                  <c:v>143.33648924749997</c:v>
                </c:pt>
                <c:pt idx="58" formatCode="#,##0">
                  <c:v>143.48936397566663</c:v>
                </c:pt>
                <c:pt idx="59" formatCode="#,##0">
                  <c:v>143.6422387038333</c:v>
                </c:pt>
                <c:pt idx="60" formatCode="#,##0">
                  <c:v>143.79511343199997</c:v>
                </c:pt>
                <c:pt idx="61" formatCode="#,##0">
                  <c:v>143.94798816016663</c:v>
                </c:pt>
                <c:pt idx="62" formatCode="#,##0">
                  <c:v>144.1008628883333</c:v>
                </c:pt>
                <c:pt idx="63" formatCode="#,##0">
                  <c:v>144.25373761649996</c:v>
                </c:pt>
                <c:pt idx="64" formatCode="#,##0">
                  <c:v>144.40661234466663</c:v>
                </c:pt>
                <c:pt idx="65" formatCode="#,##0">
                  <c:v>144.55948707283329</c:v>
                </c:pt>
                <c:pt idx="66" formatCode="#,##0">
                  <c:v>144.71236180099996</c:v>
                </c:pt>
                <c:pt idx="67" formatCode="#,##0">
                  <c:v>144.86523652916662</c:v>
                </c:pt>
                <c:pt idx="68" formatCode="#,##0">
                  <c:v>145.01811125733329</c:v>
                </c:pt>
                <c:pt idx="69" formatCode="#,##0">
                  <c:v>145.17098598549995</c:v>
                </c:pt>
              </c:numCache>
            </c:numRef>
          </c:val>
          <c:smooth val="0"/>
          <c:extLst>
            <c:ext xmlns:c16="http://schemas.microsoft.com/office/drawing/2014/chart" uri="{C3380CC4-5D6E-409C-BE32-E72D297353CC}">
              <c16:uniqueId val="{00000002-CBED-4028-8491-9D7737DE7082}"/>
            </c:ext>
          </c:extLst>
        </c:ser>
        <c:ser>
          <c:idx val="3"/>
          <c:order val="3"/>
          <c:tx>
            <c:strRef>
              <c:f>'2_UK_2030_scenario'!$D$151</c:f>
              <c:strCache>
                <c:ptCount val="1"/>
                <c:pt idx="0">
                  <c:v>MD - Diesel cars</c:v>
                </c:pt>
              </c:strCache>
            </c:strRef>
          </c:tx>
          <c:spPr>
            <a:ln w="28575" cap="rnd">
              <a:solidFill>
                <a:schemeClr val="accent4"/>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'2_UK_2030_scenario'!$E$151:$BV$151</c:f>
              <c:numCache>
                <c:formatCode>0</c:formatCode>
                <c:ptCount val="70"/>
                <c:pt idx="0">
                  <c:v>580.28233404900004</c:v>
                </c:pt>
                <c:pt idx="1">
                  <c:v>599.28440279400002</c:v>
                </c:pt>
                <c:pt idx="2">
                  <c:v>623.33667646200001</c:v>
                </c:pt>
                <c:pt idx="3">
                  <c:v>609.99175244000003</c:v>
                </c:pt>
                <c:pt idx="4">
                  <c:v>604.61717923599997</c:v>
                </c:pt>
                <c:pt idx="5">
                  <c:v>628.64289931200005</c:v>
                </c:pt>
                <c:pt idx="6">
                  <c:v>625.71573647699995</c:v>
                </c:pt>
                <c:pt idx="7">
                  <c:v>647.232900986</c:v>
                </c:pt>
                <c:pt idx="8">
                  <c:v>651.81324595299998</c:v>
                </c:pt>
                <c:pt idx="9">
                  <c:v>664.97223602400004</c:v>
                </c:pt>
                <c:pt idx="10">
                  <c:v>655.36087843799999</c:v>
                </c:pt>
                <c:pt idx="11">
                  <c:v>653.194573451</c:v>
                </c:pt>
                <c:pt idx="12">
                  <c:v>670.74574686300002</c:v>
                </c:pt>
                <c:pt idx="13">
                  <c:v>706.35300756900006</c:v>
                </c:pt>
                <c:pt idx="14">
                  <c:v>716.74294110000005</c:v>
                </c:pt>
                <c:pt idx="15">
                  <c:v>742.65414950399997</c:v>
                </c:pt>
                <c:pt idx="16">
                  <c:v>856.58640507300004</c:v>
                </c:pt>
                <c:pt idx="17">
                  <c:v>964.76863715399998</c:v>
                </c:pt>
                <c:pt idx="18">
                  <c:v>1122.8813225450001</c:v>
                </c:pt>
                <c:pt idx="19">
                  <c:v>1263.451132358</c:v>
                </c:pt>
                <c:pt idx="20">
                  <c:v>1357.878704598</c:v>
                </c:pt>
                <c:pt idx="21">
                  <c:v>1445.646229834</c:v>
                </c:pt>
                <c:pt idx="22">
                  <c:v>1607.0582968440001</c:v>
                </c:pt>
                <c:pt idx="23">
                  <c:v>1852.4187653250001</c:v>
                </c:pt>
                <c:pt idx="24">
                  <c:v>2083.2187407360002</c:v>
                </c:pt>
                <c:pt idx="25">
                  <c:v>2262.3156067680002</c:v>
                </c:pt>
                <c:pt idx="26">
                  <c:v>2434.0530948000001</c:v>
                </c:pt>
                <c:pt idx="27">
                  <c:v>2565.0829502679999</c:v>
                </c:pt>
                <c:pt idx="28">
                  <c:v>2732.024371468</c:v>
                </c:pt>
                <c:pt idx="29">
                  <c:v>2864.9298939</c:v>
                </c:pt>
                <c:pt idx="30">
                  <c:v>3037.161761373</c:v>
                </c:pt>
                <c:pt idx="31">
                  <c:v>3178.0351769399999</c:v>
                </c:pt>
                <c:pt idx="32">
                  <c:v>3397.4807731279998</c:v>
                </c:pt>
                <c:pt idx="33">
                  <c:v>3631.3606060769998</c:v>
                </c:pt>
                <c:pt idx="34">
                  <c:v>3824.7530501880001</c:v>
                </c:pt>
                <c:pt idx="35">
                  <c:v>4042.2710562080001</c:v>
                </c:pt>
                <c:pt idx="36">
                  <c:v>4245.4626546199997</c:v>
                </c:pt>
                <c:pt idx="37">
                  <c:v>4327.1817182750001</c:v>
                </c:pt>
                <c:pt idx="38">
                  <c:v>4331.0451705420001</c:v>
                </c:pt>
                <c:pt idx="39">
                  <c:v>4410.9587520960004</c:v>
                </c:pt>
                <c:pt idx="40">
                  <c:v>4729.4716138379999</c:v>
                </c:pt>
                <c:pt idx="41">
                  <c:v>4874.1113286330001</c:v>
                </c:pt>
                <c:pt idx="42">
                  <c:v>4997.8247226539997</c:v>
                </c:pt>
                <c:pt idx="43" formatCode="#,##0">
                  <c:v>5640.8330564106054</c:v>
                </c:pt>
                <c:pt idx="44" formatCode="#,##0">
                  <c:v>5752.0254496924072</c:v>
                </c:pt>
                <c:pt idx="45" formatCode="#,##0">
                  <c:v>5858.6242798327785</c:v>
                </c:pt>
                <c:pt idx="46" formatCode="#,##0">
                  <c:v>5880.1007463789801</c:v>
                </c:pt>
                <c:pt idx="47" formatCode="#,##0">
                  <c:v>5830.1007463789801</c:v>
                </c:pt>
                <c:pt idx="48" formatCode="#,##0">
                  <c:v>5780.1007463789801</c:v>
                </c:pt>
                <c:pt idx="49" formatCode="#,##0">
                  <c:v>5730.1007463789801</c:v>
                </c:pt>
                <c:pt idx="50" formatCode="#,##0">
                  <c:v>5680.1007463789801</c:v>
                </c:pt>
                <c:pt idx="51" formatCode="#,##0">
                  <c:v>5630.1007463789801</c:v>
                </c:pt>
                <c:pt idx="52" formatCode="#,##0">
                  <c:v>5580.1007463789801</c:v>
                </c:pt>
                <c:pt idx="53" formatCode="#,##0">
                  <c:v>5530.1007463789801</c:v>
                </c:pt>
                <c:pt idx="54" formatCode="#,##0">
                  <c:v>5480.1007463789801</c:v>
                </c:pt>
                <c:pt idx="55" formatCode="#,##0">
                  <c:v>5430.1007463789801</c:v>
                </c:pt>
                <c:pt idx="56" formatCode="#,##0">
                  <c:v>5380.1007463789801</c:v>
                </c:pt>
                <c:pt idx="57" formatCode="#,##0">
                  <c:v>5330.1007463789801</c:v>
                </c:pt>
                <c:pt idx="58" formatCode="#,##0">
                  <c:v>5280.1007463789801</c:v>
                </c:pt>
                <c:pt idx="59" formatCode="#,##0">
                  <c:v>5230.1007463789801</c:v>
                </c:pt>
                <c:pt idx="60" formatCode="#,##0">
                  <c:v>5180.1007463789801</c:v>
                </c:pt>
                <c:pt idx="61" formatCode="#,##0">
                  <c:v>5130.1007463789801</c:v>
                </c:pt>
                <c:pt idx="62" formatCode="#,##0">
                  <c:v>5080.1007463789801</c:v>
                </c:pt>
                <c:pt idx="63" formatCode="#,##0">
                  <c:v>5030.1007463789801</c:v>
                </c:pt>
                <c:pt idx="64" formatCode="#,##0">
                  <c:v>4980.1007463789801</c:v>
                </c:pt>
                <c:pt idx="65" formatCode="#,##0">
                  <c:v>4930.1007463789801</c:v>
                </c:pt>
                <c:pt idx="66" formatCode="#,##0">
                  <c:v>4880.1007463789801</c:v>
                </c:pt>
                <c:pt idx="67" formatCode="#,##0">
                  <c:v>4830.1007463789801</c:v>
                </c:pt>
                <c:pt idx="68" formatCode="#,##0">
                  <c:v>4780.1007463789801</c:v>
                </c:pt>
                <c:pt idx="69" formatCode="#,##0">
                  <c:v>4730.1007463789801</c:v>
                </c:pt>
              </c:numCache>
            </c:numRef>
          </c:val>
          <c:smooth val="0"/>
          <c:extLst>
            <c:ext xmlns:c16="http://schemas.microsoft.com/office/drawing/2014/chart" uri="{C3380CC4-5D6E-409C-BE32-E72D297353CC}">
              <c16:uniqueId val="{00000003-CBED-4028-8491-9D7737DE7082}"/>
            </c:ext>
          </c:extLst>
        </c:ser>
        <c:ser>
          <c:idx val="4"/>
          <c:order val="4"/>
          <c:tx>
            <c:strRef>
              <c:f>'2_UK_2030_scenario'!$D$152</c:f>
              <c:strCache>
                <c:ptCount val="1"/>
                <c:pt idx="0">
                  <c:v>MD - Diesel trains</c:v>
                </c:pt>
              </c:strCache>
            </c:strRef>
          </c:tx>
          <c:spPr>
            <a:ln w="28575" cap="rnd">
              <a:solidFill>
                <a:schemeClr val="accent5"/>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'2_UK_2030_scenario'!$E$152:$BV$152</c:f>
              <c:numCache>
                <c:formatCode>0</c:formatCode>
                <c:ptCount val="70"/>
                <c:pt idx="0">
                  <c:v>146.225755518</c:v>
                </c:pt>
                <c:pt idx="1">
                  <c:v>138.95687520600001</c:v>
                </c:pt>
                <c:pt idx="2">
                  <c:v>140.52688125</c:v>
                </c:pt>
                <c:pt idx="3">
                  <c:v>132.12477992000001</c:v>
                </c:pt>
                <c:pt idx="4">
                  <c:v>127.384347104</c:v>
                </c:pt>
                <c:pt idx="5">
                  <c:v>121.190753356</c:v>
                </c:pt>
                <c:pt idx="6">
                  <c:v>123.020597111</c:v>
                </c:pt>
                <c:pt idx="7">
                  <c:v>125.693784972</c:v>
                </c:pt>
                <c:pt idx="8">
                  <c:v>123.77921387400001</c:v>
                </c:pt>
                <c:pt idx="9">
                  <c:v>120.838475511</c:v>
                </c:pt>
                <c:pt idx="10">
                  <c:v>116.1433076</c:v>
                </c:pt>
                <c:pt idx="11">
                  <c:v>106.23694263500001</c:v>
                </c:pt>
                <c:pt idx="12">
                  <c:v>109.118673066</c:v>
                </c:pt>
                <c:pt idx="13">
                  <c:v>109.035677226</c:v>
                </c:pt>
                <c:pt idx="14">
                  <c:v>108.185797319</c:v>
                </c:pt>
                <c:pt idx="15">
                  <c:v>110.056575204</c:v>
                </c:pt>
                <c:pt idx="16">
                  <c:v>109.640067852</c:v>
                </c:pt>
                <c:pt idx="17">
                  <c:v>109.917565548</c:v>
                </c:pt>
                <c:pt idx="18">
                  <c:v>108.332030515</c:v>
                </c:pt>
                <c:pt idx="19">
                  <c:v>108.16470895</c:v>
                </c:pt>
                <c:pt idx="20">
                  <c:v>109.307820726</c:v>
                </c:pt>
                <c:pt idx="21">
                  <c:v>110.01601065</c:v>
                </c:pt>
                <c:pt idx="22">
                  <c:v>109.600068249</c:v>
                </c:pt>
                <c:pt idx="23">
                  <c:v>109.6104974</c:v>
                </c:pt>
                <c:pt idx="24">
                  <c:v>110.289221532</c:v>
                </c:pt>
                <c:pt idx="25">
                  <c:v>109.74025475800001</c:v>
                </c:pt>
                <c:pt idx="26">
                  <c:v>90.263390658000006</c:v>
                </c:pt>
                <c:pt idx="27">
                  <c:v>94.921717439999995</c:v>
                </c:pt>
                <c:pt idx="28">
                  <c:v>111.187334658</c:v>
                </c:pt>
                <c:pt idx="29">
                  <c:v>111.97720766400001</c:v>
                </c:pt>
                <c:pt idx="30">
                  <c:v>114.00979802000001</c:v>
                </c:pt>
                <c:pt idx="31">
                  <c:v>114.80159906</c:v>
                </c:pt>
                <c:pt idx="32">
                  <c:v>114.773693506</c:v>
                </c:pt>
                <c:pt idx="33">
                  <c:v>113.773112689</c:v>
                </c:pt>
                <c:pt idx="34">
                  <c:v>125.288892805</c:v>
                </c:pt>
                <c:pt idx="35">
                  <c:v>115.85384431999999</c:v>
                </c:pt>
                <c:pt idx="36">
                  <c:v>113.61783902000001</c:v>
                </c:pt>
                <c:pt idx="37">
                  <c:v>113.88707360799999</c:v>
                </c:pt>
                <c:pt idx="38">
                  <c:v>110.650227558</c:v>
                </c:pt>
                <c:pt idx="39">
                  <c:v>110.95968197000001</c:v>
                </c:pt>
                <c:pt idx="40">
                  <c:v>119.755844307</c:v>
                </c:pt>
                <c:pt idx="41">
                  <c:v>118.054987302</c:v>
                </c:pt>
                <c:pt idx="42">
                  <c:v>119.386386608</c:v>
                </c:pt>
                <c:pt idx="43" formatCode="#,##0">
                  <c:v>118.74735401490476</c:v>
                </c:pt>
                <c:pt idx="44" formatCode="#,##0">
                  <c:v>118.10832142180952</c:v>
                </c:pt>
                <c:pt idx="45" formatCode="#,##0">
                  <c:v>117.46928882871428</c:v>
                </c:pt>
                <c:pt idx="46" formatCode="#,##0">
                  <c:v>116.83025623561905</c:v>
                </c:pt>
                <c:pt idx="47" formatCode="#,##0">
                  <c:v>116.19122364252381</c:v>
                </c:pt>
                <c:pt idx="48" formatCode="#,##0">
                  <c:v>115.55219104942857</c:v>
                </c:pt>
                <c:pt idx="49" formatCode="#,##0">
                  <c:v>114.91315845633333</c:v>
                </c:pt>
                <c:pt idx="50" formatCode="#,##0">
                  <c:v>114.2741258632381</c:v>
                </c:pt>
                <c:pt idx="51" formatCode="#,##0">
                  <c:v>113.63509327014286</c:v>
                </c:pt>
                <c:pt idx="52" formatCode="#,##0">
                  <c:v>112.99606067704762</c:v>
                </c:pt>
                <c:pt idx="53" formatCode="#,##0">
                  <c:v>112.35702808395239</c:v>
                </c:pt>
                <c:pt idx="54" formatCode="#,##0">
                  <c:v>111.71799549085715</c:v>
                </c:pt>
                <c:pt idx="55" formatCode="#,##0">
                  <c:v>111.07896289776191</c:v>
                </c:pt>
                <c:pt idx="56" formatCode="#,##0">
                  <c:v>110.43993030466667</c:v>
                </c:pt>
                <c:pt idx="57" formatCode="#,##0">
                  <c:v>109.80089771157144</c:v>
                </c:pt>
                <c:pt idx="58" formatCode="#,##0">
                  <c:v>109.1618651184762</c:v>
                </c:pt>
                <c:pt idx="59" formatCode="#,##0">
                  <c:v>108.52283252538096</c:v>
                </c:pt>
                <c:pt idx="60" formatCode="#,##0">
                  <c:v>107.88379993228573</c:v>
                </c:pt>
                <c:pt idx="61" formatCode="#,##0">
                  <c:v>107.24476733919049</c:v>
                </c:pt>
                <c:pt idx="62" formatCode="#,##0">
                  <c:v>106.60573474609525</c:v>
                </c:pt>
                <c:pt idx="63" formatCode="#,##0">
                  <c:v>105.96670215300001</c:v>
                </c:pt>
                <c:pt idx="64" formatCode="#,##0">
                  <c:v>105.32766955990478</c:v>
                </c:pt>
                <c:pt idx="65" formatCode="#,##0">
                  <c:v>104.68863696680954</c:v>
                </c:pt>
                <c:pt idx="66" formatCode="#,##0">
                  <c:v>104.0496043737143</c:v>
                </c:pt>
                <c:pt idx="67" formatCode="#,##0">
                  <c:v>103.41057178061907</c:v>
                </c:pt>
                <c:pt idx="68" formatCode="#,##0">
                  <c:v>102.77153918752383</c:v>
                </c:pt>
                <c:pt idx="69" formatCode="#,##0">
                  <c:v>102.13250659442859</c:v>
                </c:pt>
              </c:numCache>
            </c:numRef>
          </c:val>
          <c:smooth val="0"/>
          <c:extLst>
            <c:ext xmlns:c16="http://schemas.microsoft.com/office/drawing/2014/chart" uri="{C3380CC4-5D6E-409C-BE32-E72D297353CC}">
              <c16:uniqueId val="{00000004-CBED-4028-8491-9D7737DE7082}"/>
            </c:ext>
          </c:extLst>
        </c:ser>
        <c:ser>
          <c:idx val="5"/>
          <c:order val="5"/>
          <c:tx>
            <c:strRef>
              <c:f>'2_UK_2030_scenario'!$D$153</c:f>
              <c:strCache>
                <c:ptCount val="1"/>
                <c:pt idx="0">
                  <c:v>MD - Electric cars</c:v>
                </c:pt>
              </c:strCache>
            </c:strRef>
          </c:tx>
          <c:spPr>
            <a:ln w="28575" cap="rnd">
              <a:solidFill>
                <a:schemeClr val="accent6"/>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'2_UK_2030_scenario'!$E$153:$BV$153</c:f>
              <c:numCache>
                <c:formatCode>0.000</c:formatCode>
                <c:ptCount val="70"/>
                <c:pt idx="33" formatCode="0">
                  <c:v>1.6933039999999999</c:v>
                </c:pt>
                <c:pt idx="34" formatCode="0">
                  <c:v>1.69997</c:v>
                </c:pt>
                <c:pt idx="35" formatCode="0">
                  <c:v>1.706636</c:v>
                </c:pt>
                <c:pt idx="36" formatCode="0">
                  <c:v>1.7133020000000001</c:v>
                </c:pt>
                <c:pt idx="37" formatCode="0">
                  <c:v>1.7199679999999999</c:v>
                </c:pt>
                <c:pt idx="38" formatCode="0">
                  <c:v>1.726634</c:v>
                </c:pt>
                <c:pt idx="39" formatCode="0">
                  <c:v>1.7333000000000001</c:v>
                </c:pt>
                <c:pt idx="40" formatCode="0">
                  <c:v>1.7399659999999999</c:v>
                </c:pt>
                <c:pt idx="41" formatCode="0">
                  <c:v>1.746632</c:v>
                </c:pt>
                <c:pt idx="42" formatCode="0">
                  <c:v>2.629947</c:v>
                </c:pt>
                <c:pt idx="43" formatCode="#,##0">
                  <c:v>3</c:v>
                </c:pt>
                <c:pt idx="44" formatCode="#,##0">
                  <c:v>3</c:v>
                </c:pt>
                <c:pt idx="45" formatCode="#,##0">
                  <c:v>3</c:v>
                </c:pt>
                <c:pt idx="46" formatCode="#,##0">
                  <c:v>100</c:v>
                </c:pt>
                <c:pt idx="47" formatCode="#,##0">
                  <c:v>280.72808572050462</c:v>
                </c:pt>
                <c:pt idx="48" formatCode="#,##0">
                  <c:v>469.51083710197099</c:v>
                </c:pt>
                <c:pt idx="49" formatCode="#,##0">
                  <c:v>661.56992038126509</c:v>
                </c:pt>
                <c:pt idx="50" formatCode="#,##0">
                  <c:v>852.89703820473505</c:v>
                </c:pt>
                <c:pt idx="51" formatCode="#,##0">
                  <c:v>1040.7677531145164</c:v>
                </c:pt>
                <c:pt idx="52" formatCode="#,##0">
                  <c:v>1223.6197181241364</c:v>
                </c:pt>
                <c:pt idx="53" formatCode="#,##0">
                  <c:v>1400.9380836902506</c:v>
                </c:pt>
                <c:pt idx="54" formatCode="#,##0">
                  <c:v>1572.9081527990907</c:v>
                </c:pt>
                <c:pt idx="55" formatCode="#,##0">
                  <c:v>1740.2340467227409</c:v>
                </c:pt>
                <c:pt idx="56" formatCode="#,##0">
                  <c:v>1903.8882882534831</c:v>
                </c:pt>
                <c:pt idx="57" formatCode="#,##0">
                  <c:v>2064.7459938146644</c:v>
                </c:pt>
                <c:pt idx="58" formatCode="#,##0">
                  <c:v>2223.4953458907048</c:v>
                </c:pt>
                <c:pt idx="59" formatCode="#,##0">
                  <c:v>2380.740955101292</c:v>
                </c:pt>
                <c:pt idx="60" formatCode="#,##0">
                  <c:v>2506.5025944897088</c:v>
                </c:pt>
                <c:pt idx="61" formatCode="#,##0">
                  <c:v>2630.8633092794871</c:v>
                </c:pt>
                <c:pt idx="62" formatCode="#,##0">
                  <c:v>2756.233963830412</c:v>
                </c:pt>
                <c:pt idx="63" formatCode="#,##0">
                  <c:v>2881.8947611269004</c:v>
                </c:pt>
                <c:pt idx="64" formatCode="#,##0">
                  <c:v>3007.847174955014</c:v>
                </c:pt>
                <c:pt idx="65" formatCode="#,##0">
                  <c:v>3134.0926866243967</c:v>
                </c:pt>
                <c:pt idx="66" formatCode="#,##0">
                  <c:v>3260.6327850010716</c:v>
                </c:pt>
                <c:pt idx="67" formatCode="#,##0">
                  <c:v>3387.4689665412166</c:v>
                </c:pt>
                <c:pt idx="68" formatCode="#,##0">
                  <c:v>3514.6027353257778</c:v>
                </c:pt>
                <c:pt idx="69" formatCode="#,##0">
                  <c:v>3642.0356030958842</c:v>
                </c:pt>
              </c:numCache>
            </c:numRef>
          </c:val>
          <c:smooth val="0"/>
          <c:extLst>
            <c:ext xmlns:c16="http://schemas.microsoft.com/office/drawing/2014/chart" uri="{C3380CC4-5D6E-409C-BE32-E72D297353CC}">
              <c16:uniqueId val="{00000005-CBED-4028-8491-9D7737DE7082}"/>
            </c:ext>
          </c:extLst>
        </c:ser>
        <c:ser>
          <c:idx val="6"/>
          <c:order val="6"/>
          <c:tx>
            <c:strRef>
              <c:f>'2_UK_2030_scenario'!$D$154</c:f>
              <c:strCache>
                <c:ptCount val="1"/>
                <c:pt idx="0">
                  <c:v>MD - Electric trains</c:v>
                </c:pt>
              </c:strCache>
            </c:strRef>
          </c:tx>
          <c:spPr>
            <a:ln w="28575" cap="rnd">
              <a:solidFill>
                <a:schemeClr val="accent1">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'2_UK_2030_scenario'!$E$154:$BV$154</c:f>
              <c:numCache>
                <c:formatCode>0</c:formatCode>
                <c:ptCount val="70"/>
                <c:pt idx="0">
                  <c:v>33.480276101999998</c:v>
                </c:pt>
                <c:pt idx="1">
                  <c:v>32.214215240999998</c:v>
                </c:pt>
                <c:pt idx="2">
                  <c:v>31.651521525</c:v>
                </c:pt>
                <c:pt idx="3">
                  <c:v>32.776908957000003</c:v>
                </c:pt>
                <c:pt idx="4">
                  <c:v>35.027683820999997</c:v>
                </c:pt>
                <c:pt idx="5">
                  <c:v>34.746336962999997</c:v>
                </c:pt>
                <c:pt idx="6">
                  <c:v>35.449704107999999</c:v>
                </c:pt>
                <c:pt idx="7">
                  <c:v>36.012397823999997</c:v>
                </c:pt>
                <c:pt idx="8">
                  <c:v>35.871724395000001</c:v>
                </c:pt>
                <c:pt idx="9">
                  <c:v>36.715764968999999</c:v>
                </c:pt>
                <c:pt idx="10">
                  <c:v>36.575091540000003</c:v>
                </c:pt>
                <c:pt idx="11">
                  <c:v>32.354888670000001</c:v>
                </c:pt>
                <c:pt idx="12">
                  <c:v>36.593696051999999</c:v>
                </c:pt>
                <c:pt idx="13">
                  <c:v>37.186534592000001</c:v>
                </c:pt>
                <c:pt idx="14">
                  <c:v>37.414709778000002</c:v>
                </c:pt>
                <c:pt idx="15">
                  <c:v>37.495186697999998</c:v>
                </c:pt>
                <c:pt idx="16">
                  <c:v>38.092769351999998</c:v>
                </c:pt>
                <c:pt idx="17">
                  <c:v>38.722744722000002</c:v>
                </c:pt>
                <c:pt idx="18">
                  <c:v>38.316702288000002</c:v>
                </c:pt>
                <c:pt idx="19">
                  <c:v>63.954496489999997</c:v>
                </c:pt>
                <c:pt idx="20">
                  <c:v>63.076525887000003</c:v>
                </c:pt>
                <c:pt idx="21">
                  <c:v>62.329457517000002</c:v>
                </c:pt>
                <c:pt idx="22">
                  <c:v>86.393135161999993</c:v>
                </c:pt>
                <c:pt idx="23">
                  <c:v>81.157904411000004</c:v>
                </c:pt>
                <c:pt idx="24">
                  <c:v>96.698540901000001</c:v>
                </c:pt>
                <c:pt idx="25">
                  <c:v>98.457561620000007</c:v>
                </c:pt>
                <c:pt idx="26">
                  <c:v>101.706451767</c:v>
                </c:pt>
                <c:pt idx="27">
                  <c:v>100.52868564000001</c:v>
                </c:pt>
                <c:pt idx="28">
                  <c:v>103.63027734000001</c:v>
                </c:pt>
                <c:pt idx="29">
                  <c:v>103.952847804</c:v>
                </c:pt>
                <c:pt idx="30">
                  <c:v>104.959310049</c:v>
                </c:pt>
                <c:pt idx="31">
                  <c:v>102.46539742500001</c:v>
                </c:pt>
                <c:pt idx="32">
                  <c:v>98.151572340000001</c:v>
                </c:pt>
                <c:pt idx="33">
                  <c:v>48.085265790999998</c:v>
                </c:pt>
                <c:pt idx="34">
                  <c:v>48.127154937</c:v>
                </c:pt>
                <c:pt idx="35">
                  <c:v>48.310940832</c:v>
                </c:pt>
                <c:pt idx="36">
                  <c:v>50.190231081</c:v>
                </c:pt>
                <c:pt idx="37">
                  <c:v>52.289287492</c:v>
                </c:pt>
                <c:pt idx="38">
                  <c:v>53.001690988</c:v>
                </c:pt>
                <c:pt idx="39">
                  <c:v>52.585433655000003</c:v>
                </c:pt>
                <c:pt idx="40">
                  <c:v>53.322444875000002</c:v>
                </c:pt>
                <c:pt idx="41">
                  <c:v>53.078459381999998</c:v>
                </c:pt>
                <c:pt idx="42">
                  <c:v>53.762919560999997</c:v>
                </c:pt>
                <c:pt idx="43" formatCode="#,##0">
                  <c:v>54.245839643357137</c:v>
                </c:pt>
                <c:pt idx="44" formatCode="#,##0">
                  <c:v>54.728759725714276</c:v>
                </c:pt>
                <c:pt idx="45" formatCode="#,##0">
                  <c:v>55.211679808071416</c:v>
                </c:pt>
                <c:pt idx="46" formatCode="#,##0">
                  <c:v>55.694599890428556</c:v>
                </c:pt>
                <c:pt idx="47" formatCode="#,##0">
                  <c:v>56.177519972785696</c:v>
                </c:pt>
                <c:pt idx="48" formatCode="#,##0">
                  <c:v>56.660440055142836</c:v>
                </c:pt>
                <c:pt idx="49" formatCode="#,##0">
                  <c:v>57.143360137499975</c:v>
                </c:pt>
                <c:pt idx="50" formatCode="#,##0">
                  <c:v>57.626280219857115</c:v>
                </c:pt>
                <c:pt idx="51" formatCode="#,##0">
                  <c:v>58.109200302214255</c:v>
                </c:pt>
                <c:pt idx="52" formatCode="#,##0">
                  <c:v>58.592120384571395</c:v>
                </c:pt>
                <c:pt idx="53" formatCode="#,##0">
                  <c:v>59.075040466928534</c:v>
                </c:pt>
                <c:pt idx="54" formatCode="#,##0">
                  <c:v>59.557960549285674</c:v>
                </c:pt>
                <c:pt idx="55" formatCode="#,##0">
                  <c:v>60.040880631642814</c:v>
                </c:pt>
                <c:pt idx="56" formatCode="#,##0">
                  <c:v>60.523800713999954</c:v>
                </c:pt>
                <c:pt idx="57" formatCode="#,##0">
                  <c:v>61.006720796357094</c:v>
                </c:pt>
                <c:pt idx="58" formatCode="#,##0">
                  <c:v>61.489640878714233</c:v>
                </c:pt>
                <c:pt idx="59" formatCode="#,##0">
                  <c:v>61.972560961071373</c:v>
                </c:pt>
                <c:pt idx="60" formatCode="#,##0">
                  <c:v>62.455481043428513</c:v>
                </c:pt>
                <c:pt idx="61" formatCode="#,##0">
                  <c:v>62.938401125785653</c:v>
                </c:pt>
                <c:pt idx="62" formatCode="#,##0">
                  <c:v>63.421321208142793</c:v>
                </c:pt>
                <c:pt idx="63" formatCode="#,##0">
                  <c:v>63.904241290499932</c:v>
                </c:pt>
                <c:pt idx="64" formatCode="#,##0">
                  <c:v>64.387161372857079</c:v>
                </c:pt>
                <c:pt idx="65" formatCode="#,##0">
                  <c:v>64.870081455214219</c:v>
                </c:pt>
                <c:pt idx="66" formatCode="#,##0">
                  <c:v>65.353001537571359</c:v>
                </c:pt>
                <c:pt idx="67" formatCode="#,##0">
                  <c:v>65.835921619928499</c:v>
                </c:pt>
                <c:pt idx="68" formatCode="#,##0">
                  <c:v>66.318841702285638</c:v>
                </c:pt>
                <c:pt idx="69" formatCode="#,##0">
                  <c:v>66.801761784642778</c:v>
                </c:pt>
              </c:numCache>
            </c:numRef>
          </c:val>
          <c:smooth val="0"/>
          <c:extLst>
            <c:ext xmlns:c16="http://schemas.microsoft.com/office/drawing/2014/chart" uri="{C3380CC4-5D6E-409C-BE32-E72D297353CC}">
              <c16:uniqueId val="{00000006-CBED-4028-8491-9D7737DE7082}"/>
            </c:ext>
          </c:extLst>
        </c:ser>
        <c:ser>
          <c:idx val="7"/>
          <c:order val="7"/>
          <c:tx>
            <c:strRef>
              <c:f>'2_UK_2030_scenario'!$D$155</c:f>
              <c:strCache>
                <c:ptCount val="1"/>
                <c:pt idx="0">
                  <c:v>MD - Industry static diesel engines</c:v>
                </c:pt>
              </c:strCache>
            </c:strRef>
          </c:tx>
          <c:spPr>
            <a:ln w="28575" cap="rnd">
              <a:solidFill>
                <a:schemeClr val="accent2">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'2_UK_2030_scenario'!$E$155:$BV$155</c:f>
              <c:numCache>
                <c:formatCode>0</c:formatCode>
                <c:ptCount val="70"/>
                <c:pt idx="0">
                  <c:v>1467.864</c:v>
                </c:pt>
                <c:pt idx="1">
                  <c:v>1903.692</c:v>
                </c:pt>
                <c:pt idx="2">
                  <c:v>1976.7080000000001</c:v>
                </c:pt>
                <c:pt idx="3">
                  <c:v>1786.752</c:v>
                </c:pt>
                <c:pt idx="4">
                  <c:v>1679.835</c:v>
                </c:pt>
                <c:pt idx="5">
                  <c:v>1682.7159999999999</c:v>
                </c:pt>
                <c:pt idx="6">
                  <c:v>1728.0239999999999</c:v>
                </c:pt>
                <c:pt idx="7">
                  <c:v>1690.2760000000001</c:v>
                </c:pt>
                <c:pt idx="8">
                  <c:v>1805.797</c:v>
                </c:pt>
                <c:pt idx="9">
                  <c:v>1518.75</c:v>
                </c:pt>
                <c:pt idx="10">
                  <c:v>1427.357</c:v>
                </c:pt>
                <c:pt idx="11">
                  <c:v>1373.056</c:v>
                </c:pt>
                <c:pt idx="12">
                  <c:v>1157.2470000000001</c:v>
                </c:pt>
                <c:pt idx="13">
                  <c:v>1086.684</c:v>
                </c:pt>
                <c:pt idx="14">
                  <c:v>1094.7750000000001</c:v>
                </c:pt>
                <c:pt idx="15">
                  <c:v>1045.212</c:v>
                </c:pt>
                <c:pt idx="16">
                  <c:v>1039.5809999999999</c:v>
                </c:pt>
                <c:pt idx="17">
                  <c:v>936.02599999999995</c:v>
                </c:pt>
                <c:pt idx="18">
                  <c:v>929.62800000000004</c:v>
                </c:pt>
                <c:pt idx="19">
                  <c:v>969.64</c:v>
                </c:pt>
                <c:pt idx="20">
                  <c:v>998.95500000000004</c:v>
                </c:pt>
                <c:pt idx="21">
                  <c:v>961.33799999999997</c:v>
                </c:pt>
                <c:pt idx="22">
                  <c:v>974.36900000000003</c:v>
                </c:pt>
                <c:pt idx="23">
                  <c:v>1027.2280000000001</c:v>
                </c:pt>
                <c:pt idx="24">
                  <c:v>1073.31</c:v>
                </c:pt>
                <c:pt idx="25">
                  <c:v>1126.5540000000001</c:v>
                </c:pt>
                <c:pt idx="26">
                  <c:v>1126.7619999999999</c:v>
                </c:pt>
                <c:pt idx="27">
                  <c:v>1135.296</c:v>
                </c:pt>
                <c:pt idx="28">
                  <c:v>1195.5930000000001</c:v>
                </c:pt>
                <c:pt idx="29">
                  <c:v>1219.1600000000001</c:v>
                </c:pt>
                <c:pt idx="30">
                  <c:v>1167.201</c:v>
                </c:pt>
                <c:pt idx="31">
                  <c:v>1236.6199999999999</c:v>
                </c:pt>
                <c:pt idx="32">
                  <c:v>1348.0930000000001</c:v>
                </c:pt>
                <c:pt idx="33">
                  <c:v>1212.162</c:v>
                </c:pt>
                <c:pt idx="34">
                  <c:v>1239</c:v>
                </c:pt>
                <c:pt idx="35">
                  <c:v>1138.712</c:v>
                </c:pt>
                <c:pt idx="36">
                  <c:v>1207.008</c:v>
                </c:pt>
                <c:pt idx="37">
                  <c:v>1006.048</c:v>
                </c:pt>
                <c:pt idx="38">
                  <c:v>868.29600000000005</c:v>
                </c:pt>
                <c:pt idx="39">
                  <c:v>857.7</c:v>
                </c:pt>
                <c:pt idx="40">
                  <c:v>778.38599999999997</c:v>
                </c:pt>
                <c:pt idx="41">
                  <c:v>768.59</c:v>
                </c:pt>
                <c:pt idx="42">
                  <c:v>626.60400000000004</c:v>
                </c:pt>
                <c:pt idx="43" formatCode="#,##0">
                  <c:v>606.57400000000007</c:v>
                </c:pt>
                <c:pt idx="44" formatCode="#,##0">
                  <c:v>586.5440000000001</c:v>
                </c:pt>
                <c:pt idx="45" formatCode="#,##0">
                  <c:v>566.51400000000012</c:v>
                </c:pt>
                <c:pt idx="46" formatCode="#,##0">
                  <c:v>546.48400000000015</c:v>
                </c:pt>
                <c:pt idx="47" formatCode="#,##0">
                  <c:v>526.45400000000018</c:v>
                </c:pt>
                <c:pt idx="48" formatCode="#,##0">
                  <c:v>506.42400000000021</c:v>
                </c:pt>
                <c:pt idx="49" formatCode="#,##0">
                  <c:v>486.39400000000023</c:v>
                </c:pt>
                <c:pt idx="50" formatCode="#,##0">
                  <c:v>466.36400000000026</c:v>
                </c:pt>
                <c:pt idx="51" formatCode="#,##0">
                  <c:v>446.33400000000029</c:v>
                </c:pt>
                <c:pt idx="52" formatCode="#,##0">
                  <c:v>426.30400000000031</c:v>
                </c:pt>
                <c:pt idx="53" formatCode="#,##0">
                  <c:v>406.27400000000034</c:v>
                </c:pt>
                <c:pt idx="54" formatCode="#,##0">
                  <c:v>386.24400000000037</c:v>
                </c:pt>
                <c:pt idx="55" formatCode="#,##0">
                  <c:v>366.2140000000004</c:v>
                </c:pt>
                <c:pt idx="56" formatCode="#,##0">
                  <c:v>346.18400000000042</c:v>
                </c:pt>
                <c:pt idx="57" formatCode="#,##0">
                  <c:v>326.15400000000045</c:v>
                </c:pt>
                <c:pt idx="58" formatCode="#,##0">
                  <c:v>306.12400000000048</c:v>
                </c:pt>
                <c:pt idx="59" formatCode="#,##0">
                  <c:v>286.09400000000051</c:v>
                </c:pt>
                <c:pt idx="60" formatCode="#,##0">
                  <c:v>266.06400000000053</c:v>
                </c:pt>
                <c:pt idx="61" formatCode="#,##0">
                  <c:v>246.03400000000053</c:v>
                </c:pt>
                <c:pt idx="62" formatCode="#,##0">
                  <c:v>226.00400000000053</c:v>
                </c:pt>
                <c:pt idx="63" formatCode="#,##0">
                  <c:v>205.97400000000053</c:v>
                </c:pt>
                <c:pt idx="64" formatCode="#,##0">
                  <c:v>185.94400000000053</c:v>
                </c:pt>
                <c:pt idx="65" formatCode="#,##0">
                  <c:v>165.91400000000053</c:v>
                </c:pt>
                <c:pt idx="66" formatCode="#,##0">
                  <c:v>145.88400000000053</c:v>
                </c:pt>
                <c:pt idx="67" formatCode="#,##0">
                  <c:v>125.85400000000053</c:v>
                </c:pt>
                <c:pt idx="68" formatCode="#,##0">
                  <c:v>105.82400000000052</c:v>
                </c:pt>
                <c:pt idx="69" formatCode="#,##0">
                  <c:v>85.794000000000523</c:v>
                </c:pt>
              </c:numCache>
            </c:numRef>
          </c:val>
          <c:smooth val="0"/>
          <c:extLst>
            <c:ext xmlns:c16="http://schemas.microsoft.com/office/drawing/2014/chart" uri="{C3380CC4-5D6E-409C-BE32-E72D297353CC}">
              <c16:uniqueId val="{00000007-CBED-4028-8491-9D7737DE7082}"/>
            </c:ext>
          </c:extLst>
        </c:ser>
        <c:ser>
          <c:idx val="8"/>
          <c:order val="8"/>
          <c:tx>
            <c:strRef>
              <c:f>'2_UK_2030_scenario'!$D$156</c:f>
              <c:strCache>
                <c:ptCount val="1"/>
                <c:pt idx="0">
                  <c:v>MD - Petrol cars</c:v>
                </c:pt>
              </c:strCache>
            </c:strRef>
          </c:tx>
          <c:spPr>
            <a:ln w="28575" cap="rnd">
              <a:solidFill>
                <a:schemeClr val="accent3">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'2_UK_2030_scenario'!$E$156:$BV$156</c:f>
              <c:numCache>
                <c:formatCode>0</c:formatCode>
                <c:ptCount val="70"/>
                <c:pt idx="0">
                  <c:v>2491.1051166359998</c:v>
                </c:pt>
                <c:pt idx="1">
                  <c:v>2629.6336471019999</c:v>
                </c:pt>
                <c:pt idx="2">
                  <c:v>2778.183164002</c:v>
                </c:pt>
                <c:pt idx="3">
                  <c:v>2722.3412030589998</c:v>
                </c:pt>
                <c:pt idx="4">
                  <c:v>2727.9006008420001</c:v>
                </c:pt>
                <c:pt idx="5">
                  <c:v>2865.0194507430001</c:v>
                </c:pt>
                <c:pt idx="6">
                  <c:v>2922.7858989450001</c:v>
                </c:pt>
                <c:pt idx="7">
                  <c:v>3053.3894443899999</c:v>
                </c:pt>
                <c:pt idx="8">
                  <c:v>3062.2169399559998</c:v>
                </c:pt>
                <c:pt idx="9">
                  <c:v>3231.6966728399998</c:v>
                </c:pt>
                <c:pt idx="10">
                  <c:v>3261.5522204550002</c:v>
                </c:pt>
                <c:pt idx="11">
                  <c:v>3360.8799493810002</c:v>
                </c:pt>
                <c:pt idx="12">
                  <c:v>3406.269090024</c:v>
                </c:pt>
                <c:pt idx="13">
                  <c:v>3566.298499384</c:v>
                </c:pt>
                <c:pt idx="14">
                  <c:v>3636.5252262180002</c:v>
                </c:pt>
                <c:pt idx="15">
                  <c:v>3827.2311404819998</c:v>
                </c:pt>
                <c:pt idx="16">
                  <c:v>4046.3756951119999</c:v>
                </c:pt>
                <c:pt idx="17">
                  <c:v>4286.7362057589999</c:v>
                </c:pt>
                <c:pt idx="18">
                  <c:v>4530.6312922520001</c:v>
                </c:pt>
                <c:pt idx="19">
                  <c:v>4524.1692366500001</c:v>
                </c:pt>
                <c:pt idx="20">
                  <c:v>4466.8379003919999</c:v>
                </c:pt>
                <c:pt idx="21">
                  <c:v>4431.7940644199998</c:v>
                </c:pt>
                <c:pt idx="22">
                  <c:v>4338.2512518240001</c:v>
                </c:pt>
                <c:pt idx="23">
                  <c:v>4251.7002593999996</c:v>
                </c:pt>
                <c:pt idx="24">
                  <c:v>4152.8021020180004</c:v>
                </c:pt>
                <c:pt idx="25">
                  <c:v>4193.8481737499997</c:v>
                </c:pt>
                <c:pt idx="26">
                  <c:v>4182.6422224799999</c:v>
                </c:pt>
                <c:pt idx="27">
                  <c:v>4158.3338806150005</c:v>
                </c:pt>
                <c:pt idx="28">
                  <c:v>4291.9137489960003</c:v>
                </c:pt>
                <c:pt idx="29">
                  <c:v>4096.116397836</c:v>
                </c:pt>
                <c:pt idx="30">
                  <c:v>4009.2097569090001</c:v>
                </c:pt>
                <c:pt idx="31">
                  <c:v>3999.7053096</c:v>
                </c:pt>
                <c:pt idx="32">
                  <c:v>3858.8719723200002</c:v>
                </c:pt>
                <c:pt idx="33">
                  <c:v>3775.08057074</c:v>
                </c:pt>
                <c:pt idx="34">
                  <c:v>3621.2502775920002</c:v>
                </c:pt>
                <c:pt idx="35">
                  <c:v>3545.0951088000002</c:v>
                </c:pt>
                <c:pt idx="36">
                  <c:v>3450.8460966719999</c:v>
                </c:pt>
                <c:pt idx="37">
                  <c:v>3266.039251659</c:v>
                </c:pt>
                <c:pt idx="38">
                  <c:v>3093.7781574420001</c:v>
                </c:pt>
                <c:pt idx="39">
                  <c:v>2981.6454336779998</c:v>
                </c:pt>
                <c:pt idx="40">
                  <c:v>2742.428023041</c:v>
                </c:pt>
                <c:pt idx="41">
                  <c:v>2608.4070936449998</c:v>
                </c:pt>
                <c:pt idx="42">
                  <c:v>2496.0659562679998</c:v>
                </c:pt>
                <c:pt idx="43" formatCode="#,##0">
                  <c:v>2496.1840714973332</c:v>
                </c:pt>
                <c:pt idx="44" formatCode="#,##0">
                  <c:v>2496.3021867266666</c:v>
                </c:pt>
                <c:pt idx="45" formatCode="#,##0">
                  <c:v>2496.420301956</c:v>
                </c:pt>
                <c:pt idx="46" formatCode="#,##0">
                  <c:v>2496.420301956</c:v>
                </c:pt>
                <c:pt idx="47" formatCode="#,##0">
                  <c:v>2496.420301956</c:v>
                </c:pt>
                <c:pt idx="48" formatCode="#,##0">
                  <c:v>2496.420301956</c:v>
                </c:pt>
                <c:pt idx="49" formatCode="#,##0">
                  <c:v>2496.420301956</c:v>
                </c:pt>
                <c:pt idx="50" formatCode="#,##0">
                  <c:v>2496.420301956</c:v>
                </c:pt>
                <c:pt idx="51" formatCode="#,##0">
                  <c:v>2496.420301956</c:v>
                </c:pt>
                <c:pt idx="52" formatCode="#,##0">
                  <c:v>2496.420301956</c:v>
                </c:pt>
                <c:pt idx="53" formatCode="#,##0">
                  <c:v>2496.420301956</c:v>
                </c:pt>
                <c:pt idx="54" formatCode="#,##0">
                  <c:v>2496.420301956</c:v>
                </c:pt>
                <c:pt idx="55" formatCode="#,##0">
                  <c:v>2496.420301956</c:v>
                </c:pt>
                <c:pt idx="56" formatCode="#,##0">
                  <c:v>2496.420301956</c:v>
                </c:pt>
                <c:pt idx="57" formatCode="#,##0">
                  <c:v>2496.420301956</c:v>
                </c:pt>
                <c:pt idx="58" formatCode="#,##0">
                  <c:v>2496.420301956</c:v>
                </c:pt>
                <c:pt idx="59" formatCode="#,##0">
                  <c:v>2496.420301956</c:v>
                </c:pt>
                <c:pt idx="60" formatCode="#,##0">
                  <c:v>2496.420301956</c:v>
                </c:pt>
                <c:pt idx="61" formatCode="#,##0">
                  <c:v>2496.420301956</c:v>
                </c:pt>
                <c:pt idx="62" formatCode="#,##0">
                  <c:v>2496.420301956</c:v>
                </c:pt>
                <c:pt idx="63" formatCode="#,##0">
                  <c:v>2496.420301956</c:v>
                </c:pt>
                <c:pt idx="64" formatCode="#,##0">
                  <c:v>2496.420301956</c:v>
                </c:pt>
                <c:pt idx="65" formatCode="#,##0">
                  <c:v>2496.420301956</c:v>
                </c:pt>
                <c:pt idx="66" formatCode="#,##0">
                  <c:v>2496.420301956</c:v>
                </c:pt>
                <c:pt idx="67" formatCode="#,##0">
                  <c:v>2496.420301956</c:v>
                </c:pt>
                <c:pt idx="68" formatCode="#,##0">
                  <c:v>2496.420301956</c:v>
                </c:pt>
                <c:pt idx="69" formatCode="#,##0">
                  <c:v>2496.420301956</c:v>
                </c:pt>
              </c:numCache>
            </c:numRef>
          </c:val>
          <c:smooth val="0"/>
          <c:extLst>
            <c:ext xmlns:c16="http://schemas.microsoft.com/office/drawing/2014/chart" uri="{C3380CC4-5D6E-409C-BE32-E72D297353CC}">
              <c16:uniqueId val="{00000008-CBED-4028-8491-9D7737DE7082}"/>
            </c:ext>
          </c:extLst>
        </c:ser>
        <c:ser>
          <c:idx val="9"/>
          <c:order val="9"/>
          <c:tx>
            <c:strRef>
              <c:f>'2_UK_2030_scenario'!$D$157</c:f>
              <c:strCache>
                <c:ptCount val="1"/>
                <c:pt idx="0">
                  <c:v>MD - Steam (coal) trains</c:v>
                </c:pt>
              </c:strCache>
            </c:strRef>
          </c:tx>
          <c:spPr>
            <a:ln w="28575" cap="rnd">
              <a:solidFill>
                <a:schemeClr val="accent4">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'2_UK_2030_scenario'!$E$157:$BV$157</c:f>
              <c:numCache>
                <c:formatCode>0</c:formatCode>
                <c:ptCount val="70"/>
                <c:pt idx="0">
                  <c:v>2.5498107050000001</c:v>
                </c:pt>
                <c:pt idx="1">
                  <c:v>1.0052605800000001</c:v>
                </c:pt>
                <c:pt idx="2">
                  <c:v>1.0577566199999999</c:v>
                </c:pt>
                <c:pt idx="3">
                  <c:v>1.0202074649999999</c:v>
                </c:pt>
                <c:pt idx="4">
                  <c:v>0.84495334899999996</c:v>
                </c:pt>
                <c:pt idx="5">
                  <c:v>0.82804899600000004</c:v>
                </c:pt>
                <c:pt idx="6">
                  <c:v>0.81079712000000004</c:v>
                </c:pt>
                <c:pt idx="7">
                  <c:v>0.83985803999999997</c:v>
                </c:pt>
                <c:pt idx="8">
                  <c:v>0.79874969200000001</c:v>
                </c:pt>
                <c:pt idx="9">
                  <c:v>0.80428278399999997</c:v>
                </c:pt>
                <c:pt idx="10">
                  <c:v>0.70966127999999995</c:v>
                </c:pt>
                <c:pt idx="11">
                  <c:v>0.66235052800000005</c:v>
                </c:pt>
                <c:pt idx="12">
                  <c:v>0.26020913600000001</c:v>
                </c:pt>
                <c:pt idx="13">
                  <c:v>4.7310751999999998E-2</c:v>
                </c:pt>
                <c:pt idx="14">
                  <c:v>7.0966128000000003E-2</c:v>
                </c:pt>
                <c:pt idx="15">
                  <c:v>4.7310751999999998E-2</c:v>
                </c:pt>
                <c:pt idx="16">
                  <c:v>2.3655375999999999E-2</c:v>
                </c:pt>
                <c:pt idx="17">
                  <c:v>2.3636217766038956E-2</c:v>
                </c:pt>
                <c:pt idx="18">
                  <c:v>4.7245135537784776E-2</c:v>
                </c:pt>
                <c:pt idx="19">
                  <c:v>4.7293606751978509E-2</c:v>
                </c:pt>
                <c:pt idx="20">
                  <c:v>4.2535783230195766E-2</c:v>
                </c:pt>
                <c:pt idx="21">
                  <c:v>4.2535783230195766E-2</c:v>
                </c:pt>
                <c:pt idx="22">
                  <c:v>4.2535783230195766E-2</c:v>
                </c:pt>
                <c:pt idx="23">
                  <c:v>4.2535783230195766E-2</c:v>
                </c:pt>
                <c:pt idx="24">
                  <c:v>4.2535783230195766E-2</c:v>
                </c:pt>
                <c:pt idx="25">
                  <c:v>4.2535783230195766E-2</c:v>
                </c:pt>
                <c:pt idx="26">
                  <c:v>4.2535783230195766E-2</c:v>
                </c:pt>
                <c:pt idx="27">
                  <c:v>4.2535783230195766E-2</c:v>
                </c:pt>
                <c:pt idx="28">
                  <c:v>4.2535783230195766E-2</c:v>
                </c:pt>
                <c:pt idx="29">
                  <c:v>4.2535783230195766E-2</c:v>
                </c:pt>
                <c:pt idx="30">
                  <c:v>4.2535783230195766E-2</c:v>
                </c:pt>
                <c:pt idx="31">
                  <c:v>4.2535783230195766E-2</c:v>
                </c:pt>
                <c:pt idx="32">
                  <c:v>4.2535783230195766E-2</c:v>
                </c:pt>
                <c:pt idx="33">
                  <c:v>4.2535783230195766E-2</c:v>
                </c:pt>
                <c:pt idx="34">
                  <c:v>4.65550377894169E-2</c:v>
                </c:pt>
                <c:pt idx="35">
                  <c:v>0.25524559576167932</c:v>
                </c:pt>
                <c:pt idx="36">
                  <c:v>0.25631277081376896</c:v>
                </c:pt>
                <c:pt idx="37">
                  <c:v>0.25630825536008739</c:v>
                </c:pt>
                <c:pt idx="38">
                  <c:v>0.25647937453100234</c:v>
                </c:pt>
                <c:pt idx="39">
                  <c:v>0.25669790481096422</c:v>
                </c:pt>
                <c:pt idx="40">
                  <c:v>0.20983193208019985</c:v>
                </c:pt>
                <c:pt idx="41">
                  <c:v>0.20947054280179833</c:v>
                </c:pt>
                <c:pt idx="42">
                  <c:v>0.18618383068726715</c:v>
                </c:pt>
                <c:pt idx="43">
                  <c:v>0.18641157703852998</c:v>
                </c:pt>
                <c:pt idx="44">
                  <c:v>0.18660516143710337</c:v>
                </c:pt>
                <c:pt idx="45">
                  <c:v>0.18676970817589075</c:v>
                </c:pt>
                <c:pt idx="46">
                  <c:v>0.18690957290386001</c:v>
                </c:pt>
                <c:pt idx="47">
                  <c:v>0.18702845792263392</c:v>
                </c:pt>
                <c:pt idx="48">
                  <c:v>0.1871295101885917</c:v>
                </c:pt>
                <c:pt idx="49">
                  <c:v>0.18721540461465586</c:v>
                </c:pt>
                <c:pt idx="50">
                  <c:v>0.18728841487681036</c:v>
                </c:pt>
                <c:pt idx="51">
                  <c:v>0.18735047359964169</c:v>
                </c:pt>
                <c:pt idx="52">
                  <c:v>0.18740322351404831</c:v>
                </c:pt>
                <c:pt idx="53">
                  <c:v>0.18744806094129396</c:v>
                </c:pt>
                <c:pt idx="54">
                  <c:v>0.18748617275445273</c:v>
                </c:pt>
                <c:pt idx="55">
                  <c:v>0.18751856779563772</c:v>
                </c:pt>
                <c:pt idx="56">
                  <c:v>0.18754610358064494</c:v>
                </c:pt>
                <c:pt idx="57">
                  <c:v>0.18756950899790109</c:v>
                </c:pt>
                <c:pt idx="58">
                  <c:v>0.18758940360256882</c:v>
                </c:pt>
                <c:pt idx="59">
                  <c:v>0.18760631401653638</c:v>
                </c:pt>
                <c:pt idx="60">
                  <c:v>0.18762068786840883</c:v>
                </c:pt>
                <c:pt idx="61">
                  <c:v>0.18763290564250037</c:v>
                </c:pt>
                <c:pt idx="62">
                  <c:v>0.1876432907504782</c:v>
                </c:pt>
                <c:pt idx="63">
                  <c:v>0.18765211809225937</c:v>
                </c:pt>
                <c:pt idx="64">
                  <c:v>0.18765962133277334</c:v>
                </c:pt>
                <c:pt idx="65">
                  <c:v>0.18766599908721024</c:v>
                </c:pt>
                <c:pt idx="66">
                  <c:v>0.18767142017848157</c:v>
                </c:pt>
                <c:pt idx="67">
                  <c:v>0.18767602810606224</c:v>
                </c:pt>
                <c:pt idx="68">
                  <c:v>0.18767994484450576</c:v>
                </c:pt>
                <c:pt idx="69">
                  <c:v>0.1876832740721828</c:v>
                </c:pt>
              </c:numCache>
            </c:numRef>
          </c:val>
          <c:smooth val="0"/>
          <c:extLst>
            <c:ext xmlns:c16="http://schemas.microsoft.com/office/drawing/2014/chart" uri="{C3380CC4-5D6E-409C-BE32-E72D297353CC}">
              <c16:uniqueId val="{00000009-CBED-4028-8491-9D7737DE7082}"/>
            </c:ext>
          </c:extLst>
        </c:ser>
        <c:ser>
          <c:idx val="10"/>
          <c:order val="10"/>
          <c:tx>
            <c:strRef>
              <c:f>'2_UK_2030_scenario'!$D$158</c:f>
              <c:strCache>
                <c:ptCount val="1"/>
                <c:pt idx="0">
                  <c:v>MD - Tractors</c:v>
                </c:pt>
              </c:strCache>
            </c:strRef>
          </c:tx>
          <c:spPr>
            <a:ln w="28575" cap="rnd">
              <a:solidFill>
                <a:schemeClr val="accent5">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'2_UK_2030_scenario'!$E$158:$BV$158</c:f>
              <c:numCache>
                <c:formatCode>0</c:formatCode>
                <c:ptCount val="70"/>
                <c:pt idx="0">
                  <c:v>57.291471156</c:v>
                </c:pt>
                <c:pt idx="1">
                  <c:v>67.540002974999993</c:v>
                </c:pt>
                <c:pt idx="2">
                  <c:v>68.591937560999995</c:v>
                </c:pt>
                <c:pt idx="3">
                  <c:v>56.718150119999997</c:v>
                </c:pt>
                <c:pt idx="4">
                  <c:v>59.045932551999996</c:v>
                </c:pt>
                <c:pt idx="5">
                  <c:v>55.276839617999997</c:v>
                </c:pt>
                <c:pt idx="6">
                  <c:v>56.477009246999998</c:v>
                </c:pt>
                <c:pt idx="7">
                  <c:v>57.328507512000002</c:v>
                </c:pt>
                <c:pt idx="8">
                  <c:v>55.313699636000003</c:v>
                </c:pt>
                <c:pt idx="9">
                  <c:v>46.166222228999999</c:v>
                </c:pt>
                <c:pt idx="10">
                  <c:v>46.139912670000001</c:v>
                </c:pt>
                <c:pt idx="11">
                  <c:v>45.760586670000002</c:v>
                </c:pt>
                <c:pt idx="12">
                  <c:v>44.140635287999999</c:v>
                </c:pt>
                <c:pt idx="13">
                  <c:v>41.879651940000002</c:v>
                </c:pt>
                <c:pt idx="14">
                  <c:v>41.586952115000003</c:v>
                </c:pt>
                <c:pt idx="15">
                  <c:v>38.181182223999997</c:v>
                </c:pt>
                <c:pt idx="16">
                  <c:v>38.917671372000001</c:v>
                </c:pt>
                <c:pt idx="17">
                  <c:v>37.845969568000001</c:v>
                </c:pt>
                <c:pt idx="18">
                  <c:v>37.574805163999997</c:v>
                </c:pt>
                <c:pt idx="19">
                  <c:v>39.286126154000002</c:v>
                </c:pt>
                <c:pt idx="20">
                  <c:v>42.679396836000002</c:v>
                </c:pt>
                <c:pt idx="21">
                  <c:v>43.138379596</c:v>
                </c:pt>
                <c:pt idx="22">
                  <c:v>44.685104492000001</c:v>
                </c:pt>
                <c:pt idx="23">
                  <c:v>45.884050211999998</c:v>
                </c:pt>
                <c:pt idx="24">
                  <c:v>47.850737215999999</c:v>
                </c:pt>
                <c:pt idx="25">
                  <c:v>54.174224299999999</c:v>
                </c:pt>
                <c:pt idx="26">
                  <c:v>53.903734874999998</c:v>
                </c:pt>
                <c:pt idx="27">
                  <c:v>59.08411899</c:v>
                </c:pt>
                <c:pt idx="28">
                  <c:v>51.913308000000001</c:v>
                </c:pt>
                <c:pt idx="29">
                  <c:v>50.365973850000003</c:v>
                </c:pt>
                <c:pt idx="30">
                  <c:v>41.309603160000002</c:v>
                </c:pt>
                <c:pt idx="31">
                  <c:v>36.889874915999997</c:v>
                </c:pt>
                <c:pt idx="32">
                  <c:v>16.485349935999999</c:v>
                </c:pt>
                <c:pt idx="33">
                  <c:v>11.874076071999999</c:v>
                </c:pt>
                <c:pt idx="34">
                  <c:v>18.731837670000001</c:v>
                </c:pt>
                <c:pt idx="35">
                  <c:v>14.495447671999999</c:v>
                </c:pt>
                <c:pt idx="36">
                  <c:v>14.38939427</c:v>
                </c:pt>
                <c:pt idx="37">
                  <c:v>14.633479566</c:v>
                </c:pt>
                <c:pt idx="38">
                  <c:v>15.88737289</c:v>
                </c:pt>
                <c:pt idx="39">
                  <c:v>15.5930385</c:v>
                </c:pt>
                <c:pt idx="40">
                  <c:v>17.185259676000001</c:v>
                </c:pt>
                <c:pt idx="41">
                  <c:v>17.046217649999999</c:v>
                </c:pt>
                <c:pt idx="42">
                  <c:v>16.682557030000002</c:v>
                </c:pt>
                <c:pt idx="43" formatCode="#,##0">
                  <c:v>15.715678122238097</c:v>
                </c:pt>
                <c:pt idx="44" formatCode="#,##0">
                  <c:v>14.748799214476193</c:v>
                </c:pt>
                <c:pt idx="45" formatCode="#,##0">
                  <c:v>13.781920306714289</c:v>
                </c:pt>
                <c:pt idx="46" formatCode="#,##0">
                  <c:v>12.815041398952385</c:v>
                </c:pt>
                <c:pt idx="47" formatCode="#,##0">
                  <c:v>11.848162491190481</c:v>
                </c:pt>
                <c:pt idx="48" formatCode="#,##0">
                  <c:v>10.881283583428576</c:v>
                </c:pt>
                <c:pt idx="49" formatCode="#,##0">
                  <c:v>9.9144046756666722</c:v>
                </c:pt>
                <c:pt idx="50" formatCode="#,##0">
                  <c:v>8.9475257679047679</c:v>
                </c:pt>
                <c:pt idx="51" formatCode="#,##0">
                  <c:v>7.9806468601428628</c:v>
                </c:pt>
                <c:pt idx="52" formatCode="#,##0">
                  <c:v>7.0137679523809577</c:v>
                </c:pt>
                <c:pt idx="53" formatCode="#,##0">
                  <c:v>6.0468890446190526</c:v>
                </c:pt>
                <c:pt idx="54" formatCode="#,##0">
                  <c:v>5.0800101368571475</c:v>
                </c:pt>
                <c:pt idx="55" formatCode="#,##0">
                  <c:v>4.1131312290952424</c:v>
                </c:pt>
                <c:pt idx="56" formatCode="#,##0">
                  <c:v>3.1462523213333378</c:v>
                </c:pt>
                <c:pt idx="57" formatCode="#,##0">
                  <c:v>2.1793734135714331</c:v>
                </c:pt>
                <c:pt idx="58" formatCode="#,##0">
                  <c:v>1.2124945058095284</c:v>
                </c:pt>
                <c:pt idx="59" formatCode="#,##0">
                  <c:v>0.24561559804762367</c:v>
                </c:pt>
                <c:pt idx="60" formatCode="#,##0">
                  <c:v>-0.7212633097142811</c:v>
                </c:pt>
              </c:numCache>
            </c:numRef>
          </c:val>
          <c:smooth val="0"/>
          <c:extLst>
            <c:ext xmlns:c16="http://schemas.microsoft.com/office/drawing/2014/chart" uri="{C3380CC4-5D6E-409C-BE32-E72D297353CC}">
              <c16:uniqueId val="{0000000A-CBED-4028-8491-9D7737DE7082}"/>
            </c:ext>
          </c:extLst>
        </c:ser>
        <c:dLbls>
          <c:showLegendKey val="0"/>
          <c:showVal val="0"/>
          <c:showCatName val="0"/>
          <c:showSerName val="0"/>
          <c:showPercent val="0"/>
          <c:showBubbleSize val="0"/>
        </c:dLbls>
        <c:smooth val="0"/>
        <c:axId val="476322856"/>
        <c:axId val="476322464"/>
      </c:lineChart>
      <c:catAx>
        <c:axId val="476322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322464"/>
        <c:crosses val="autoZero"/>
        <c:auto val="1"/>
        <c:lblAlgn val="ctr"/>
        <c:lblOffset val="100"/>
        <c:noMultiLvlLbl val="0"/>
      </c:catAx>
      <c:valAx>
        <c:axId val="476322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322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UK - Electricity useful exergy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'2_UK_2030_scenario'!$D$159</c:f>
              <c:strCache>
                <c:ptCount val="1"/>
                <c:pt idx="0">
                  <c:v>Light - Electric lights</c:v>
                </c:pt>
              </c:strCache>
            </c:strRef>
          </c:tx>
          <c:spPr>
            <a:ln w="28575" cap="rnd">
              <a:solidFill>
                <a:schemeClr val="accent1"/>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'2_UK_2030_scenario'!$E$159:$BV$159</c:f>
              <c:numCache>
                <c:formatCode>0</c:formatCode>
                <c:ptCount val="70"/>
                <c:pt idx="0">
                  <c:v>76.253855859806094</c:v>
                </c:pt>
                <c:pt idx="1">
                  <c:v>79.486802801100794</c:v>
                </c:pt>
                <c:pt idx="2">
                  <c:v>86.742209880126495</c:v>
                </c:pt>
                <c:pt idx="3">
                  <c:v>85.264650558287201</c:v>
                </c:pt>
                <c:pt idx="4">
                  <c:v>89.825534212264401</c:v>
                </c:pt>
                <c:pt idx="5">
                  <c:v>94.862037672017095</c:v>
                </c:pt>
                <c:pt idx="6">
                  <c:v>99.582543650143506</c:v>
                </c:pt>
                <c:pt idx="7">
                  <c:v>104.623543962855</c:v>
                </c:pt>
                <c:pt idx="8">
                  <c:v>110.61181289639801</c:v>
                </c:pt>
                <c:pt idx="9">
                  <c:v>111.23730178853801</c:v>
                </c:pt>
                <c:pt idx="10">
                  <c:v>113.284265887215</c:v>
                </c:pt>
                <c:pt idx="11">
                  <c:v>115.32925086882901</c:v>
                </c:pt>
                <c:pt idx="12">
                  <c:v>120.400282198635</c:v>
                </c:pt>
                <c:pt idx="13">
                  <c:v>123.052897346506</c:v>
                </c:pt>
                <c:pt idx="14">
                  <c:v>130.30877259968599</c:v>
                </c:pt>
                <c:pt idx="15">
                  <c:v>134.69302503043201</c:v>
                </c:pt>
                <c:pt idx="16">
                  <c:v>141.249948837842</c:v>
                </c:pt>
                <c:pt idx="17">
                  <c:v>150.05783721776899</c:v>
                </c:pt>
                <c:pt idx="18">
                  <c:v>153.05943168878301</c:v>
                </c:pt>
                <c:pt idx="19">
                  <c:v>155.7286031738</c:v>
                </c:pt>
                <c:pt idx="20">
                  <c:v>161.07707104593899</c:v>
                </c:pt>
                <c:pt idx="21">
                  <c:v>165.71033130258701</c:v>
                </c:pt>
                <c:pt idx="22">
                  <c:v>168.63418646874001</c:v>
                </c:pt>
                <c:pt idx="23">
                  <c:v>169.91008760386899</c:v>
                </c:pt>
                <c:pt idx="24">
                  <c:v>177.139967270765</c:v>
                </c:pt>
                <c:pt idx="25">
                  <c:v>184.41927732829399</c:v>
                </c:pt>
                <c:pt idx="26">
                  <c:v>192.534744592431</c:v>
                </c:pt>
                <c:pt idx="27">
                  <c:v>193.64207828857801</c:v>
                </c:pt>
                <c:pt idx="28">
                  <c:v>199.12874754622399</c:v>
                </c:pt>
                <c:pt idx="29">
                  <c:v>204.17776105043399</c:v>
                </c:pt>
                <c:pt idx="30">
                  <c:v>207.97276921560899</c:v>
                </c:pt>
                <c:pt idx="31">
                  <c:v>211.79262163005899</c:v>
                </c:pt>
                <c:pt idx="32">
                  <c:v>213.72003856987899</c:v>
                </c:pt>
                <c:pt idx="33">
                  <c:v>222.00930739330499</c:v>
                </c:pt>
                <c:pt idx="34">
                  <c:v>231.25795334196701</c:v>
                </c:pt>
                <c:pt idx="35">
                  <c:v>232.29085356829401</c:v>
                </c:pt>
                <c:pt idx="36">
                  <c:v>234.78259149444301</c:v>
                </c:pt>
                <c:pt idx="37">
                  <c:v>238.00724643291201</c:v>
                </c:pt>
                <c:pt idx="38">
                  <c:v>228.751183827907</c:v>
                </c:pt>
                <c:pt idx="39">
                  <c:v>235.33765888234399</c:v>
                </c:pt>
                <c:pt idx="40">
                  <c:v>219.20957223816799</c:v>
                </c:pt>
                <c:pt idx="41">
                  <c:v>218.768923557345</c:v>
                </c:pt>
                <c:pt idx="42">
                  <c:v>220.285546128189</c:v>
                </c:pt>
                <c:pt idx="43" formatCode="#,##0">
                  <c:v>223.71487208696001</c:v>
                </c:pt>
                <c:pt idx="44" formatCode="#,##0">
                  <c:v>227.14419804573103</c:v>
                </c:pt>
                <c:pt idx="45" formatCode="#,##0">
                  <c:v>230.57352400450205</c:v>
                </c:pt>
                <c:pt idx="46" formatCode="#,##0">
                  <c:v>234.00284996327306</c:v>
                </c:pt>
                <c:pt idx="47" formatCode="#,##0">
                  <c:v>237.43217592204408</c:v>
                </c:pt>
                <c:pt idx="48" formatCode="#,##0">
                  <c:v>240.8615018808151</c:v>
                </c:pt>
                <c:pt idx="49" formatCode="#,##0">
                  <c:v>244.29082783958611</c:v>
                </c:pt>
                <c:pt idx="50" formatCode="#,##0">
                  <c:v>247.72015379835713</c:v>
                </c:pt>
                <c:pt idx="51" formatCode="#,##0">
                  <c:v>251.14947975712815</c:v>
                </c:pt>
                <c:pt idx="52" formatCode="#,##0">
                  <c:v>254.57880571589916</c:v>
                </c:pt>
                <c:pt idx="53" formatCode="#,##0">
                  <c:v>258.00813167467021</c:v>
                </c:pt>
                <c:pt idx="54" formatCode="#,##0">
                  <c:v>261.43745763344123</c:v>
                </c:pt>
                <c:pt idx="55" formatCode="#,##0">
                  <c:v>264.86678359221224</c:v>
                </c:pt>
                <c:pt idx="56" formatCode="#,##0">
                  <c:v>268.29610955098326</c:v>
                </c:pt>
                <c:pt idx="57" formatCode="#,##0">
                  <c:v>271.72543550975428</c:v>
                </c:pt>
                <c:pt idx="58" formatCode="#,##0">
                  <c:v>275.15476146852529</c:v>
                </c:pt>
                <c:pt idx="59" formatCode="#,##0">
                  <c:v>278.58408742729631</c:v>
                </c:pt>
                <c:pt idx="60" formatCode="#,##0">
                  <c:v>282.01341338606733</c:v>
                </c:pt>
                <c:pt idx="61" formatCode="#,##0">
                  <c:v>285.44273934483834</c:v>
                </c:pt>
                <c:pt idx="62" formatCode="#,##0">
                  <c:v>288.87206530360936</c:v>
                </c:pt>
                <c:pt idx="63" formatCode="#,##0">
                  <c:v>292.30139126238038</c:v>
                </c:pt>
                <c:pt idx="64" formatCode="#,##0">
                  <c:v>295.73071722115139</c:v>
                </c:pt>
                <c:pt idx="65" formatCode="#,##0">
                  <c:v>299.16004317992241</c:v>
                </c:pt>
                <c:pt idx="66" formatCode="#,##0">
                  <c:v>302.58936913869343</c:v>
                </c:pt>
                <c:pt idx="67" formatCode="#,##0">
                  <c:v>306.01869509746444</c:v>
                </c:pt>
                <c:pt idx="68" formatCode="#,##0">
                  <c:v>309.44802105623546</c:v>
                </c:pt>
                <c:pt idx="69" formatCode="#,##0">
                  <c:v>312.87734701500648</c:v>
                </c:pt>
              </c:numCache>
            </c:numRef>
          </c:val>
          <c:smooth val="0"/>
          <c:extLst>
            <c:ext xmlns:c16="http://schemas.microsoft.com/office/drawing/2014/chart" uri="{C3380CC4-5D6E-409C-BE32-E72D297353CC}">
              <c16:uniqueId val="{00000000-5041-4454-A883-663A8D83E175}"/>
            </c:ext>
          </c:extLst>
        </c:ser>
        <c:ser>
          <c:idx val="1"/>
          <c:order val="1"/>
          <c:tx>
            <c:strRef>
              <c:f>'2_UK_2030_scenario'!$D$160</c:f>
              <c:strCache>
                <c:ptCount val="1"/>
                <c:pt idx="0">
                  <c:v>Light - Lighting town gas</c:v>
                </c:pt>
              </c:strCache>
            </c:strRef>
          </c:tx>
          <c:spPr>
            <a:ln w="28575" cap="rnd">
              <a:solidFill>
                <a:schemeClr val="accent2"/>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'2_UK_2030_scenario'!$E$160:$BV$160</c:f>
              <c:numCache>
                <c:formatCode>0</c:formatCode>
                <c:ptCount val="70"/>
                <c:pt idx="0">
                  <c:v>9.2424157210000004</c:v>
                </c:pt>
                <c:pt idx="1">
                  <c:v>8.2433972588</c:v>
                </c:pt>
                <c:pt idx="2">
                  <c:v>5.9643484879999997</c:v>
                </c:pt>
                <c:pt idx="3">
                  <c:v>3.9324156208000001</c:v>
                </c:pt>
                <c:pt idx="4">
                  <c:v>1.8891654804</c:v>
                </c:pt>
                <c:pt idx="5">
                  <c:v>0.55877011259999998</c:v>
                </c:pt>
                <c:pt idx="6">
                  <c:v>0.17130308</c:v>
                </c:pt>
                <c:pt idx="7">
                  <c:v>7.4289895999999994E-2</c:v>
                </c:pt>
                <c:pt idx="8">
                  <c:v>7.8404103000000003E-2</c:v>
                </c:pt>
                <c:pt idx="9">
                  <c:v>7.5549047800000005E-2</c:v>
                </c:pt>
                <c:pt idx="10">
                  <c:v>6.3777455999999996E-2</c:v>
                </c:pt>
                <c:pt idx="11">
                  <c:v>5.7159590400000002E-2</c:v>
                </c:pt>
                <c:pt idx="12">
                  <c:v>4.502196E-2</c:v>
                </c:pt>
                <c:pt idx="13">
                  <c:v>4.1756955399999997E-2</c:v>
                </c:pt>
                <c:pt idx="14">
                  <c:v>4.2093703000000003E-2</c:v>
                </c:pt>
                <c:pt idx="15">
                  <c:v>3.3206443199999998E-2</c:v>
                </c:pt>
                <c:pt idx="16">
                  <c:v>2.0453879599999999E-2</c:v>
                </c:pt>
              </c:numCache>
            </c:numRef>
          </c:val>
          <c:smooth val="0"/>
          <c:extLst>
            <c:ext xmlns:c16="http://schemas.microsoft.com/office/drawing/2014/chart" uri="{C3380CC4-5D6E-409C-BE32-E72D297353CC}">
              <c16:uniqueId val="{00000001-5041-4454-A883-663A8D83E175}"/>
            </c:ext>
          </c:extLst>
        </c:ser>
        <c:ser>
          <c:idx val="2"/>
          <c:order val="2"/>
          <c:tx>
            <c:strRef>
              <c:f>'2_UK_2030_scenario'!$D$161</c:f>
              <c:strCache>
                <c:ptCount val="1"/>
                <c:pt idx="0">
                  <c:v>LTH.20.C - Domestic electric heaters</c:v>
                </c:pt>
              </c:strCache>
            </c:strRef>
          </c:tx>
          <c:spPr>
            <a:ln w="28575" cap="rnd">
              <a:solidFill>
                <a:schemeClr val="accent3"/>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'2_UK_2030_scenario'!$E$161:$BV$161</c:f>
              <c:numCache>
                <c:formatCode>0</c:formatCode>
                <c:ptCount val="70"/>
                <c:pt idx="0">
                  <c:v>90.865810557909597</c:v>
                </c:pt>
                <c:pt idx="1">
                  <c:v>92.269593743164506</c:v>
                </c:pt>
                <c:pt idx="2">
                  <c:v>97.436452787454897</c:v>
                </c:pt>
                <c:pt idx="3">
                  <c:v>101.410454721352</c:v>
                </c:pt>
                <c:pt idx="4">
                  <c:v>75.788552481518394</c:v>
                </c:pt>
                <c:pt idx="5">
                  <c:v>73.859458718812405</c:v>
                </c:pt>
                <c:pt idx="6">
                  <c:v>103.062905968417</c:v>
                </c:pt>
                <c:pt idx="7">
                  <c:v>93.132262661132003</c:v>
                </c:pt>
                <c:pt idx="8">
                  <c:v>117.842266390199</c:v>
                </c:pt>
                <c:pt idx="9">
                  <c:v>82.797556522595002</c:v>
                </c:pt>
                <c:pt idx="10">
                  <c:v>72.776691105739502</c:v>
                </c:pt>
                <c:pt idx="11">
                  <c:v>87.259010253811795</c:v>
                </c:pt>
                <c:pt idx="12">
                  <c:v>74.449232718565796</c:v>
                </c:pt>
                <c:pt idx="13">
                  <c:v>70.414939893249397</c:v>
                </c:pt>
                <c:pt idx="14">
                  <c:v>85.426452837563005</c:v>
                </c:pt>
                <c:pt idx="15">
                  <c:v>95.151024337265198</c:v>
                </c:pt>
                <c:pt idx="16">
                  <c:v>87.223531865097598</c:v>
                </c:pt>
                <c:pt idx="17">
                  <c:v>77.670294067090396</c:v>
                </c:pt>
                <c:pt idx="18">
                  <c:v>68.211555286847599</c:v>
                </c:pt>
                <c:pt idx="19">
                  <c:v>76.929741511222602</c:v>
                </c:pt>
                <c:pt idx="20">
                  <c:v>106.026230935003</c:v>
                </c:pt>
                <c:pt idx="21">
                  <c:v>94.740348202248995</c:v>
                </c:pt>
                <c:pt idx="22">
                  <c:v>97.608031824825702</c:v>
                </c:pt>
                <c:pt idx="23">
                  <c:v>104.587656134024</c:v>
                </c:pt>
                <c:pt idx="24">
                  <c:v>90.492505671813703</c:v>
                </c:pt>
                <c:pt idx="25">
                  <c:v>129.105486552342</c:v>
                </c:pt>
                <c:pt idx="26">
                  <c:v>116.97702015289001</c:v>
                </c:pt>
                <c:pt idx="27">
                  <c:v>113.515397670578</c:v>
                </c:pt>
                <c:pt idx="28">
                  <c:v>118.36432517028</c:v>
                </c:pt>
                <c:pt idx="29">
                  <c:v>122.576501081522</c:v>
                </c:pt>
                <c:pt idx="30">
                  <c:v>138.22890361102699</c:v>
                </c:pt>
                <c:pt idx="31">
                  <c:v>134.397412130715</c:v>
                </c:pt>
                <c:pt idx="32">
                  <c:v>143.80514187925101</c:v>
                </c:pt>
                <c:pt idx="33">
                  <c:v>142.19703327080401</c:v>
                </c:pt>
                <c:pt idx="34">
                  <c:v>146.73098642815901</c:v>
                </c:pt>
                <c:pt idx="35">
                  <c:v>148.19058771823899</c:v>
                </c:pt>
                <c:pt idx="36">
                  <c:v>114.186191714193</c:v>
                </c:pt>
                <c:pt idx="37">
                  <c:v>121.586762463062</c:v>
                </c:pt>
                <c:pt idx="38">
                  <c:v>141.577453748219</c:v>
                </c:pt>
                <c:pt idx="39">
                  <c:v>150.377369219255</c:v>
                </c:pt>
                <c:pt idx="40">
                  <c:v>135.24334654908199</c:v>
                </c:pt>
                <c:pt idx="41">
                  <c:v>124.065672899354</c:v>
                </c:pt>
                <c:pt idx="42">
                  <c:v>138.69016110277801</c:v>
                </c:pt>
                <c:pt idx="43" formatCode="#,##0">
                  <c:v>139.82883611575107</c:v>
                </c:pt>
                <c:pt idx="44" formatCode="#,##0">
                  <c:v>140.96751112872414</c:v>
                </c:pt>
                <c:pt idx="45" formatCode="#,##0">
                  <c:v>142.10618614169721</c:v>
                </c:pt>
                <c:pt idx="46" formatCode="#,##0">
                  <c:v>143.24486115467028</c:v>
                </c:pt>
                <c:pt idx="47" formatCode="#,##0">
                  <c:v>144.38353616764334</c:v>
                </c:pt>
                <c:pt idx="48" formatCode="#,##0">
                  <c:v>145.52221118061641</c:v>
                </c:pt>
                <c:pt idx="49" formatCode="#,##0">
                  <c:v>146.66088619358948</c:v>
                </c:pt>
                <c:pt idx="50" formatCode="#,##0">
                  <c:v>147.79956120656254</c:v>
                </c:pt>
                <c:pt idx="51" formatCode="#,##0">
                  <c:v>148.93823621953561</c:v>
                </c:pt>
                <c:pt idx="52" formatCode="#,##0">
                  <c:v>150.07691123250868</c:v>
                </c:pt>
                <c:pt idx="53" formatCode="#,##0">
                  <c:v>151.21558624548175</c:v>
                </c:pt>
                <c:pt idx="54" formatCode="#,##0">
                  <c:v>152.35426125845481</c:v>
                </c:pt>
                <c:pt idx="55" formatCode="#,##0">
                  <c:v>153.49293627142788</c:v>
                </c:pt>
                <c:pt idx="56" formatCode="#,##0">
                  <c:v>154.63161128440095</c:v>
                </c:pt>
                <c:pt idx="57" formatCode="#,##0">
                  <c:v>155.77028629737401</c:v>
                </c:pt>
                <c:pt idx="58" formatCode="#,##0">
                  <c:v>156.90896131034708</c:v>
                </c:pt>
                <c:pt idx="59" formatCode="#,##0">
                  <c:v>158.04763632332015</c:v>
                </c:pt>
                <c:pt idx="60" formatCode="#,##0">
                  <c:v>159.18631133629322</c:v>
                </c:pt>
                <c:pt idx="61" formatCode="#,##0">
                  <c:v>160.32498634926628</c:v>
                </c:pt>
                <c:pt idx="62" formatCode="#,##0">
                  <c:v>161.46366136223935</c:v>
                </c:pt>
                <c:pt idx="63" formatCode="#,##0">
                  <c:v>162.60233637521242</c:v>
                </c:pt>
                <c:pt idx="64" formatCode="#,##0">
                  <c:v>163.74101138818548</c:v>
                </c:pt>
                <c:pt idx="65" formatCode="#,##0">
                  <c:v>164.87968640115855</c:v>
                </c:pt>
                <c:pt idx="66" formatCode="#,##0">
                  <c:v>166.01836141413162</c:v>
                </c:pt>
                <c:pt idx="67" formatCode="#,##0">
                  <c:v>167.15703642710469</c:v>
                </c:pt>
                <c:pt idx="68" formatCode="#,##0">
                  <c:v>168.29571144007775</c:v>
                </c:pt>
                <c:pt idx="69" formatCode="#,##0">
                  <c:v>169.43438645305082</c:v>
                </c:pt>
              </c:numCache>
            </c:numRef>
          </c:val>
          <c:smooth val="0"/>
          <c:extLst>
            <c:ext xmlns:c16="http://schemas.microsoft.com/office/drawing/2014/chart" uri="{C3380CC4-5D6E-409C-BE32-E72D297353CC}">
              <c16:uniqueId val="{00000002-5041-4454-A883-663A8D83E175}"/>
            </c:ext>
          </c:extLst>
        </c:ser>
        <c:ser>
          <c:idx val="3"/>
          <c:order val="3"/>
          <c:tx>
            <c:strRef>
              <c:f>'2_UK_2030_scenario'!$D$162</c:f>
              <c:strCache>
                <c:ptCount val="1"/>
                <c:pt idx="0">
                  <c:v>MD - Domestic appliances</c:v>
                </c:pt>
              </c:strCache>
            </c:strRef>
          </c:tx>
          <c:spPr>
            <a:ln w="28575" cap="rnd">
              <a:solidFill>
                <a:schemeClr val="accent4"/>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'2_UK_2030_scenario'!$E$162:$BV$162</c:f>
              <c:numCache>
                <c:formatCode>0</c:formatCode>
                <c:ptCount val="70"/>
                <c:pt idx="0">
                  <c:v>206.47346023927801</c:v>
                </c:pt>
                <c:pt idx="1">
                  <c:v>213.84900098427201</c:v>
                </c:pt>
                <c:pt idx="2">
                  <c:v>222.99905527939001</c:v>
                </c:pt>
                <c:pt idx="3">
                  <c:v>218.896877616138</c:v>
                </c:pt>
                <c:pt idx="4">
                  <c:v>228.07348662470201</c:v>
                </c:pt>
                <c:pt idx="5">
                  <c:v>230.88107905665899</c:v>
                </c:pt>
                <c:pt idx="6">
                  <c:v>235.60859135000501</c:v>
                </c:pt>
                <c:pt idx="7">
                  <c:v>239.33972979180001</c:v>
                </c:pt>
                <c:pt idx="8">
                  <c:v>242.562446409453</c:v>
                </c:pt>
                <c:pt idx="9">
                  <c:v>239.571574236293</c:v>
                </c:pt>
                <c:pt idx="10">
                  <c:v>237.12626449433199</c:v>
                </c:pt>
                <c:pt idx="11">
                  <c:v>236.73977421697299</c:v>
                </c:pt>
                <c:pt idx="12">
                  <c:v>239.129896182219</c:v>
                </c:pt>
                <c:pt idx="13">
                  <c:v>241.47111316898801</c:v>
                </c:pt>
                <c:pt idx="14">
                  <c:v>255.35942762147701</c:v>
                </c:pt>
                <c:pt idx="15">
                  <c:v>264.454329851414</c:v>
                </c:pt>
                <c:pt idx="16">
                  <c:v>272.86828246477398</c:v>
                </c:pt>
                <c:pt idx="17">
                  <c:v>275.830129236434</c:v>
                </c:pt>
                <c:pt idx="18">
                  <c:v>279.87401291240002</c:v>
                </c:pt>
                <c:pt idx="19">
                  <c:v>281.05096142891603</c:v>
                </c:pt>
                <c:pt idx="20">
                  <c:v>281.76613564817598</c:v>
                </c:pt>
                <c:pt idx="21">
                  <c:v>290.61632613144502</c:v>
                </c:pt>
                <c:pt idx="22">
                  <c:v>294.94686843257699</c:v>
                </c:pt>
                <c:pt idx="23">
                  <c:v>298.95696501990699</c:v>
                </c:pt>
                <c:pt idx="24">
                  <c:v>306.85690045141303</c:v>
                </c:pt>
                <c:pt idx="25">
                  <c:v>311.41881509652399</c:v>
                </c:pt>
                <c:pt idx="26">
                  <c:v>324.32846065479299</c:v>
                </c:pt>
                <c:pt idx="27">
                  <c:v>322.15226377103198</c:v>
                </c:pt>
                <c:pt idx="28">
                  <c:v>330.30875160557201</c:v>
                </c:pt>
                <c:pt idx="29">
                  <c:v>335.20170080597899</c:v>
                </c:pt>
                <c:pt idx="30">
                  <c:v>340.76927814242498</c:v>
                </c:pt>
                <c:pt idx="31">
                  <c:v>343.35239660608499</c:v>
                </c:pt>
                <c:pt idx="32">
                  <c:v>370.77166400560799</c:v>
                </c:pt>
                <c:pt idx="33">
                  <c:v>389.88825531796101</c:v>
                </c:pt>
                <c:pt idx="34">
                  <c:v>394.64021447373102</c:v>
                </c:pt>
                <c:pt idx="35">
                  <c:v>400.95952938208097</c:v>
                </c:pt>
                <c:pt idx="36">
                  <c:v>405.52569004157999</c:v>
                </c:pt>
                <c:pt idx="37">
                  <c:v>395.34484710277002</c:v>
                </c:pt>
                <c:pt idx="38">
                  <c:v>399.62895039725299</c:v>
                </c:pt>
                <c:pt idx="39">
                  <c:v>410.04512941018601</c:v>
                </c:pt>
                <c:pt idx="40">
                  <c:v>432.02183966471199</c:v>
                </c:pt>
                <c:pt idx="41">
                  <c:v>449.92953042054501</c:v>
                </c:pt>
                <c:pt idx="42">
                  <c:v>442.63946916575998</c:v>
                </c:pt>
                <c:pt idx="43" formatCode="#,##0">
                  <c:v>460.3450479323904</c:v>
                </c:pt>
                <c:pt idx="44" formatCode="#,##0">
                  <c:v>478.75884984968604</c:v>
                </c:pt>
                <c:pt idx="45" formatCode="#,##0">
                  <c:v>497.90920384367348</c:v>
                </c:pt>
                <c:pt idx="46" formatCode="#,##0">
                  <c:v>517.82557199742041</c:v>
                </c:pt>
                <c:pt idx="47" formatCode="#,##0">
                  <c:v>538.53859487731722</c:v>
                </c:pt>
                <c:pt idx="48" formatCode="#,##0">
                  <c:v>560.08013867240993</c:v>
                </c:pt>
                <c:pt idx="49" formatCode="#,##0">
                  <c:v>582.48334421930633</c:v>
                </c:pt>
                <c:pt idx="50" formatCode="#,##0">
                  <c:v>605.7826779880786</c:v>
                </c:pt>
                <c:pt idx="51" formatCode="#,##0">
                  <c:v>630.0139851076018</c:v>
                </c:pt>
                <c:pt idx="52" formatCode="#,##0">
                  <c:v>655.21454451190584</c:v>
                </c:pt>
                <c:pt idx="53" formatCode="#,##0">
                  <c:v>681.42312629238211</c:v>
                </c:pt>
                <c:pt idx="54" formatCode="#,##0">
                  <c:v>708.68005134407747</c:v>
                </c:pt>
                <c:pt idx="55" formatCode="#,##0">
                  <c:v>737.02725339784058</c:v>
                </c:pt>
                <c:pt idx="56" formatCode="#,##0">
                  <c:v>766.50834353375421</c:v>
                </c:pt>
                <c:pt idx="57" formatCode="#,##0">
                  <c:v>797.16867727510441</c:v>
                </c:pt>
                <c:pt idx="58" formatCode="#,##0">
                  <c:v>829.05542436610858</c:v>
                </c:pt>
                <c:pt idx="59" formatCode="#,##0">
                  <c:v>862.21764134075295</c:v>
                </c:pt>
                <c:pt idx="60" formatCode="#,##0">
                  <c:v>896.70634699438313</c:v>
                </c:pt>
                <c:pt idx="61" formatCode="#,##0">
                  <c:v>932.57460087415848</c:v>
                </c:pt>
                <c:pt idx="62" formatCode="#,##0">
                  <c:v>969.87758490912483</c:v>
                </c:pt>
                <c:pt idx="63" formatCode="#,##0">
                  <c:v>1008.6726883054898</c:v>
                </c:pt>
                <c:pt idx="64" formatCode="#,##0">
                  <c:v>1049.0195958377094</c:v>
                </c:pt>
                <c:pt idx="65" formatCode="#,##0">
                  <c:v>1090.9803796712179</c:v>
                </c:pt>
                <c:pt idx="66" formatCode="#,##0">
                  <c:v>1134.6195948580666</c:v>
                </c:pt>
                <c:pt idx="67" formatCode="#,##0">
                  <c:v>1180.0043786523893</c:v>
                </c:pt>
                <c:pt idx="68" formatCode="#,##0">
                  <c:v>1227.204553798485</c:v>
                </c:pt>
                <c:pt idx="69" formatCode="#,##0">
                  <c:v>1276.2927359504245</c:v>
                </c:pt>
              </c:numCache>
            </c:numRef>
          </c:val>
          <c:smooth val="0"/>
          <c:extLst>
            <c:ext xmlns:c16="http://schemas.microsoft.com/office/drawing/2014/chart" uri="{C3380CC4-5D6E-409C-BE32-E72D297353CC}">
              <c16:uniqueId val="{00000003-5041-4454-A883-663A8D83E175}"/>
            </c:ext>
          </c:extLst>
        </c:ser>
        <c:ser>
          <c:idx val="4"/>
          <c:order val="4"/>
          <c:tx>
            <c:strRef>
              <c:f>'2_UK_2030_scenario'!$D$163</c:f>
              <c:strCache>
                <c:ptCount val="1"/>
                <c:pt idx="0">
                  <c:v>MD - Domestic motors</c:v>
                </c:pt>
              </c:strCache>
            </c:strRef>
          </c:tx>
          <c:spPr>
            <a:ln w="28575" cap="rnd">
              <a:solidFill>
                <a:schemeClr val="accent5"/>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'2_UK_2030_scenario'!$E$163:$BV$163</c:f>
              <c:numCache>
                <c:formatCode>0</c:formatCode>
                <c:ptCount val="70"/>
                <c:pt idx="0">
                  <c:v>548.981796179664</c:v>
                </c:pt>
                <c:pt idx="1">
                  <c:v>579.98266685542399</c:v>
                </c:pt>
                <c:pt idx="2">
                  <c:v>612.06895148963201</c:v>
                </c:pt>
                <c:pt idx="3">
                  <c:v>653.33733149966395</c:v>
                </c:pt>
                <c:pt idx="4">
                  <c:v>679.92935435599998</c:v>
                </c:pt>
                <c:pt idx="5">
                  <c:v>709.27589131776006</c:v>
                </c:pt>
                <c:pt idx="6">
                  <c:v>737.03021986360795</c:v>
                </c:pt>
                <c:pt idx="7">
                  <c:v>763.69393003851201</c:v>
                </c:pt>
                <c:pt idx="8">
                  <c:v>792.73429203622402</c:v>
                </c:pt>
                <c:pt idx="9">
                  <c:v>826.9026457146</c:v>
                </c:pt>
                <c:pt idx="10">
                  <c:v>905.91720243886402</c:v>
                </c:pt>
                <c:pt idx="11">
                  <c:v>984.07334700032004</c:v>
                </c:pt>
                <c:pt idx="12">
                  <c:v>1062.66190551674</c:v>
                </c:pt>
                <c:pt idx="13">
                  <c:v>1148.73208451352</c:v>
                </c:pt>
                <c:pt idx="14">
                  <c:v>1232.1906893519999</c:v>
                </c:pt>
                <c:pt idx="15">
                  <c:v>1315.33791275863</c:v>
                </c:pt>
                <c:pt idx="16">
                  <c:v>1400.1261925952001</c:v>
                </c:pt>
                <c:pt idx="17">
                  <c:v>1454.8414668207699</c:v>
                </c:pt>
                <c:pt idx="18">
                  <c:v>1521.4493056019401</c:v>
                </c:pt>
                <c:pt idx="19">
                  <c:v>1629.7113926986401</c:v>
                </c:pt>
                <c:pt idx="20">
                  <c:v>1729.0574031926201</c:v>
                </c:pt>
                <c:pt idx="21">
                  <c:v>1749.7333573804799</c:v>
                </c:pt>
                <c:pt idx="22">
                  <c:v>1765.80113635681</c:v>
                </c:pt>
                <c:pt idx="23">
                  <c:v>1787.3285610257301</c:v>
                </c:pt>
                <c:pt idx="24">
                  <c:v>1798.1278266321001</c:v>
                </c:pt>
                <c:pt idx="25">
                  <c:v>1901.79617463864</c:v>
                </c:pt>
                <c:pt idx="26">
                  <c:v>1812.8786681699701</c:v>
                </c:pt>
                <c:pt idx="27">
                  <c:v>1920.9689302376601</c:v>
                </c:pt>
                <c:pt idx="28">
                  <c:v>1935.03683070079</c:v>
                </c:pt>
                <c:pt idx="29">
                  <c:v>1973.2214348985599</c:v>
                </c:pt>
                <c:pt idx="30">
                  <c:v>2042.7834987902199</c:v>
                </c:pt>
                <c:pt idx="31">
                  <c:v>2021.0482131632</c:v>
                </c:pt>
                <c:pt idx="32">
                  <c:v>2172.1013434168299</c:v>
                </c:pt>
                <c:pt idx="33">
                  <c:v>2169.8408864011399</c:v>
                </c:pt>
                <c:pt idx="34">
                  <c:v>2222.0971425600301</c:v>
                </c:pt>
                <c:pt idx="35">
                  <c:v>2179.2872954424001</c:v>
                </c:pt>
                <c:pt idx="36">
                  <c:v>2166.08221512198</c:v>
                </c:pt>
                <c:pt idx="37">
                  <c:v>2059.3468742990099</c:v>
                </c:pt>
                <c:pt idx="38">
                  <c:v>2042.30858149451</c:v>
                </c:pt>
                <c:pt idx="39">
                  <c:v>2051.8764201180002</c:v>
                </c:pt>
                <c:pt idx="40">
                  <c:v>2075.2301897883999</c:v>
                </c:pt>
                <c:pt idx="41">
                  <c:v>2081.3938329223201</c:v>
                </c:pt>
                <c:pt idx="42">
                  <c:v>2084.3313616478099</c:v>
                </c:pt>
                <c:pt idx="43" formatCode="#,##0">
                  <c:v>2120.8873036827658</c:v>
                </c:pt>
                <c:pt idx="44" formatCode="#,##0">
                  <c:v>2157.4432457177218</c:v>
                </c:pt>
                <c:pt idx="45" formatCode="#,##0">
                  <c:v>2193.9991877526777</c:v>
                </c:pt>
                <c:pt idx="46" formatCode="#,##0">
                  <c:v>2230.5551297876336</c:v>
                </c:pt>
                <c:pt idx="47" formatCode="#,##0">
                  <c:v>2267.1110718225896</c:v>
                </c:pt>
                <c:pt idx="48" formatCode="#,##0">
                  <c:v>2303.6670138575455</c:v>
                </c:pt>
                <c:pt idx="49" formatCode="#,##0">
                  <c:v>2340.2229558925014</c:v>
                </c:pt>
                <c:pt idx="50" formatCode="#,##0">
                  <c:v>2376.7788979274574</c:v>
                </c:pt>
                <c:pt idx="51" formatCode="#,##0">
                  <c:v>2413.3348399624133</c:v>
                </c:pt>
                <c:pt idx="52" formatCode="#,##0">
                  <c:v>2449.8907819973692</c:v>
                </c:pt>
                <c:pt idx="53" formatCode="#,##0">
                  <c:v>2486.4467240323252</c:v>
                </c:pt>
                <c:pt idx="54" formatCode="#,##0">
                  <c:v>2523.0026660672811</c:v>
                </c:pt>
                <c:pt idx="55" formatCode="#,##0">
                  <c:v>2559.558608102237</c:v>
                </c:pt>
                <c:pt idx="56" formatCode="#,##0">
                  <c:v>2596.114550137193</c:v>
                </c:pt>
                <c:pt idx="57" formatCode="#,##0">
                  <c:v>2632.6704921721489</c:v>
                </c:pt>
                <c:pt idx="58" formatCode="#,##0">
                  <c:v>2669.2264342071048</c:v>
                </c:pt>
                <c:pt idx="59" formatCode="#,##0">
                  <c:v>2705.7823762420608</c:v>
                </c:pt>
                <c:pt idx="60" formatCode="#,##0">
                  <c:v>2742.3383182770167</c:v>
                </c:pt>
                <c:pt idx="61" formatCode="#,##0">
                  <c:v>2778.8942603119726</c:v>
                </c:pt>
                <c:pt idx="62" formatCode="#,##0">
                  <c:v>2815.4502023469286</c:v>
                </c:pt>
                <c:pt idx="63" formatCode="#,##0">
                  <c:v>2852.0061443818845</c:v>
                </c:pt>
                <c:pt idx="64" formatCode="#,##0">
                  <c:v>2888.5620864168404</c:v>
                </c:pt>
                <c:pt idx="65" formatCode="#,##0">
                  <c:v>2925.1180284517964</c:v>
                </c:pt>
                <c:pt idx="66" formatCode="#,##0">
                  <c:v>2961.6739704867523</c:v>
                </c:pt>
                <c:pt idx="67" formatCode="#,##0">
                  <c:v>2998.2299125217082</c:v>
                </c:pt>
                <c:pt idx="68" formatCode="#,##0">
                  <c:v>3034.7858545566642</c:v>
                </c:pt>
                <c:pt idx="69" formatCode="#,##0">
                  <c:v>3071.3417965916201</c:v>
                </c:pt>
              </c:numCache>
            </c:numRef>
          </c:val>
          <c:smooth val="0"/>
          <c:extLst>
            <c:ext xmlns:c16="http://schemas.microsoft.com/office/drawing/2014/chart" uri="{C3380CC4-5D6E-409C-BE32-E72D297353CC}">
              <c16:uniqueId val="{00000004-5041-4454-A883-663A8D83E175}"/>
            </c:ext>
          </c:extLst>
        </c:ser>
        <c:ser>
          <c:idx val="5"/>
          <c:order val="5"/>
          <c:tx>
            <c:strRef>
              <c:f>'2_UK_2030_scenario'!$D$164</c:f>
              <c:strCache>
                <c:ptCount val="1"/>
                <c:pt idx="0">
                  <c:v>MD - Electric motors</c:v>
                </c:pt>
              </c:strCache>
            </c:strRef>
          </c:tx>
          <c:spPr>
            <a:ln w="28575" cap="rnd">
              <a:solidFill>
                <a:schemeClr val="accent6"/>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'2_UK_2030_scenario'!$E$164:$BV$164</c:f>
              <c:numCache>
                <c:formatCode>0</c:formatCode>
                <c:ptCount val="70"/>
                <c:pt idx="0">
                  <c:v>3289.9001248499999</c:v>
                </c:pt>
                <c:pt idx="1">
                  <c:v>3324.7650282</c:v>
                </c:pt>
                <c:pt idx="2">
                  <c:v>3657.4016787</c:v>
                </c:pt>
                <c:pt idx="3">
                  <c:v>3480.0422496000001</c:v>
                </c:pt>
                <c:pt idx="4">
                  <c:v>3489.8392342500001</c:v>
                </c:pt>
                <c:pt idx="5">
                  <c:v>3719.8206648</c:v>
                </c:pt>
                <c:pt idx="6">
                  <c:v>3820.9488847500002</c:v>
                </c:pt>
                <c:pt idx="7">
                  <c:v>3933.8809428</c:v>
                </c:pt>
                <c:pt idx="8">
                  <c:v>4102.2719633999995</c:v>
                </c:pt>
                <c:pt idx="9">
                  <c:v>3853.3864920000001</c:v>
                </c:pt>
                <c:pt idx="10">
                  <c:v>3775.31417865</c:v>
                </c:pt>
                <c:pt idx="11">
                  <c:v>3691.6649925000002</c:v>
                </c:pt>
                <c:pt idx="12">
                  <c:v>3748.8164941499999</c:v>
                </c:pt>
                <c:pt idx="13">
                  <c:v>3818.8408319999999</c:v>
                </c:pt>
                <c:pt idx="14">
                  <c:v>3982.0326375</c:v>
                </c:pt>
                <c:pt idx="15">
                  <c:v>4104.9387755999996</c:v>
                </c:pt>
                <c:pt idx="16">
                  <c:v>4297.5905395500004</c:v>
                </c:pt>
                <c:pt idx="17">
                  <c:v>4553.2434317999996</c:v>
                </c:pt>
                <c:pt idx="18">
                  <c:v>4740.1489828499998</c:v>
                </c:pt>
                <c:pt idx="19">
                  <c:v>4777.1402850000004</c:v>
                </c:pt>
                <c:pt idx="20">
                  <c:v>4836.8077830000002</c:v>
                </c:pt>
                <c:pt idx="21">
                  <c:v>4787.1806975999998</c:v>
                </c:pt>
                <c:pt idx="22">
                  <c:v>4859.0835115500004</c:v>
                </c:pt>
                <c:pt idx="23">
                  <c:v>4808.5629945000001</c:v>
                </c:pt>
                <c:pt idx="24">
                  <c:v>5065.4251357499998</c:v>
                </c:pt>
                <c:pt idx="25">
                  <c:v>5343.0418079999999</c:v>
                </c:pt>
                <c:pt idx="26">
                  <c:v>5467.6335949499999</c:v>
                </c:pt>
                <c:pt idx="27">
                  <c:v>5489.3958869999997</c:v>
                </c:pt>
                <c:pt idx="28">
                  <c:v>5687.4444181500003</c:v>
                </c:pt>
                <c:pt idx="29">
                  <c:v>5859.6562439999998</c:v>
                </c:pt>
                <c:pt idx="30">
                  <c:v>5836.4076627000004</c:v>
                </c:pt>
                <c:pt idx="31">
                  <c:v>5915.0974133999998</c:v>
                </c:pt>
                <c:pt idx="32">
                  <c:v>5779.6867665</c:v>
                </c:pt>
                <c:pt idx="33">
                  <c:v>5952.1328904000002</c:v>
                </c:pt>
                <c:pt idx="34">
                  <c:v>6204.6780037500002</c:v>
                </c:pt>
                <c:pt idx="35">
                  <c:v>6164.4972297000004</c:v>
                </c:pt>
                <c:pt idx="36">
                  <c:v>6124.7119896000004</c:v>
                </c:pt>
                <c:pt idx="37">
                  <c:v>6240.9038879999998</c:v>
                </c:pt>
                <c:pt idx="38">
                  <c:v>5673.4171630500005</c:v>
                </c:pt>
                <c:pt idx="39">
                  <c:v>5907.0864000000001</c:v>
                </c:pt>
                <c:pt idx="40">
                  <c:v>5820.1862700000001</c:v>
                </c:pt>
                <c:pt idx="41">
                  <c:v>5715.2855645999998</c:v>
                </c:pt>
                <c:pt idx="42">
                  <c:v>5757.4799724000004</c:v>
                </c:pt>
                <c:pt idx="43" formatCode="#,##0">
                  <c:v>6506.277615991643</c:v>
                </c:pt>
                <c:pt idx="44" formatCode="#,##0">
                  <c:v>6595.155421499825</c:v>
                </c:pt>
                <c:pt idx="45" formatCode="#,##0">
                  <c:v>6677.8446864784401</c:v>
                </c:pt>
                <c:pt idx="46" formatCode="#,##0">
                  <c:v>6774.8746706750135</c:v>
                </c:pt>
                <c:pt idx="47" formatCode="#,##0">
                  <c:v>6887.029797329571</c:v>
                </c:pt>
                <c:pt idx="48" formatCode="#,##0">
                  <c:v>7009.1281489189496</c:v>
                </c:pt>
                <c:pt idx="49" formatCode="#,##0">
                  <c:v>7135.1470146934207</c:v>
                </c:pt>
                <c:pt idx="50" formatCode="#,##0">
                  <c:v>7259.9458043526392</c:v>
                </c:pt>
                <c:pt idx="51" formatCode="#,##0">
                  <c:v>7379.9522515426579</c:v>
                </c:pt>
                <c:pt idx="52" formatCode="#,##0">
                  <c:v>7493.0409183449938</c:v>
                </c:pt>
                <c:pt idx="53" formatCode="#,##0">
                  <c:v>7598.4158876825568</c:v>
                </c:pt>
                <c:pt idx="54" formatCode="#,##0">
                  <c:v>7696.1850485295799</c:v>
                </c:pt>
                <c:pt idx="55" formatCode="#,##0">
                  <c:v>7787.1403377110983</c:v>
                </c:pt>
                <c:pt idx="56" formatCode="#,##0">
                  <c:v>7872.4410865064292</c:v>
                </c:pt>
                <c:pt idx="57" formatCode="#,##0">
                  <c:v>7953.1372502460581</c:v>
                </c:pt>
                <c:pt idx="58" formatCode="#,##0">
                  <c:v>8030.0477537173665</c:v>
                </c:pt>
                <c:pt idx="59" formatCode="#,##0">
                  <c:v>8103.8927980083827</c:v>
                </c:pt>
                <c:pt idx="60" formatCode="#,##0">
                  <c:v>8134.6001107466946</c:v>
                </c:pt>
                <c:pt idx="61" formatCode="#,##0">
                  <c:v>8164.2063752552367</c:v>
                </c:pt>
                <c:pt idx="62" formatCode="#,##0">
                  <c:v>8192.6642448234943</c:v>
                </c:pt>
                <c:pt idx="63" formatCode="#,##0">
                  <c:v>8219.9240620435376</c:v>
                </c:pt>
                <c:pt idx="64" formatCode="#,##0">
                  <c:v>8245.9337740943029</c:v>
                </c:pt>
                <c:pt idx="65" formatCode="#,##0">
                  <c:v>8270.6388443710093</c:v>
                </c:pt>
                <c:pt idx="66" formatCode="#,##0">
                  <c:v>8293.9821603235378</c:v>
                </c:pt>
                <c:pt idx="67" formatCode="#,##0">
                  <c:v>8315.9039373616433</c:v>
                </c:pt>
                <c:pt idx="68" formatCode="#,##0">
                  <c:v>8336.3416186788454</c:v>
                </c:pt>
                <c:pt idx="69" formatCode="#,##0">
                  <c:v>8355.2297708404767</c:v>
                </c:pt>
              </c:numCache>
            </c:numRef>
          </c:val>
          <c:smooth val="0"/>
          <c:extLst>
            <c:ext xmlns:c16="http://schemas.microsoft.com/office/drawing/2014/chart" uri="{C3380CC4-5D6E-409C-BE32-E72D297353CC}">
              <c16:uniqueId val="{00000005-5041-4454-A883-663A8D83E175}"/>
            </c:ext>
          </c:extLst>
        </c:ser>
        <c:ser>
          <c:idx val="6"/>
          <c:order val="6"/>
          <c:tx>
            <c:strRef>
              <c:f>'2_UK_2030_scenario'!$D$165</c:f>
              <c:strCache>
                <c:ptCount val="1"/>
                <c:pt idx="0">
                  <c:v>MTH.200.C - Electric heaters</c:v>
                </c:pt>
              </c:strCache>
            </c:strRef>
          </c:tx>
          <c:spPr>
            <a:ln w="28575" cap="rnd">
              <a:solidFill>
                <a:schemeClr val="accent1">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'2_UK_2030_scenario'!$E$165:$BV$165</c:f>
              <c:numCache>
                <c:formatCode>0</c:formatCode>
                <c:ptCount val="70"/>
                <c:pt idx="0">
                  <c:v>1409.11405074</c:v>
                </c:pt>
                <c:pt idx="1">
                  <c:v>1421.1059926800001</c:v>
                </c:pt>
                <c:pt idx="2">
                  <c:v>1561.5764501399999</c:v>
                </c:pt>
                <c:pt idx="3">
                  <c:v>1481.3394485399999</c:v>
                </c:pt>
                <c:pt idx="4">
                  <c:v>1480.7773115</c:v>
                </c:pt>
                <c:pt idx="5">
                  <c:v>1578.9762892799999</c:v>
                </c:pt>
                <c:pt idx="6">
                  <c:v>1624.3447203600001</c:v>
                </c:pt>
                <c:pt idx="7">
                  <c:v>1665.2350796400001</c:v>
                </c:pt>
                <c:pt idx="8">
                  <c:v>1743.26964552</c:v>
                </c:pt>
                <c:pt idx="9">
                  <c:v>1624.5658968</c:v>
                </c:pt>
                <c:pt idx="10">
                  <c:v>1588.49428076</c:v>
                </c:pt>
                <c:pt idx="11">
                  <c:v>1548.8228174999999</c:v>
                </c:pt>
                <c:pt idx="12">
                  <c:v>1569.0500755200001</c:v>
                </c:pt>
                <c:pt idx="13">
                  <c:v>1597.8988655999999</c:v>
                </c:pt>
                <c:pt idx="14">
                  <c:v>1668.4096904999999</c:v>
                </c:pt>
                <c:pt idx="15">
                  <c:v>1719.3830261400001</c:v>
                </c:pt>
                <c:pt idx="16">
                  <c:v>1795.07045816</c:v>
                </c:pt>
                <c:pt idx="17">
                  <c:v>1897.6959277200001</c:v>
                </c:pt>
                <c:pt idx="18">
                  <c:v>1965.9868799999999</c:v>
                </c:pt>
                <c:pt idx="19">
                  <c:v>1980.6794461</c:v>
                </c:pt>
                <c:pt idx="20">
                  <c:v>2013.06453678</c:v>
                </c:pt>
                <c:pt idx="21">
                  <c:v>1985.04264816</c:v>
                </c:pt>
                <c:pt idx="22">
                  <c:v>2016.67300086</c:v>
                </c:pt>
                <c:pt idx="23">
                  <c:v>1983.9253123200001</c:v>
                </c:pt>
                <c:pt idx="24">
                  <c:v>2083.2174142499998</c:v>
                </c:pt>
                <c:pt idx="25">
                  <c:v>2216.3249868399998</c:v>
                </c:pt>
                <c:pt idx="26">
                  <c:v>2252.1974681500001</c:v>
                </c:pt>
                <c:pt idx="27">
                  <c:v>2251.5039687600001</c:v>
                </c:pt>
                <c:pt idx="28">
                  <c:v>2325.2090769800002</c:v>
                </c:pt>
                <c:pt idx="29">
                  <c:v>2395.3317959999999</c:v>
                </c:pt>
                <c:pt idx="30">
                  <c:v>2387.2880026799999</c:v>
                </c:pt>
                <c:pt idx="31">
                  <c:v>2411.2030410000002</c:v>
                </c:pt>
                <c:pt idx="32">
                  <c:v>2351.3987874200002</c:v>
                </c:pt>
                <c:pt idx="33">
                  <c:v>2421.0101663999999</c:v>
                </c:pt>
                <c:pt idx="34">
                  <c:v>2521.6285094</c:v>
                </c:pt>
                <c:pt idx="35">
                  <c:v>2498.8131021600002</c:v>
                </c:pt>
                <c:pt idx="36">
                  <c:v>2476.8131877000001</c:v>
                </c:pt>
                <c:pt idx="37">
                  <c:v>2528.1906048000001</c:v>
                </c:pt>
                <c:pt idx="38">
                  <c:v>2291.0412861599998</c:v>
                </c:pt>
                <c:pt idx="39">
                  <c:v>2392.3715670000001</c:v>
                </c:pt>
                <c:pt idx="40">
                  <c:v>2341.0172456</c:v>
                </c:pt>
                <c:pt idx="41">
                  <c:v>2299.03744104</c:v>
                </c:pt>
                <c:pt idx="42">
                  <c:v>2317.19294313</c:v>
                </c:pt>
                <c:pt idx="43" formatCode="#,##0">
                  <c:v>2338.8138691392855</c:v>
                </c:pt>
                <c:pt idx="44" formatCode="#,##0">
                  <c:v>2360.4347951485711</c:v>
                </c:pt>
                <c:pt idx="45" formatCode="#,##0">
                  <c:v>2382.0557211578566</c:v>
                </c:pt>
                <c:pt idx="46" formatCode="#,##0">
                  <c:v>2403.6766471671422</c:v>
                </c:pt>
                <c:pt idx="47" formatCode="#,##0">
                  <c:v>2425.2975731764277</c:v>
                </c:pt>
                <c:pt idx="48" formatCode="#,##0">
                  <c:v>2446.9184991857132</c:v>
                </c:pt>
                <c:pt idx="49" formatCode="#,##0">
                  <c:v>2468.5394251949988</c:v>
                </c:pt>
                <c:pt idx="50" formatCode="#,##0">
                  <c:v>2490.1603512042843</c:v>
                </c:pt>
                <c:pt idx="51" formatCode="#,##0">
                  <c:v>2511.7812772135699</c:v>
                </c:pt>
                <c:pt idx="52" formatCode="#,##0">
                  <c:v>2533.4022032228554</c:v>
                </c:pt>
                <c:pt idx="53" formatCode="#,##0">
                  <c:v>2555.0231292321409</c:v>
                </c:pt>
                <c:pt idx="54" formatCode="#,##0">
                  <c:v>2576.6440552414265</c:v>
                </c:pt>
                <c:pt idx="55" formatCode="#,##0">
                  <c:v>2598.264981250712</c:v>
                </c:pt>
                <c:pt idx="56" formatCode="#,##0">
                  <c:v>2619.8859072599976</c:v>
                </c:pt>
                <c:pt idx="57" formatCode="#,##0">
                  <c:v>2641.5068332692831</c:v>
                </c:pt>
                <c:pt idx="58" formatCode="#,##0">
                  <c:v>2663.1277592785686</c:v>
                </c:pt>
                <c:pt idx="59" formatCode="#,##0">
                  <c:v>2684.7486852878542</c:v>
                </c:pt>
                <c:pt idx="60" formatCode="#,##0">
                  <c:v>2706.3696112971397</c:v>
                </c:pt>
                <c:pt idx="61" formatCode="#,##0">
                  <c:v>2727.9905373064253</c:v>
                </c:pt>
                <c:pt idx="62" formatCode="#,##0">
                  <c:v>2749.6114633157108</c:v>
                </c:pt>
                <c:pt idx="63" formatCode="#,##0">
                  <c:v>2771.2323893249963</c:v>
                </c:pt>
                <c:pt idx="64" formatCode="#,##0">
                  <c:v>2792.8533153342819</c:v>
                </c:pt>
                <c:pt idx="65" formatCode="#,##0">
                  <c:v>2814.4742413435674</c:v>
                </c:pt>
                <c:pt idx="66" formatCode="#,##0">
                  <c:v>2836.095167352853</c:v>
                </c:pt>
                <c:pt idx="67" formatCode="#,##0">
                  <c:v>2857.7160933621385</c:v>
                </c:pt>
                <c:pt idx="68" formatCode="#,##0">
                  <c:v>2879.337019371424</c:v>
                </c:pt>
                <c:pt idx="69" formatCode="#,##0">
                  <c:v>2900.9579453807096</c:v>
                </c:pt>
              </c:numCache>
            </c:numRef>
          </c:val>
          <c:smooth val="0"/>
          <c:extLst>
            <c:ext xmlns:c16="http://schemas.microsoft.com/office/drawing/2014/chart" uri="{C3380CC4-5D6E-409C-BE32-E72D297353CC}">
              <c16:uniqueId val="{00000006-5041-4454-A883-663A8D83E175}"/>
            </c:ext>
          </c:extLst>
        </c:ser>
        <c:dLbls>
          <c:showLegendKey val="0"/>
          <c:showVal val="0"/>
          <c:showCatName val="0"/>
          <c:showSerName val="0"/>
          <c:showPercent val="0"/>
          <c:showBubbleSize val="0"/>
        </c:dLbls>
        <c:smooth val="0"/>
        <c:axId val="476321288"/>
        <c:axId val="476320896"/>
      </c:lineChart>
      <c:catAx>
        <c:axId val="476321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320896"/>
        <c:crosses val="autoZero"/>
        <c:auto val="1"/>
        <c:lblAlgn val="ctr"/>
        <c:lblOffset val="100"/>
        <c:noMultiLvlLbl val="0"/>
      </c:catAx>
      <c:valAx>
        <c:axId val="476320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321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UK - Muscle</a:t>
            </a:r>
            <a:r>
              <a:rPr lang="en-GB" baseline="0"/>
              <a:t> work </a:t>
            </a:r>
            <a:r>
              <a:rPr lang="en-GB"/>
              <a:t>useful exergy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'2_UK_2030_scenario'!$D$166</c:f>
              <c:strCache>
                <c:ptCount val="1"/>
                <c:pt idx="0">
                  <c:v>MD - Manual laborers</c:v>
                </c:pt>
              </c:strCache>
            </c:strRef>
          </c:tx>
          <c:spPr>
            <a:ln w="28575" cap="rnd">
              <a:solidFill>
                <a:schemeClr val="accent1"/>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'2_UK_2030_scenario'!$E$166:$BV$166</c:f>
              <c:numCache>
                <c:formatCode>0</c:formatCode>
                <c:ptCount val="70"/>
                <c:pt idx="0">
                  <c:v>9.1040636605749992</c:v>
                </c:pt>
                <c:pt idx="1">
                  <c:v>8.9721207139200008</c:v>
                </c:pt>
                <c:pt idx="2">
                  <c:v>8.8401777596071902</c:v>
                </c:pt>
                <c:pt idx="3">
                  <c:v>8.7082348091391193</c:v>
                </c:pt>
                <c:pt idx="4">
                  <c:v>8.5762918577943807</c:v>
                </c:pt>
                <c:pt idx="5">
                  <c:v>8.44434890596375</c:v>
                </c:pt>
                <c:pt idx="6">
                  <c:v>8.3124059543443796</c:v>
                </c:pt>
                <c:pt idx="7">
                  <c:v>8.1804630031897503</c:v>
                </c:pt>
                <c:pt idx="8">
                  <c:v>8.0485200512165296</c:v>
                </c:pt>
                <c:pt idx="9">
                  <c:v>7.916577099275</c:v>
                </c:pt>
                <c:pt idx="10">
                  <c:v>7.7846341476820298</c:v>
                </c:pt>
                <c:pt idx="11">
                  <c:v>7.6526911958566899</c:v>
                </c:pt>
                <c:pt idx="12">
                  <c:v>7.5207482441845004</c:v>
                </c:pt>
                <c:pt idx="13">
                  <c:v>7.3888052930932497</c:v>
                </c:pt>
                <c:pt idx="14">
                  <c:v>7.2568623411253101</c:v>
                </c:pt>
                <c:pt idx="15">
                  <c:v>7.1249193894003104</c:v>
                </c:pt>
                <c:pt idx="16">
                  <c:v>6.9929764376647503</c:v>
                </c:pt>
                <c:pt idx="17">
                  <c:v>6.8610334859820004</c:v>
                </c:pt>
                <c:pt idx="18">
                  <c:v>6.7290905346636603</c:v>
                </c:pt>
                <c:pt idx="19">
                  <c:v>6.5971475825531298</c:v>
                </c:pt>
                <c:pt idx="20">
                  <c:v>6.5311761069124401</c:v>
                </c:pt>
                <c:pt idx="21">
                  <c:v>6.4652046312294997</c:v>
                </c:pt>
                <c:pt idx="22">
                  <c:v>6.3992331554884698</c:v>
                </c:pt>
                <c:pt idx="23">
                  <c:v>6.3332616797896897</c:v>
                </c:pt>
                <c:pt idx="24">
                  <c:v>6.2672902037951603</c:v>
                </c:pt>
                <c:pt idx="25">
                  <c:v>6.2013187279485003</c:v>
                </c:pt>
                <c:pt idx="26">
                  <c:v>6.1353472518641903</c:v>
                </c:pt>
                <c:pt idx="27">
                  <c:v>6.06937577603337</c:v>
                </c:pt>
                <c:pt idx="28">
                  <c:v>6.0034043007412503</c:v>
                </c:pt>
                <c:pt idx="29">
                  <c:v>5.9374328245618804</c:v>
                </c:pt>
                <c:pt idx="30">
                  <c:v>5.8714613490743401</c:v>
                </c:pt>
                <c:pt idx="31">
                  <c:v>5.8054898727418101</c:v>
                </c:pt>
                <c:pt idx="32">
                  <c:v>5.7395183969374104</c:v>
                </c:pt>
                <c:pt idx="33">
                  <c:v>5.6735469212597502</c:v>
                </c:pt>
                <c:pt idx="34">
                  <c:v>5.60757544580391</c:v>
                </c:pt>
                <c:pt idx="35">
                  <c:v>5.5416039694396897</c:v>
                </c:pt>
                <c:pt idx="36">
                  <c:v>5.4756324934504397</c:v>
                </c:pt>
                <c:pt idx="37">
                  <c:v>5.4096610177252504</c:v>
                </c:pt>
                <c:pt idx="38">
                  <c:v>5.3436895423644701</c:v>
                </c:pt>
                <c:pt idx="39">
                  <c:v>5.27771806620094</c:v>
                </c:pt>
                <c:pt idx="40">
                  <c:v>5.2117465905972198</c:v>
                </c:pt>
                <c:pt idx="41">
                  <c:v>5.1457751147400002</c:v>
                </c:pt>
                <c:pt idx="42">
                  <c:v>5.0798036390095298</c:v>
                </c:pt>
                <c:pt idx="43" formatCode="#,##0">
                  <c:v>5.0318957816099408</c:v>
                </c:pt>
                <c:pt idx="44" formatCode="#,##0">
                  <c:v>4.9839879242103517</c:v>
                </c:pt>
                <c:pt idx="45" formatCode="#,##0">
                  <c:v>4.9360800668107627</c:v>
                </c:pt>
                <c:pt idx="46" formatCode="#,##0">
                  <c:v>4.8881722094111737</c:v>
                </c:pt>
                <c:pt idx="47" formatCode="#,##0">
                  <c:v>4.8402643520115847</c:v>
                </c:pt>
                <c:pt idx="48" formatCode="#,##0">
                  <c:v>4.7923564946119956</c:v>
                </c:pt>
                <c:pt idx="49" formatCode="#,##0">
                  <c:v>4.7444486372124066</c:v>
                </c:pt>
                <c:pt idx="50" formatCode="#,##0">
                  <c:v>4.6965407798128176</c:v>
                </c:pt>
                <c:pt idx="51" formatCode="#,##0">
                  <c:v>4.6486329224132286</c:v>
                </c:pt>
                <c:pt idx="52" formatCode="#,##0">
                  <c:v>4.6007250650136395</c:v>
                </c:pt>
                <c:pt idx="53" formatCode="#,##0">
                  <c:v>4.5528172076140505</c:v>
                </c:pt>
                <c:pt idx="54" formatCode="#,##0">
                  <c:v>4.5049093502144615</c:v>
                </c:pt>
                <c:pt idx="55" formatCode="#,##0">
                  <c:v>4.4570014928148725</c:v>
                </c:pt>
                <c:pt idx="56" formatCode="#,##0">
                  <c:v>4.4090936354152834</c:v>
                </c:pt>
                <c:pt idx="57" formatCode="#,##0">
                  <c:v>4.3611857780156944</c:v>
                </c:pt>
                <c:pt idx="58" formatCode="#,##0">
                  <c:v>4.3132779206161054</c:v>
                </c:pt>
                <c:pt idx="59" formatCode="#,##0">
                  <c:v>4.2653700632165163</c:v>
                </c:pt>
                <c:pt idx="60" formatCode="#,##0">
                  <c:v>4.2174622058169273</c:v>
                </c:pt>
                <c:pt idx="61" formatCode="#,##0">
                  <c:v>4.1695543484173383</c:v>
                </c:pt>
                <c:pt idx="62" formatCode="#,##0">
                  <c:v>4.1216464910177493</c:v>
                </c:pt>
                <c:pt idx="63" formatCode="#,##0">
                  <c:v>4.0737386336181602</c:v>
                </c:pt>
                <c:pt idx="64" formatCode="#,##0">
                  <c:v>4.0258307762185712</c:v>
                </c:pt>
                <c:pt idx="65" formatCode="#,##0">
                  <c:v>3.9779229188189822</c:v>
                </c:pt>
                <c:pt idx="66" formatCode="#,##0">
                  <c:v>3.9300150614193932</c:v>
                </c:pt>
                <c:pt idx="67" formatCode="#,##0">
                  <c:v>3.8821072040198041</c:v>
                </c:pt>
                <c:pt idx="68" formatCode="#,##0">
                  <c:v>3.8341993466202151</c:v>
                </c:pt>
                <c:pt idx="69" formatCode="#,##0">
                  <c:v>3.7862914892206261</c:v>
                </c:pt>
              </c:numCache>
            </c:numRef>
          </c:val>
          <c:smooth val="0"/>
          <c:extLst>
            <c:ext xmlns:c16="http://schemas.microsoft.com/office/drawing/2014/chart" uri="{C3380CC4-5D6E-409C-BE32-E72D297353CC}">
              <c16:uniqueId val="{00000000-ECD7-4086-BBB8-C81AF13DAE30}"/>
            </c:ext>
          </c:extLst>
        </c:ser>
        <c:dLbls>
          <c:showLegendKey val="0"/>
          <c:showVal val="0"/>
          <c:showCatName val="0"/>
          <c:showSerName val="0"/>
          <c:showPercent val="0"/>
          <c:showBubbleSize val="0"/>
        </c:dLbls>
        <c:smooth val="0"/>
        <c:axId val="476320504"/>
        <c:axId val="476320112"/>
      </c:lineChart>
      <c:catAx>
        <c:axId val="476320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320112"/>
        <c:crosses val="autoZero"/>
        <c:auto val="1"/>
        <c:lblAlgn val="ctr"/>
        <c:lblOffset val="100"/>
        <c:noMultiLvlLbl val="0"/>
      </c:catAx>
      <c:valAx>
        <c:axId val="476320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320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GB"/>
              <a:t>UK primary energy intensity (Ep/GDP)</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'2_UK_2030_scenario'!$D$20</c:f>
              <c:strCache>
                <c:ptCount val="1"/>
                <c:pt idx="0">
                  <c:v>Ep/GDP 1971-2013</c:v>
                </c:pt>
              </c:strCache>
            </c:strRef>
          </c:tx>
          <c:spPr>
            <a:ln w="28575" cap="rnd">
              <a:solidFill>
                <a:schemeClr val="accent1"/>
              </a:solidFill>
              <a:round/>
            </a:ln>
            <a:effectLst/>
          </c:spPr>
          <c:marker>
            <c:symbol val="none"/>
          </c:marker>
          <c:trendline>
            <c:spPr>
              <a:ln w="19050" cap="rnd">
                <a:solidFill>
                  <a:srgbClr val="FF0000"/>
                </a:solidFill>
                <a:prstDash val="sysDot"/>
              </a:ln>
              <a:effectLst/>
            </c:spPr>
            <c:trendlineType val="exp"/>
            <c:dispRSqr val="0"/>
            <c:dispEq val="1"/>
            <c:trendlineLbl>
              <c:layout>
                <c:manualLayout>
                  <c:x val="9.3221380720463608E-3"/>
                  <c:y val="4.9592507959765067E-2"/>
                </c:manualLayout>
              </c:layout>
              <c:numFmt formatCode="#,##0.0000000" sourceLinked="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rendlineLbl>
          </c:trendline>
          <c:cat>
            <c:numRef>
              <c:f>'2_UK_2030_scenario'!$E$38:$AU$38</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'2_UK_2030_scenario'!$E$20:$AU$20</c:f>
              <c:numCache>
                <c:formatCode>0.000</c:formatCode>
                <c:ptCount val="43"/>
                <c:pt idx="0">
                  <c:v>0.21777032050996126</c:v>
                </c:pt>
                <c:pt idx="1">
                  <c:v>0.21113895345572661</c:v>
                </c:pt>
                <c:pt idx="2">
                  <c:v>0.20475594210270276</c:v>
                </c:pt>
                <c:pt idx="3">
                  <c:v>0.20275637513262987</c:v>
                </c:pt>
                <c:pt idx="4">
                  <c:v>0.20014620275368505</c:v>
                </c:pt>
                <c:pt idx="5">
                  <c:v>0.19354476085592928</c:v>
                </c:pt>
                <c:pt idx="6">
                  <c:v>0.18850416719241558</c:v>
                </c:pt>
                <c:pt idx="7">
                  <c:v>0.17581735374369054</c:v>
                </c:pt>
                <c:pt idx="8">
                  <c:v>0.17471410572447799</c:v>
                </c:pt>
                <c:pt idx="9">
                  <c:v>0.15924681396695356</c:v>
                </c:pt>
                <c:pt idx="10">
                  <c:v>0.15748525954397932</c:v>
                </c:pt>
                <c:pt idx="11">
                  <c:v>0.15543512158713385</c:v>
                </c:pt>
                <c:pt idx="12">
                  <c:v>0.1510715684713459</c:v>
                </c:pt>
                <c:pt idx="13">
                  <c:v>0.14787258659748051</c:v>
                </c:pt>
                <c:pt idx="14">
                  <c:v>0.15185393659580779</c:v>
                </c:pt>
                <c:pt idx="15">
                  <c:v>0.1520317555710024</c:v>
                </c:pt>
                <c:pt idx="16">
                  <c:v>0.14518099528916226</c:v>
                </c:pt>
                <c:pt idx="17">
                  <c:v>0.14098437472320391</c:v>
                </c:pt>
                <c:pt idx="18">
                  <c:v>0.13587350321842193</c:v>
                </c:pt>
                <c:pt idx="19">
                  <c:v>0.13204632689442489</c:v>
                </c:pt>
                <c:pt idx="20">
                  <c:v>0.13849468425104375</c:v>
                </c:pt>
                <c:pt idx="21">
                  <c:v>0.1359141385599564</c:v>
                </c:pt>
                <c:pt idx="22">
                  <c:v>0.13234276022248631</c:v>
                </c:pt>
                <c:pt idx="23">
                  <c:v>0.12653409532462462</c:v>
                </c:pt>
                <c:pt idx="24">
                  <c:v>0.12035644680234696</c:v>
                </c:pt>
                <c:pt idx="25">
                  <c:v>0.1196480329169553</c:v>
                </c:pt>
                <c:pt idx="26">
                  <c:v>0.10951123499924585</c:v>
                </c:pt>
                <c:pt idx="27">
                  <c:v>0.10681499304999864</c:v>
                </c:pt>
                <c:pt idx="28">
                  <c:v>0.10337196352821994</c:v>
                </c:pt>
                <c:pt idx="29">
                  <c:v>9.6711144913525449E-2</c:v>
                </c:pt>
                <c:pt idx="30">
                  <c:v>9.5241172608590496E-2</c:v>
                </c:pt>
                <c:pt idx="31">
                  <c:v>9.3036277245628435E-2</c:v>
                </c:pt>
                <c:pt idx="32">
                  <c:v>9.3631008946197233E-2</c:v>
                </c:pt>
                <c:pt idx="33">
                  <c:v>9.1007113513261864E-2</c:v>
                </c:pt>
                <c:pt idx="34">
                  <c:v>8.7040611673975546E-2</c:v>
                </c:pt>
                <c:pt idx="35">
                  <c:v>8.4684006912450233E-2</c:v>
                </c:pt>
                <c:pt idx="36">
                  <c:v>8.20283418374914E-2</c:v>
                </c:pt>
                <c:pt idx="37">
                  <c:v>8.0201952688115946E-2</c:v>
                </c:pt>
                <c:pt idx="38">
                  <c:v>7.9710534341064232E-2</c:v>
                </c:pt>
                <c:pt idx="39">
                  <c:v>8.3084957706225149E-2</c:v>
                </c:pt>
                <c:pt idx="40">
                  <c:v>7.5890681504689625E-2</c:v>
                </c:pt>
                <c:pt idx="41">
                  <c:v>7.5793228639248769E-2</c:v>
                </c:pt>
                <c:pt idx="42">
                  <c:v>7.0663490994319705E-2</c:v>
                </c:pt>
              </c:numCache>
            </c:numRef>
          </c:val>
          <c:smooth val="0"/>
          <c:extLst>
            <c:ext xmlns:c16="http://schemas.microsoft.com/office/drawing/2014/chart" uri="{C3380CC4-5D6E-409C-BE32-E72D297353CC}">
              <c16:uniqueId val="{00000000-F55D-4851-AAF8-01882D3F58AE}"/>
            </c:ext>
          </c:extLst>
        </c:ser>
        <c:dLbls>
          <c:showLegendKey val="0"/>
          <c:showVal val="0"/>
          <c:showCatName val="0"/>
          <c:showSerName val="0"/>
          <c:showPercent val="0"/>
          <c:showBubbleSize val="0"/>
        </c:dLbls>
        <c:smooth val="0"/>
        <c:axId val="476383200"/>
        <c:axId val="476382808"/>
      </c:lineChart>
      <c:catAx>
        <c:axId val="47638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76382808"/>
        <c:crosses val="autoZero"/>
        <c:auto val="1"/>
        <c:lblAlgn val="ctr"/>
        <c:lblOffset val="100"/>
        <c:noMultiLvlLbl val="0"/>
      </c:catAx>
      <c:valAx>
        <c:axId val="476382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GB"/>
                  <a:t>Ep/GDP (ktoe/mil. 2011US$)</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763832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en-GB"/>
              <a:t>UK Primary energy Ep </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'2_UK_2030_scenario'!$D$44</c:f>
              <c:strCache>
                <c:ptCount val="1"/>
                <c:pt idx="0">
                  <c:v>Historical Primary energy Ep (ktoe) 1971-2013</c:v>
                </c:pt>
              </c:strCache>
            </c:strRef>
          </c:tx>
          <c:spPr>
            <a:ln w="28575" cap="rnd">
              <a:solidFill>
                <a:srgbClr val="FF0000"/>
              </a:solidFill>
              <a:round/>
            </a:ln>
            <a:effectLst/>
          </c:spPr>
          <c:marker>
            <c:symbol val="none"/>
          </c:marker>
          <c:cat>
            <c:numRef>
              <c:f>'2_UK_2030_scenario'!$E$38:$BL$38</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'2_UK_2030_scenario'!$E$44:$BL$44</c:f>
              <c:numCache>
                <c:formatCode>#,##0</c:formatCode>
                <c:ptCount val="60"/>
                <c:pt idx="0">
                  <c:v>185514.72159399741</c:v>
                </c:pt>
                <c:pt idx="1">
                  <c:v>185365.8867843702</c:v>
                </c:pt>
                <c:pt idx="2">
                  <c:v>192423.2131861535</c:v>
                </c:pt>
                <c:pt idx="3">
                  <c:v>184721.576478976</c:v>
                </c:pt>
                <c:pt idx="4">
                  <c:v>178383.64011244764</c:v>
                </c:pt>
                <c:pt idx="5">
                  <c:v>181522.83962409079</c:v>
                </c:pt>
                <c:pt idx="6">
                  <c:v>185647.19288310327</c:v>
                </c:pt>
                <c:pt idx="7">
                  <c:v>184959.79927587209</c:v>
                </c:pt>
                <c:pt idx="8">
                  <c:v>194367.98170340917</c:v>
                </c:pt>
                <c:pt idx="9">
                  <c:v>179353.31555988279</c:v>
                </c:pt>
                <c:pt idx="10">
                  <c:v>173568.87508291233</c:v>
                </c:pt>
                <c:pt idx="11">
                  <c:v>171795.19880840398</c:v>
                </c:pt>
                <c:pt idx="12">
                  <c:v>170853.34063943796</c:v>
                </c:pt>
                <c:pt idx="13">
                  <c:v>169357.93130250569</c:v>
                </c:pt>
                <c:pt idx="14">
                  <c:v>176792.75616280673</c:v>
                </c:pt>
                <c:pt idx="15">
                  <c:v>181110.38407553814</c:v>
                </c:pt>
                <c:pt idx="16">
                  <c:v>182803.53794684575</c:v>
                </c:pt>
                <c:pt idx="17">
                  <c:v>185916.09839048024</c:v>
                </c:pt>
                <c:pt idx="18">
                  <c:v>183855.79064125396</c:v>
                </c:pt>
                <c:pt idx="19">
                  <c:v>182918.80787177445</c:v>
                </c:pt>
                <c:pt idx="20">
                  <c:v>188803.09737379622</c:v>
                </c:pt>
                <c:pt idx="21">
                  <c:v>187007.6160571365</c:v>
                </c:pt>
                <c:pt idx="22">
                  <c:v>188947.03926205653</c:v>
                </c:pt>
                <c:pt idx="23">
                  <c:v>187016.11429335471</c:v>
                </c:pt>
                <c:pt idx="24">
                  <c:v>187026.45458433341</c:v>
                </c:pt>
                <c:pt idx="25">
                  <c:v>196387.73133768185</c:v>
                </c:pt>
                <c:pt idx="26">
                  <c:v>192334.21730809333</c:v>
                </c:pt>
                <c:pt idx="27">
                  <c:v>193650.59125055137</c:v>
                </c:pt>
                <c:pt idx="28">
                  <c:v>194653.48524320329</c:v>
                </c:pt>
                <c:pt idx="29">
                  <c:v>195616.85286000956</c:v>
                </c:pt>
                <c:pt idx="30">
                  <c:v>197855.96304331819</c:v>
                </c:pt>
                <c:pt idx="31">
                  <c:v>194108.65069775702</c:v>
                </c:pt>
                <c:pt idx="32">
                  <c:v>195812.70136291499</c:v>
                </c:pt>
                <c:pt idx="33">
                  <c:v>195902.52184550327</c:v>
                </c:pt>
                <c:pt idx="34">
                  <c:v>197620.85884325099</c:v>
                </c:pt>
                <c:pt idx="35">
                  <c:v>194927.54341276502</c:v>
                </c:pt>
                <c:pt idx="36">
                  <c:v>188849.06586772186</c:v>
                </c:pt>
                <c:pt idx="37">
                  <c:v>186263.43471191509</c:v>
                </c:pt>
                <c:pt idx="38">
                  <c:v>174554.17370713464</c:v>
                </c:pt>
                <c:pt idx="39">
                  <c:v>180780.95674313378</c:v>
                </c:pt>
                <c:pt idx="40">
                  <c:v>167527.72199337679</c:v>
                </c:pt>
                <c:pt idx="41">
                  <c:v>173220.58068953248</c:v>
                </c:pt>
                <c:pt idx="42">
                  <c:v>172106.02296571116</c:v>
                </c:pt>
              </c:numCache>
            </c:numRef>
          </c:val>
          <c:smooth val="0"/>
          <c:extLst>
            <c:ext xmlns:c16="http://schemas.microsoft.com/office/drawing/2014/chart" uri="{C3380CC4-5D6E-409C-BE32-E72D297353CC}">
              <c16:uniqueId val="{00000000-55F7-4398-B70D-E74B5EB744A5}"/>
            </c:ext>
          </c:extLst>
        </c:ser>
        <c:ser>
          <c:idx val="1"/>
          <c:order val="1"/>
          <c:tx>
            <c:strRef>
              <c:f>'2_UK_2030_scenario'!$D$45</c:f>
              <c:strCache>
                <c:ptCount val="1"/>
                <c:pt idx="0">
                  <c:v>Primary energy Ep (ktoe) Method 1 (Ep/GDP) top-down aggregate method</c:v>
                </c:pt>
              </c:strCache>
            </c:strRef>
          </c:tx>
          <c:spPr>
            <a:ln w="28575" cap="rnd">
              <a:solidFill>
                <a:schemeClr val="accent2"/>
              </a:solidFill>
              <a:prstDash val="sysDash"/>
              <a:round/>
            </a:ln>
            <a:effectLst/>
          </c:spPr>
          <c:marker>
            <c:symbol val="none"/>
          </c:marker>
          <c:cat>
            <c:numRef>
              <c:f>'2_UK_2030_scenario'!$E$38:$BL$38</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'2_UK_2030_scenario'!$E$45:$BL$45</c:f>
              <c:numCache>
                <c:formatCode>General</c:formatCode>
                <c:ptCount val="60"/>
                <c:pt idx="42" formatCode="#,##0">
                  <c:v>172106.02296571116</c:v>
                </c:pt>
                <c:pt idx="43" formatCode="#,##0">
                  <c:v>177438.16675380166</c:v>
                </c:pt>
                <c:pt idx="44" formatCode="#,##0">
                  <c:v>177480.95404208463</c:v>
                </c:pt>
                <c:pt idx="45" formatCode="#,##0">
                  <c:v>177422.80909482928</c:v>
                </c:pt>
                <c:pt idx="46" formatCode="#,##0">
                  <c:v>177564.3185802153</c:v>
                </c:pt>
                <c:pt idx="47" formatCode="#,##0">
                  <c:v>177908.60518033276</c:v>
                </c:pt>
                <c:pt idx="48" formatCode="#,##0">
                  <c:v>178374.74498451658</c:v>
                </c:pt>
                <c:pt idx="49" formatCode="#,##0">
                  <c:v>178874.45004859354</c:v>
                </c:pt>
                <c:pt idx="50" formatCode="#,##0">
                  <c:v>179336.19042543339</c:v>
                </c:pt>
                <c:pt idx="51" formatCode="#,##0">
                  <c:v>179713.41280437558</c:v>
                </c:pt>
                <c:pt idx="52" formatCode="#,##0">
                  <c:v>179981.33417150492</c:v>
                </c:pt>
                <c:pt idx="53" formatCode="#,##0">
                  <c:v>180134.00667077594</c:v>
                </c:pt>
                <c:pt idx="54" formatCode="#,##0">
                  <c:v>180177.58817554874</c:v>
                </c:pt>
                <c:pt idx="55" formatCode="#,##0">
                  <c:v>180126.74553408235</c:v>
                </c:pt>
                <c:pt idx="56" formatCode="#,##0">
                  <c:v>180000.09947683895</c:v>
                </c:pt>
                <c:pt idx="57" formatCode="#,##0">
                  <c:v>179814.02009674392</c:v>
                </c:pt>
                <c:pt idx="58" formatCode="#,##0">
                  <c:v>179581.26060241036</c:v>
                </c:pt>
                <c:pt idx="59" formatCode="#,##0">
                  <c:v>179312.77888640494</c:v>
                </c:pt>
              </c:numCache>
            </c:numRef>
          </c:val>
          <c:smooth val="0"/>
          <c:extLst>
            <c:ext xmlns:c16="http://schemas.microsoft.com/office/drawing/2014/chart" uri="{C3380CC4-5D6E-409C-BE32-E72D297353CC}">
              <c16:uniqueId val="{00000001-55F7-4398-B70D-E74B5EB744A5}"/>
            </c:ext>
          </c:extLst>
        </c:ser>
        <c:ser>
          <c:idx val="2"/>
          <c:order val="2"/>
          <c:tx>
            <c:strRef>
              <c:f>'2_UK_2030_scenario'!$D$46</c:f>
              <c:strCache>
                <c:ptCount val="1"/>
                <c:pt idx="0">
                  <c:v>Primary energy Ep (ktoe) Method 2 (U/GDP) bottom up disaggregate method</c:v>
                </c:pt>
              </c:strCache>
            </c:strRef>
          </c:tx>
          <c:spPr>
            <a:ln w="28575" cap="rnd">
              <a:solidFill>
                <a:schemeClr val="accent3"/>
              </a:solidFill>
              <a:prstDash val="sysDash"/>
              <a:round/>
            </a:ln>
            <a:effectLst/>
          </c:spPr>
          <c:marker>
            <c:symbol val="none"/>
          </c:marker>
          <c:cat>
            <c:numRef>
              <c:f>'2_UK_2030_scenario'!$E$38:$BL$38</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'2_UK_2030_scenario'!$E$46:$BL$46</c:f>
              <c:numCache>
                <c:formatCode>General</c:formatCode>
                <c:ptCount val="60"/>
                <c:pt idx="42" formatCode="#,##0">
                  <c:v>172106.02296571116</c:v>
                </c:pt>
                <c:pt idx="43" formatCode="#,##0">
                  <c:v>178434.24222221933</c:v>
                </c:pt>
                <c:pt idx="44" formatCode="#,##0">
                  <c:v>178366.55002043731</c:v>
                </c:pt>
                <c:pt idx="45" formatCode="#,##0">
                  <c:v>178397.57912504059</c:v>
                </c:pt>
                <c:pt idx="46" formatCode="#,##0">
                  <c:v>178493.08469079714</c:v>
                </c:pt>
                <c:pt idx="47" formatCode="#,##0">
                  <c:v>178668.25033969406</c:v>
                </c:pt>
                <c:pt idx="48" formatCode="#,##0">
                  <c:v>179018.17262225083</c:v>
                </c:pt>
                <c:pt idx="49" formatCode="#,##0">
                  <c:v>179489.66182781706</c:v>
                </c:pt>
                <c:pt idx="50" formatCode="#,##0">
                  <c:v>180039.10720843688</c:v>
                </c:pt>
                <c:pt idx="51" formatCode="#,##0">
                  <c:v>180636.14051014054</c:v>
                </c:pt>
                <c:pt idx="52" formatCode="#,##0">
                  <c:v>181261.85994913318</c:v>
                </c:pt>
                <c:pt idx="53" formatCode="#,##0">
                  <c:v>181907.30829590707</c:v>
                </c:pt>
                <c:pt idx="54" formatCode="#,##0">
                  <c:v>182570.13275164581</c:v>
                </c:pt>
                <c:pt idx="55" formatCode="#,##0">
                  <c:v>183252.81147196286</c:v>
                </c:pt>
                <c:pt idx="56" formatCode="#,##0">
                  <c:v>183960.39643771082</c:v>
                </c:pt>
                <c:pt idx="57" formatCode="#,##0">
                  <c:v>184697.38959055929</c:v>
                </c:pt>
                <c:pt idx="58" formatCode="#,##0">
                  <c:v>185466.999148884</c:v>
                </c:pt>
                <c:pt idx="59" formatCode="#,##0">
                  <c:v>186271.99972494462</c:v>
                </c:pt>
              </c:numCache>
            </c:numRef>
          </c:val>
          <c:smooth val="0"/>
          <c:extLst>
            <c:ext xmlns:c16="http://schemas.microsoft.com/office/drawing/2014/chart" uri="{C3380CC4-5D6E-409C-BE32-E72D297353CC}">
              <c16:uniqueId val="{00000002-55F7-4398-B70D-E74B5EB744A5}"/>
            </c:ext>
          </c:extLst>
        </c:ser>
        <c:ser>
          <c:idx val="3"/>
          <c:order val="3"/>
          <c:tx>
            <c:strRef>
              <c:f>'2_UK_2030_scenario'!$D$47</c:f>
              <c:strCache>
                <c:ptCount val="1"/>
                <c:pt idx="0">
                  <c:v>Primary energy Ep (ktoe) to meet EU 2030 target EUCO33</c:v>
                </c:pt>
              </c:strCache>
            </c:strRef>
          </c:tx>
          <c:spPr>
            <a:ln w="28575" cap="rnd">
              <a:solidFill>
                <a:schemeClr val="accent4"/>
              </a:solidFill>
              <a:prstDash val="sysDash"/>
              <a:round/>
            </a:ln>
            <a:effectLst/>
          </c:spPr>
          <c:marker>
            <c:symbol val="none"/>
          </c:marker>
          <c:cat>
            <c:numRef>
              <c:f>'2_UK_2030_scenario'!$E$38:$BL$38</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'2_UK_2030_scenario'!$E$47:$BL$47</c:f>
              <c:numCache>
                <c:formatCode>General</c:formatCode>
                <c:ptCount val="60"/>
                <c:pt idx="42" formatCode="#,##0">
                  <c:v>172106.02296571116</c:v>
                </c:pt>
                <c:pt idx="43" formatCode="#,##0">
                  <c:v>170077.06098285556</c:v>
                </c:pt>
                <c:pt idx="44" formatCode="#,##0">
                  <c:v>168048.09899999999</c:v>
                </c:pt>
                <c:pt idx="45" formatCode="#,##0">
                  <c:v>165845.55419999998</c:v>
                </c:pt>
                <c:pt idx="46" formatCode="#,##0">
                  <c:v>163643.00939999998</c:v>
                </c:pt>
                <c:pt idx="47" formatCode="#,##0">
                  <c:v>161440.46459999998</c:v>
                </c:pt>
                <c:pt idx="48" formatCode="#,##0">
                  <c:v>159237.91979999997</c:v>
                </c:pt>
                <c:pt idx="49" formatCode="#,##0">
                  <c:v>157035.375</c:v>
                </c:pt>
                <c:pt idx="50" formatCode="#,##0">
                  <c:v>154573.72039999999</c:v>
                </c:pt>
                <c:pt idx="51" formatCode="#,##0">
                  <c:v>152112.06579999998</c:v>
                </c:pt>
                <c:pt idx="52" formatCode="#,##0">
                  <c:v>149650.41119999997</c:v>
                </c:pt>
                <c:pt idx="53" formatCode="#,##0">
                  <c:v>147188.75659999996</c:v>
                </c:pt>
                <c:pt idx="54" formatCode="#,##0">
                  <c:v>144727.10200000001</c:v>
                </c:pt>
                <c:pt idx="55" formatCode="#,##0">
                  <c:v>141532.7954</c:v>
                </c:pt>
                <c:pt idx="56" formatCode="#,##0">
                  <c:v>138338.48879999999</c:v>
                </c:pt>
                <c:pt idx="57" formatCode="#,##0">
                  <c:v>135144.18219999998</c:v>
                </c:pt>
                <c:pt idx="58" formatCode="#,##0">
                  <c:v>131949.87559999997</c:v>
                </c:pt>
                <c:pt idx="59" formatCode="#,##0">
                  <c:v>128755.569</c:v>
                </c:pt>
              </c:numCache>
            </c:numRef>
          </c:val>
          <c:smooth val="0"/>
          <c:extLst>
            <c:ext xmlns:c16="http://schemas.microsoft.com/office/drawing/2014/chart" uri="{C3380CC4-5D6E-409C-BE32-E72D297353CC}">
              <c16:uniqueId val="{00000003-55F7-4398-B70D-E74B5EB744A5}"/>
            </c:ext>
          </c:extLst>
        </c:ser>
        <c:ser>
          <c:idx val="4"/>
          <c:order val="4"/>
          <c:tx>
            <c:strRef>
              <c:f>'2_UK_2030_scenario'!$D$48</c:f>
              <c:strCache>
                <c:ptCount val="1"/>
                <c:pt idx="0">
                  <c:v>Primary energy Ep (ktoe) SDG 7.3 target double primary intensity 2010-2030</c:v>
                </c:pt>
              </c:strCache>
            </c:strRef>
          </c:tx>
          <c:spPr>
            <a:ln w="28575" cap="rnd">
              <a:solidFill>
                <a:schemeClr val="accent5"/>
              </a:solidFill>
              <a:prstDash val="sysDash"/>
              <a:round/>
            </a:ln>
            <a:effectLst/>
          </c:spPr>
          <c:marker>
            <c:symbol val="none"/>
          </c:marker>
          <c:cat>
            <c:numRef>
              <c:f>'2_UK_2030_scenario'!$E$38:$BL$38</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'2_UK_2030_scenario'!$E$48:$BL$48</c:f>
              <c:numCache>
                <c:formatCode>General</c:formatCode>
                <c:ptCount val="60"/>
                <c:pt idx="42" formatCode="#,##0">
                  <c:v>172106.02296571116</c:v>
                </c:pt>
                <c:pt idx="43" formatCode="#,##0">
                  <c:v>169572.59675536465</c:v>
                </c:pt>
                <c:pt idx="44" formatCode="#,##0">
                  <c:v>166051.793422774</c:v>
                </c:pt>
                <c:pt idx="45" formatCode="#,##0">
                  <c:v>162469.03476569473</c:v>
                </c:pt>
                <c:pt idx="46" formatCode="#,##0">
                  <c:v>159100.77612734842</c:v>
                </c:pt>
                <c:pt idx="47" formatCode="#,##0">
                  <c:v>155939.1241290867</c:v>
                </c:pt>
                <c:pt idx="48" formatCode="#,##0">
                  <c:v>152904.08718406683</c:v>
                </c:pt>
                <c:pt idx="49" formatCode="#,##0">
                  <c:v>149915.8878157174</c:v>
                </c:pt>
                <c:pt idx="50" formatCode="#,##0">
                  <c:v>146915.25956819954</c:v>
                </c:pt>
                <c:pt idx="51" formatCode="#,##0">
                  <c:v>143868.27712005749</c:v>
                </c:pt>
                <c:pt idx="52" formatCode="#,##0">
                  <c:v>140761.38762332001</c:v>
                </c:pt>
                <c:pt idx="53" formatCode="#,##0">
                  <c:v>137597.07763809181</c:v>
                </c:pt>
                <c:pt idx="54" formatCode="#,##0">
                  <c:v>134387.09813491919</c:v>
                </c:pt>
                <c:pt idx="55" formatCode="#,##0">
                  <c:v>131148.75200504388</c:v>
                </c:pt>
                <c:pt idx="56" formatCode="#,##0">
                  <c:v>127900.92194622628</c:v>
                </c:pt>
                <c:pt idx="57" formatCode="#,##0">
                  <c:v>124659.4589749883</c:v>
                </c:pt>
                <c:pt idx="58" formatCode="#,##0">
                  <c:v>121436.49314716957</c:v>
                </c:pt>
                <c:pt idx="59" formatCode="#,##0">
                  <c:v>118241.97730289266</c:v>
                </c:pt>
              </c:numCache>
            </c:numRef>
          </c:val>
          <c:smooth val="0"/>
          <c:extLst>
            <c:ext xmlns:c16="http://schemas.microsoft.com/office/drawing/2014/chart" uri="{C3380CC4-5D6E-409C-BE32-E72D297353CC}">
              <c16:uniqueId val="{00000004-55F7-4398-B70D-E74B5EB744A5}"/>
            </c:ext>
          </c:extLst>
        </c:ser>
        <c:dLbls>
          <c:showLegendKey val="0"/>
          <c:showVal val="0"/>
          <c:showCatName val="0"/>
          <c:showSerName val="0"/>
          <c:showPercent val="0"/>
          <c:showBubbleSize val="0"/>
        </c:dLbls>
        <c:smooth val="0"/>
        <c:axId val="476382024"/>
        <c:axId val="476381632"/>
      </c:lineChart>
      <c:catAx>
        <c:axId val="476382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76381632"/>
        <c:crosses val="autoZero"/>
        <c:auto val="1"/>
        <c:lblAlgn val="ctr"/>
        <c:lblOffset val="100"/>
        <c:noMultiLvlLbl val="0"/>
      </c:catAx>
      <c:valAx>
        <c:axId val="476381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76382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GH: aggregate p-u efficiencies</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'3_GH_2030_scenario'!$D$247</c:f>
              <c:strCache>
                <c:ptCount val="1"/>
                <c:pt idx="0">
                  <c:v>Direct heat</c:v>
                </c:pt>
              </c:strCache>
            </c:strRef>
          </c:tx>
          <c:spPr>
            <a:ln w="28575" cap="rnd">
              <a:solidFill>
                <a:schemeClr val="accent2"/>
              </a:solidFill>
              <a:round/>
            </a:ln>
            <a:effectLst/>
          </c:spPr>
          <c:marker>
            <c:symbol val="none"/>
          </c:marker>
          <c:cat>
            <c:numRef>
              <c:f>'3_GH_2030_scenario'!$E$246:$BL$246</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'3_GH_2030_scenario'!$E$247:$BL$247</c:f>
              <c:numCache>
                <c:formatCode>0.0%</c:formatCode>
                <c:ptCount val="60"/>
                <c:pt idx="0">
                  <c:v>5.1371966384244669E-2</c:v>
                </c:pt>
                <c:pt idx="1">
                  <c:v>5.4054160678115769E-2</c:v>
                </c:pt>
                <c:pt idx="2">
                  <c:v>5.7566974262697128E-2</c:v>
                </c:pt>
                <c:pt idx="3">
                  <c:v>5.3432145078691845E-2</c:v>
                </c:pt>
                <c:pt idx="4">
                  <c:v>5.1703053440789355E-2</c:v>
                </c:pt>
                <c:pt idx="5">
                  <c:v>5.2607708976778564E-2</c:v>
                </c:pt>
                <c:pt idx="6">
                  <c:v>5.3171128731902245E-2</c:v>
                </c:pt>
                <c:pt idx="7">
                  <c:v>4.8228424747988274E-2</c:v>
                </c:pt>
                <c:pt idx="8">
                  <c:v>5.3428623780375363E-2</c:v>
                </c:pt>
                <c:pt idx="9">
                  <c:v>5.6606730392823851E-2</c:v>
                </c:pt>
                <c:pt idx="10">
                  <c:v>5.6419761660395355E-2</c:v>
                </c:pt>
                <c:pt idx="11">
                  <c:v>4.680216244269262E-2</c:v>
                </c:pt>
                <c:pt idx="12">
                  <c:v>2.7650589681474057E-2</c:v>
                </c:pt>
                <c:pt idx="13">
                  <c:v>2.4241911448951187E-2</c:v>
                </c:pt>
                <c:pt idx="14">
                  <c:v>2.7253687849444149E-2</c:v>
                </c:pt>
                <c:pt idx="15">
                  <c:v>3.2587408407823801E-2</c:v>
                </c:pt>
                <c:pt idx="16">
                  <c:v>3.762396545317967E-2</c:v>
                </c:pt>
                <c:pt idx="17">
                  <c:v>3.7145497263681326E-2</c:v>
                </c:pt>
                <c:pt idx="18">
                  <c:v>3.6367947874578005E-2</c:v>
                </c:pt>
                <c:pt idx="19">
                  <c:v>3.6003619113224125E-2</c:v>
                </c:pt>
                <c:pt idx="20">
                  <c:v>3.5516333767939084E-2</c:v>
                </c:pt>
                <c:pt idx="21">
                  <c:v>3.5390136073984689E-2</c:v>
                </c:pt>
                <c:pt idx="22">
                  <c:v>3.5369158504521749E-2</c:v>
                </c:pt>
                <c:pt idx="23">
                  <c:v>3.5568391199112717E-2</c:v>
                </c:pt>
                <c:pt idx="24">
                  <c:v>3.5893647383872254E-2</c:v>
                </c:pt>
                <c:pt idx="25">
                  <c:v>3.64267054174678E-2</c:v>
                </c:pt>
                <c:pt idx="26">
                  <c:v>3.691503538857898E-2</c:v>
                </c:pt>
                <c:pt idx="27">
                  <c:v>3.685356661369224E-2</c:v>
                </c:pt>
                <c:pt idx="28">
                  <c:v>3.7740890986034524E-2</c:v>
                </c:pt>
                <c:pt idx="29">
                  <c:v>3.8340330784850905E-2</c:v>
                </c:pt>
                <c:pt idx="30">
                  <c:v>3.9123706379851089E-2</c:v>
                </c:pt>
                <c:pt idx="31">
                  <c:v>2.8601659716704333E-2</c:v>
                </c:pt>
                <c:pt idx="32">
                  <c:v>2.5005019858334806E-2</c:v>
                </c:pt>
                <c:pt idx="33">
                  <c:v>2.3415459169186897E-2</c:v>
                </c:pt>
                <c:pt idx="34">
                  <c:v>2.3141694037252761E-2</c:v>
                </c:pt>
                <c:pt idx="35">
                  <c:v>2.2773113128126275E-2</c:v>
                </c:pt>
                <c:pt idx="36">
                  <c:v>2.3319075781273211E-2</c:v>
                </c:pt>
                <c:pt idx="37">
                  <c:v>2.3874041653766113E-2</c:v>
                </c:pt>
                <c:pt idx="38">
                  <c:v>2.4225652003151122E-2</c:v>
                </c:pt>
                <c:pt idx="39">
                  <c:v>2.2434135802419059E-2</c:v>
                </c:pt>
                <c:pt idx="40">
                  <c:v>2.8115181421931996E-2</c:v>
                </c:pt>
                <c:pt idx="41">
                  <c:v>2.8678506235742744E-2</c:v>
                </c:pt>
                <c:pt idx="42">
                  <c:v>2.7642857744058079E-2</c:v>
                </c:pt>
                <c:pt idx="43">
                  <c:v>2.6628536132085587E-2</c:v>
                </c:pt>
                <c:pt idx="44">
                  <c:v>2.6696770792893947E-2</c:v>
                </c:pt>
                <c:pt idx="45">
                  <c:v>2.6759606070644027E-2</c:v>
                </c:pt>
                <c:pt idx="46">
                  <c:v>2.6816462900977642E-2</c:v>
                </c:pt>
                <c:pt idx="47">
                  <c:v>3.2255147659276458E-2</c:v>
                </c:pt>
                <c:pt idx="48">
                  <c:v>3.2265685063381067E-2</c:v>
                </c:pt>
                <c:pt idx="49">
                  <c:v>3.2270108476593083E-2</c:v>
                </c:pt>
                <c:pt idx="50">
                  <c:v>3.2267728176647234E-2</c:v>
                </c:pt>
                <c:pt idx="51">
                  <c:v>3.2257823619161338E-2</c:v>
                </c:pt>
                <c:pt idx="52">
                  <c:v>3.2239640134711693E-2</c:v>
                </c:pt>
                <c:pt idx="53">
                  <c:v>3.2212385353134955E-2</c:v>
                </c:pt>
                <c:pt idx="54">
                  <c:v>3.7193653280900504E-2</c:v>
                </c:pt>
                <c:pt idx="55">
                  <c:v>3.7379837553780888E-2</c:v>
                </c:pt>
                <c:pt idx="56">
                  <c:v>3.757218951931985E-2</c:v>
                </c:pt>
                <c:pt idx="57">
                  <c:v>3.7749822864931476E-2</c:v>
                </c:pt>
                <c:pt idx="58">
                  <c:v>3.7911726566058394E-2</c:v>
                </c:pt>
                <c:pt idx="59">
                  <c:v>3.8056813939768688E-2</c:v>
                </c:pt>
              </c:numCache>
            </c:numRef>
          </c:val>
          <c:smooth val="0"/>
          <c:extLst>
            <c:ext xmlns:c16="http://schemas.microsoft.com/office/drawing/2014/chart" uri="{C3380CC4-5D6E-409C-BE32-E72D297353CC}">
              <c16:uniqueId val="{00000000-2AC5-472A-B30F-3226961ED159}"/>
            </c:ext>
          </c:extLst>
        </c:ser>
        <c:ser>
          <c:idx val="1"/>
          <c:order val="1"/>
          <c:tx>
            <c:strRef>
              <c:f>'3_GH_2030_scenario'!$D$248</c:f>
              <c:strCache>
                <c:ptCount val="1"/>
                <c:pt idx="0">
                  <c:v>Direct - MD</c:v>
                </c:pt>
              </c:strCache>
            </c:strRef>
          </c:tx>
          <c:spPr>
            <a:ln w="28575" cap="rnd">
              <a:solidFill>
                <a:schemeClr val="accent4"/>
              </a:solidFill>
              <a:round/>
            </a:ln>
            <a:effectLst/>
          </c:spPr>
          <c:marker>
            <c:symbol val="none"/>
          </c:marker>
          <c:cat>
            <c:numRef>
              <c:f>'3_GH_2030_scenario'!$E$246:$BL$246</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'3_GH_2030_scenario'!$E$248:$BL$248</c:f>
              <c:numCache>
                <c:formatCode>0.0%</c:formatCode>
                <c:ptCount val="60"/>
                <c:pt idx="0">
                  <c:v>0.14699994248798279</c:v>
                </c:pt>
                <c:pt idx="1">
                  <c:v>0.14597018654733479</c:v>
                </c:pt>
                <c:pt idx="2">
                  <c:v>0.14186922114812886</c:v>
                </c:pt>
                <c:pt idx="3">
                  <c:v>0.14930054640703275</c:v>
                </c:pt>
                <c:pt idx="4">
                  <c:v>0.14322665354849837</c:v>
                </c:pt>
                <c:pt idx="5">
                  <c:v>0.15364086798681956</c:v>
                </c:pt>
                <c:pt idx="6">
                  <c:v>0.14224328290228064</c:v>
                </c:pt>
                <c:pt idx="7">
                  <c:v>0.14518880884343199</c:v>
                </c:pt>
                <c:pt idx="8">
                  <c:v>0.14644309403347466</c:v>
                </c:pt>
                <c:pt idx="9">
                  <c:v>0.14617144488924336</c:v>
                </c:pt>
                <c:pt idx="10">
                  <c:v>0.15670615857073303</c:v>
                </c:pt>
                <c:pt idx="11">
                  <c:v>0.13489494501991156</c:v>
                </c:pt>
                <c:pt idx="12">
                  <c:v>0.17217881462371132</c:v>
                </c:pt>
                <c:pt idx="13">
                  <c:v>0.14392351402989129</c:v>
                </c:pt>
                <c:pt idx="14">
                  <c:v>0.1245928105804255</c:v>
                </c:pt>
                <c:pt idx="15">
                  <c:v>0.13663257347253366</c:v>
                </c:pt>
                <c:pt idx="16">
                  <c:v>0.14678319201347312</c:v>
                </c:pt>
                <c:pt idx="17">
                  <c:v>0.15777867341940427</c:v>
                </c:pt>
                <c:pt idx="18">
                  <c:v>0.13985488639963031</c:v>
                </c:pt>
                <c:pt idx="19">
                  <c:v>0.1419632554666995</c:v>
                </c:pt>
                <c:pt idx="20">
                  <c:v>0.14221010246643315</c:v>
                </c:pt>
                <c:pt idx="21">
                  <c:v>0.15398674568650489</c:v>
                </c:pt>
                <c:pt idx="22">
                  <c:v>0.14119091560793234</c:v>
                </c:pt>
                <c:pt idx="23">
                  <c:v>0.13977805064174234</c:v>
                </c:pt>
                <c:pt idx="24">
                  <c:v>0.14056126378589329</c:v>
                </c:pt>
                <c:pt idx="25">
                  <c:v>0.13816595879044419</c:v>
                </c:pt>
                <c:pt idx="26">
                  <c:v>0.14747178609908965</c:v>
                </c:pt>
                <c:pt idx="27">
                  <c:v>0.14247808337546658</c:v>
                </c:pt>
                <c:pt idx="28">
                  <c:v>0.14850070737584761</c:v>
                </c:pt>
                <c:pt idx="29">
                  <c:v>0.14668117960141991</c:v>
                </c:pt>
                <c:pt idx="30">
                  <c:v>0.14387510305264969</c:v>
                </c:pt>
                <c:pt idx="31">
                  <c:v>0.16369832058969072</c:v>
                </c:pt>
                <c:pt idx="32">
                  <c:v>0.16390390979030098</c:v>
                </c:pt>
                <c:pt idx="33">
                  <c:v>0.15732291843798377</c:v>
                </c:pt>
                <c:pt idx="34">
                  <c:v>0.1701750231737249</c:v>
                </c:pt>
                <c:pt idx="35">
                  <c:v>0.1714636426609486</c:v>
                </c:pt>
                <c:pt idx="36">
                  <c:v>0.17603341655175977</c:v>
                </c:pt>
                <c:pt idx="37">
                  <c:v>0.17743626600722123</c:v>
                </c:pt>
                <c:pt idx="38">
                  <c:v>0.18341302348165545</c:v>
                </c:pt>
                <c:pt idx="39">
                  <c:v>0.18238997864919479</c:v>
                </c:pt>
                <c:pt idx="40">
                  <c:v>0.18202468287629528</c:v>
                </c:pt>
                <c:pt idx="41">
                  <c:v>0.18501359401679784</c:v>
                </c:pt>
                <c:pt idx="42">
                  <c:v>0.18718084079752192</c:v>
                </c:pt>
                <c:pt idx="43">
                  <c:v>0.18836160737892196</c:v>
                </c:pt>
                <c:pt idx="44">
                  <c:v>0.18953988001473573</c:v>
                </c:pt>
                <c:pt idx="45">
                  <c:v>0.19071571245436411</c:v>
                </c:pt>
                <c:pt idx="46">
                  <c:v>0.1918891569005543</c:v>
                </c:pt>
                <c:pt idx="47">
                  <c:v>0.19306026406501922</c:v>
                </c:pt>
                <c:pt idx="48">
                  <c:v>0.19422908322166024</c:v>
                </c:pt>
                <c:pt idx="49">
                  <c:v>0.19539566225751323</c:v>
                </c:pt>
                <c:pt idx="50">
                  <c:v>0.19656004772153096</c:v>
                </c:pt>
                <c:pt idx="51">
                  <c:v>0.19772228487130961</c:v>
                </c:pt>
                <c:pt idx="52">
                  <c:v>0.1988824177178595</c:v>
                </c:pt>
                <c:pt idx="53">
                  <c:v>0.20004048906851568</c:v>
                </c:pt>
                <c:pt idx="54">
                  <c:v>0.2011965405680784</c:v>
                </c:pt>
                <c:pt idx="55">
                  <c:v>0.20235061273826857</c:v>
                </c:pt>
                <c:pt idx="56">
                  <c:v>0.20350274501557772</c:v>
                </c:pt>
                <c:pt idx="57">
                  <c:v>0.20465297578759009</c:v>
                </c:pt>
                <c:pt idx="58">
                  <c:v>0.20580134242784692</c:v>
                </c:pt>
                <c:pt idx="59">
                  <c:v>0.20694788132932257</c:v>
                </c:pt>
              </c:numCache>
            </c:numRef>
          </c:val>
          <c:smooth val="0"/>
          <c:extLst>
            <c:ext xmlns:c16="http://schemas.microsoft.com/office/drawing/2014/chart" uri="{C3380CC4-5D6E-409C-BE32-E72D297353CC}">
              <c16:uniqueId val="{00000001-2AC5-472A-B30F-3226961ED159}"/>
            </c:ext>
          </c:extLst>
        </c:ser>
        <c:ser>
          <c:idx val="2"/>
          <c:order val="2"/>
          <c:tx>
            <c:strRef>
              <c:f>'3_GH_2030_scenario'!$D$249</c:f>
              <c:strCache>
                <c:ptCount val="1"/>
                <c:pt idx="0">
                  <c:v>Electricity</c:v>
                </c:pt>
              </c:strCache>
            </c:strRef>
          </c:tx>
          <c:spPr>
            <a:ln w="28575" cap="rnd">
              <a:solidFill>
                <a:schemeClr val="accent1"/>
              </a:solidFill>
              <a:round/>
            </a:ln>
            <a:effectLst/>
          </c:spPr>
          <c:marker>
            <c:symbol val="none"/>
          </c:marker>
          <c:cat>
            <c:numRef>
              <c:f>'3_GH_2030_scenario'!$E$246:$BL$246</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'3_GH_2030_scenario'!$E$249:$BL$249</c:f>
              <c:numCache>
                <c:formatCode>0.0%</c:formatCode>
                <c:ptCount val="60"/>
                <c:pt idx="0">
                  <c:v>0.35407624873502147</c:v>
                </c:pt>
                <c:pt idx="1">
                  <c:v>0.3561227066319686</c:v>
                </c:pt>
                <c:pt idx="2">
                  <c:v>0.35740181445243174</c:v>
                </c:pt>
                <c:pt idx="3">
                  <c:v>0.36435725422341542</c:v>
                </c:pt>
                <c:pt idx="4">
                  <c:v>0.34822384916990151</c:v>
                </c:pt>
                <c:pt idx="5">
                  <c:v>0.33483422661315349</c:v>
                </c:pt>
                <c:pt idx="6">
                  <c:v>0.32950236358200879</c:v>
                </c:pt>
                <c:pt idx="7">
                  <c:v>0.31862904558884281</c:v>
                </c:pt>
                <c:pt idx="8">
                  <c:v>0.33162737784320528</c:v>
                </c:pt>
                <c:pt idx="9">
                  <c:v>0.33804294661351386</c:v>
                </c:pt>
                <c:pt idx="10">
                  <c:v>0.33436722915108014</c:v>
                </c:pt>
                <c:pt idx="11">
                  <c:v>0.34895400256338388</c:v>
                </c:pt>
                <c:pt idx="12">
                  <c:v>0.29587123922483061</c:v>
                </c:pt>
                <c:pt idx="13">
                  <c:v>0.20646872991784701</c:v>
                </c:pt>
                <c:pt idx="14">
                  <c:v>0.32169544650603427</c:v>
                </c:pt>
                <c:pt idx="15">
                  <c:v>0.38449297973476604</c:v>
                </c:pt>
                <c:pt idx="16">
                  <c:v>0.37954416127117235</c:v>
                </c:pt>
                <c:pt idx="17">
                  <c:v>0.38857481282086759</c:v>
                </c:pt>
                <c:pt idx="18">
                  <c:v>0.38207585227958824</c:v>
                </c:pt>
                <c:pt idx="19">
                  <c:v>0.37494046116788243</c:v>
                </c:pt>
                <c:pt idx="20">
                  <c:v>0.37221993201478937</c:v>
                </c:pt>
                <c:pt idx="21">
                  <c:v>0.36112158040032372</c:v>
                </c:pt>
                <c:pt idx="22">
                  <c:v>0.35622749223586175</c:v>
                </c:pt>
                <c:pt idx="23">
                  <c:v>0.3373654994316318</c:v>
                </c:pt>
                <c:pt idx="24">
                  <c:v>0.32184285325227185</c:v>
                </c:pt>
                <c:pt idx="25">
                  <c:v>0.32416836888926648</c:v>
                </c:pt>
                <c:pt idx="26">
                  <c:v>0.36553841962840311</c:v>
                </c:pt>
                <c:pt idx="27">
                  <c:v>0.21418212945070264</c:v>
                </c:pt>
                <c:pt idx="28">
                  <c:v>0.25451433516367516</c:v>
                </c:pt>
                <c:pt idx="29">
                  <c:v>0.3237654070334296</c:v>
                </c:pt>
                <c:pt idx="30">
                  <c:v>0.29004321852708193</c:v>
                </c:pt>
                <c:pt idx="31">
                  <c:v>0.2332307588551174</c:v>
                </c:pt>
                <c:pt idx="32">
                  <c:v>0.21152398737510589</c:v>
                </c:pt>
                <c:pt idx="33">
                  <c:v>0.28944894281922201</c:v>
                </c:pt>
                <c:pt idx="34">
                  <c:v>0.25574653878194048</c:v>
                </c:pt>
                <c:pt idx="35">
                  <c:v>0.21512368525026612</c:v>
                </c:pt>
                <c:pt idx="36">
                  <c:v>0.18750937295958264</c:v>
                </c:pt>
                <c:pt idx="37">
                  <c:v>0.22593446037372533</c:v>
                </c:pt>
                <c:pt idx="38">
                  <c:v>0.23293825397380602</c:v>
                </c:pt>
                <c:pt idx="39">
                  <c:v>0.1790418890500679</c:v>
                </c:pt>
                <c:pt idx="40">
                  <c:v>0.2045898025756831</c:v>
                </c:pt>
                <c:pt idx="41">
                  <c:v>0.20175795461270746</c:v>
                </c:pt>
                <c:pt idx="42">
                  <c:v>0.19198018288724938</c:v>
                </c:pt>
                <c:pt idx="43">
                  <c:v>0.18122766904496884</c:v>
                </c:pt>
                <c:pt idx="44">
                  <c:v>0.17811134353611668</c:v>
                </c:pt>
                <c:pt idx="45">
                  <c:v>0.17542550923436875</c:v>
                </c:pt>
                <c:pt idx="46">
                  <c:v>0.17309486719615913</c:v>
                </c:pt>
                <c:pt idx="47">
                  <c:v>0.17105729500583816</c:v>
                </c:pt>
                <c:pt idx="48">
                  <c:v>0.16926166014165989</c:v>
                </c:pt>
                <c:pt idx="49">
                  <c:v>0.16766589830163706</c:v>
                </c:pt>
                <c:pt idx="50">
                  <c:v>0.16623537379017253</c:v>
                </c:pt>
                <c:pt idx="51">
                  <c:v>0.164941508231503</c:v>
                </c:pt>
                <c:pt idx="52">
                  <c:v>0.16376064943886359</c:v>
                </c:pt>
                <c:pt idx="53">
                  <c:v>0.16267314734082455</c:v>
                </c:pt>
                <c:pt idx="54">
                  <c:v>0.16166260410853772</c:v>
                </c:pt>
                <c:pt idx="55">
                  <c:v>0.16071526841479994</c:v>
                </c:pt>
                <c:pt idx="56">
                  <c:v>0.15981954756650651</c:v>
                </c:pt>
                <c:pt idx="57">
                  <c:v>0.15896561524949188</c:v>
                </c:pt>
                <c:pt idx="58">
                  <c:v>0.15814509638321383</c:v>
                </c:pt>
                <c:pt idx="59">
                  <c:v>0.15735081391469441</c:v>
                </c:pt>
              </c:numCache>
            </c:numRef>
          </c:val>
          <c:smooth val="0"/>
          <c:extLst>
            <c:ext xmlns:c16="http://schemas.microsoft.com/office/drawing/2014/chart" uri="{C3380CC4-5D6E-409C-BE32-E72D297353CC}">
              <c16:uniqueId val="{00000002-2AC5-472A-B30F-3226961ED159}"/>
            </c:ext>
          </c:extLst>
        </c:ser>
        <c:ser>
          <c:idx val="3"/>
          <c:order val="3"/>
          <c:tx>
            <c:strRef>
              <c:f>'3_GH_2030_scenario'!$D$250</c:f>
              <c:strCache>
                <c:ptCount val="1"/>
                <c:pt idx="0">
                  <c:v>Muscle work</c:v>
                </c:pt>
              </c:strCache>
            </c:strRef>
          </c:tx>
          <c:spPr>
            <a:ln w="28575" cap="rnd">
              <a:solidFill>
                <a:schemeClr val="bg2">
                  <a:lumMod val="75000"/>
                </a:schemeClr>
              </a:solidFill>
              <a:round/>
            </a:ln>
            <a:effectLst/>
          </c:spPr>
          <c:marker>
            <c:symbol val="none"/>
          </c:marker>
          <c:cat>
            <c:numRef>
              <c:f>'3_GH_2030_scenario'!$E$246:$BL$246</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'3_GH_2030_scenario'!$E$250:$BL$250</c:f>
              <c:numCache>
                <c:formatCode>0.0%</c:formatCode>
                <c:ptCount val="60"/>
                <c:pt idx="0">
                  <c:v>9.4345759815649653E-3</c:v>
                </c:pt>
                <c:pt idx="1">
                  <c:v>9.4503096944581547E-3</c:v>
                </c:pt>
                <c:pt idx="2">
                  <c:v>9.457471237904436E-3</c:v>
                </c:pt>
                <c:pt idx="3">
                  <c:v>9.5748280315642656E-3</c:v>
                </c:pt>
                <c:pt idx="4">
                  <c:v>9.2625976544531679E-3</c:v>
                </c:pt>
                <c:pt idx="5">
                  <c:v>9.0950297239802778E-3</c:v>
                </c:pt>
                <c:pt idx="6">
                  <c:v>8.9245936604326059E-3</c:v>
                </c:pt>
                <c:pt idx="7">
                  <c:v>8.8498712908122949E-3</c:v>
                </c:pt>
                <c:pt idx="8">
                  <c:v>8.8778666545713779E-3</c:v>
                </c:pt>
                <c:pt idx="9">
                  <c:v>8.8827048787583924E-3</c:v>
                </c:pt>
                <c:pt idx="10">
                  <c:v>8.8833856209437831E-3</c:v>
                </c:pt>
                <c:pt idx="11">
                  <c:v>8.9847646045429479E-3</c:v>
                </c:pt>
                <c:pt idx="12">
                  <c:v>9.0484808303223536E-3</c:v>
                </c:pt>
                <c:pt idx="13">
                  <c:v>9.1239196190163272E-3</c:v>
                </c:pt>
                <c:pt idx="14">
                  <c:v>9.1578096518694502E-3</c:v>
                </c:pt>
                <c:pt idx="15">
                  <c:v>9.1147585192390725E-3</c:v>
                </c:pt>
                <c:pt idx="16">
                  <c:v>9.1249374972561283E-3</c:v>
                </c:pt>
                <c:pt idx="17">
                  <c:v>9.0288537791060434E-3</c:v>
                </c:pt>
                <c:pt idx="18">
                  <c:v>8.9769245224232928E-3</c:v>
                </c:pt>
                <c:pt idx="19">
                  <c:v>8.9447803251492784E-3</c:v>
                </c:pt>
                <c:pt idx="20">
                  <c:v>8.9811031946184436E-3</c:v>
                </c:pt>
                <c:pt idx="21">
                  <c:v>8.8952813078934864E-3</c:v>
                </c:pt>
                <c:pt idx="22">
                  <c:v>8.8612876191065636E-3</c:v>
                </c:pt>
                <c:pt idx="23">
                  <c:v>8.8453891617900227E-3</c:v>
                </c:pt>
                <c:pt idx="24">
                  <c:v>8.8479150104796983E-3</c:v>
                </c:pt>
                <c:pt idx="25">
                  <c:v>8.8554731595334515E-3</c:v>
                </c:pt>
                <c:pt idx="26">
                  <c:v>8.8313674537811686E-3</c:v>
                </c:pt>
                <c:pt idx="27">
                  <c:v>8.8084352893516345E-3</c:v>
                </c:pt>
                <c:pt idx="28">
                  <c:v>8.7877283603261577E-3</c:v>
                </c:pt>
                <c:pt idx="29">
                  <c:v>8.7618721980997662E-3</c:v>
                </c:pt>
                <c:pt idx="30">
                  <c:v>8.7342958668465819E-3</c:v>
                </c:pt>
                <c:pt idx="31">
                  <c:v>8.7098828279154068E-3</c:v>
                </c:pt>
                <c:pt idx="32">
                  <c:v>8.6882413887753706E-3</c:v>
                </c:pt>
                <c:pt idx="33">
                  <c:v>8.6656953898279036E-3</c:v>
                </c:pt>
                <c:pt idx="34">
                  <c:v>8.6410551589504517E-3</c:v>
                </c:pt>
                <c:pt idx="35">
                  <c:v>8.5843500279517617E-3</c:v>
                </c:pt>
                <c:pt idx="36">
                  <c:v>8.5603866251789933E-3</c:v>
                </c:pt>
                <c:pt idx="37">
                  <c:v>8.5400107253174248E-3</c:v>
                </c:pt>
                <c:pt idx="38">
                  <c:v>8.5516903561383521E-3</c:v>
                </c:pt>
                <c:pt idx="39">
                  <c:v>8.5287936861948768E-3</c:v>
                </c:pt>
                <c:pt idx="40">
                  <c:v>8.5361683091253037E-3</c:v>
                </c:pt>
                <c:pt idx="41">
                  <c:v>8.5432508396722003E-3</c:v>
                </c:pt>
                <c:pt idx="42">
                  <c:v>8.5515167869965047E-3</c:v>
                </c:pt>
                <c:pt idx="43">
                  <c:v>8.4739973518528008E-3</c:v>
                </c:pt>
                <c:pt idx="44">
                  <c:v>8.43410050809878E-3</c:v>
                </c:pt>
                <c:pt idx="45">
                  <c:v>8.3941978190939757E-3</c:v>
                </c:pt>
                <c:pt idx="46">
                  <c:v>8.3542891866604258E-3</c:v>
                </c:pt>
                <c:pt idx="47">
                  <c:v>8.3143745104091067E-3</c:v>
                </c:pt>
                <c:pt idx="48">
                  <c:v>8.2744536876773259E-3</c:v>
                </c:pt>
                <c:pt idx="49">
                  <c:v>8.2345266134639956E-3</c:v>
                </c:pt>
                <c:pt idx="50">
                  <c:v>8.1945931803626675E-3</c:v>
                </c:pt>
                <c:pt idx="51">
                  <c:v>8.1546532784922566E-3</c:v>
                </c:pt>
                <c:pt idx="52">
                  <c:v>8.1147067954253638E-3</c:v>
                </c:pt>
                <c:pt idx="53">
                  <c:v>8.0747536161140943E-3</c:v>
                </c:pt>
                <c:pt idx="54">
                  <c:v>8.0347936228132438E-3</c:v>
                </c:pt>
                <c:pt idx="55">
                  <c:v>7.9948266950007948E-3</c:v>
                </c:pt>
                <c:pt idx="56">
                  <c:v>7.954852709295572E-3</c:v>
                </c:pt>
                <c:pt idx="57">
                  <c:v>7.9148715393719572E-3</c:v>
                </c:pt>
                <c:pt idx="58">
                  <c:v>7.8748830558715097E-3</c:v>
                </c:pt>
                <c:pt idx="59">
                  <c:v>7.8348871263114253E-3</c:v>
                </c:pt>
              </c:numCache>
            </c:numRef>
          </c:val>
          <c:smooth val="0"/>
          <c:extLst>
            <c:ext xmlns:c16="http://schemas.microsoft.com/office/drawing/2014/chart" uri="{C3380CC4-5D6E-409C-BE32-E72D297353CC}">
              <c16:uniqueId val="{00000003-2AC5-472A-B30F-3226961ED159}"/>
            </c:ext>
          </c:extLst>
        </c:ser>
        <c:ser>
          <c:idx val="4"/>
          <c:order val="4"/>
          <c:tx>
            <c:strRef>
              <c:f>'3_GH_2030_scenario'!$D$251</c:f>
              <c:strCache>
                <c:ptCount val="1"/>
                <c:pt idx="0">
                  <c:v>Aggregate national p-u efficiency</c:v>
                </c:pt>
              </c:strCache>
            </c:strRef>
          </c:tx>
          <c:spPr>
            <a:ln w="28575" cap="rnd">
              <a:solidFill>
                <a:srgbClr val="FF0000"/>
              </a:solidFill>
              <a:round/>
            </a:ln>
            <a:effectLst/>
          </c:spPr>
          <c:marker>
            <c:symbol val="none"/>
          </c:marker>
          <c:cat>
            <c:numRef>
              <c:f>'3_GH_2030_scenario'!$E$246:$BL$246</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'3_GH_2030_scenario'!$E$251:$BL$251</c:f>
              <c:numCache>
                <c:formatCode>0.0%</c:formatCode>
                <c:ptCount val="60"/>
                <c:pt idx="0">
                  <c:v>6.0641701217790854E-2</c:v>
                </c:pt>
                <c:pt idx="1">
                  <c:v>6.2834125269546154E-2</c:v>
                </c:pt>
                <c:pt idx="2">
                  <c:v>6.5661293739192078E-2</c:v>
                </c:pt>
                <c:pt idx="3">
                  <c:v>6.4839765897428042E-2</c:v>
                </c:pt>
                <c:pt idx="4">
                  <c:v>6.3851797767452451E-2</c:v>
                </c:pt>
                <c:pt idx="5">
                  <c:v>6.5253317584591741E-2</c:v>
                </c:pt>
                <c:pt idx="6">
                  <c:v>6.5382684522806142E-2</c:v>
                </c:pt>
                <c:pt idx="7">
                  <c:v>6.0201714759631729E-2</c:v>
                </c:pt>
                <c:pt idx="8">
                  <c:v>6.3243758192749217E-2</c:v>
                </c:pt>
                <c:pt idx="9">
                  <c:v>6.5830247552229396E-2</c:v>
                </c:pt>
                <c:pt idx="10">
                  <c:v>6.7582791860975461E-2</c:v>
                </c:pt>
                <c:pt idx="11">
                  <c:v>5.9842504694056914E-2</c:v>
                </c:pt>
                <c:pt idx="12">
                  <c:v>3.975260898588933E-2</c:v>
                </c:pt>
                <c:pt idx="13">
                  <c:v>3.4726058127708702E-2</c:v>
                </c:pt>
                <c:pt idx="14">
                  <c:v>4.0533055380629956E-2</c:v>
                </c:pt>
                <c:pt idx="15">
                  <c:v>5.0256056821629362E-2</c:v>
                </c:pt>
                <c:pt idx="16">
                  <c:v>5.3072591617216738E-2</c:v>
                </c:pt>
                <c:pt idx="17">
                  <c:v>5.4819334188821685E-2</c:v>
                </c:pt>
                <c:pt idx="18">
                  <c:v>5.4496517839017357E-2</c:v>
                </c:pt>
                <c:pt idx="19">
                  <c:v>5.4456090007752658E-2</c:v>
                </c:pt>
                <c:pt idx="20">
                  <c:v>5.4252152952048889E-2</c:v>
                </c:pt>
                <c:pt idx="21">
                  <c:v>5.6769985272828248E-2</c:v>
                </c:pt>
                <c:pt idx="22">
                  <c:v>5.6544987504185497E-2</c:v>
                </c:pt>
                <c:pt idx="23">
                  <c:v>5.532831305804297E-2</c:v>
                </c:pt>
                <c:pt idx="24">
                  <c:v>5.8200794454630708E-2</c:v>
                </c:pt>
                <c:pt idx="25">
                  <c:v>6.0375184460039949E-2</c:v>
                </c:pt>
                <c:pt idx="26">
                  <c:v>6.4743890561570719E-2</c:v>
                </c:pt>
                <c:pt idx="27">
                  <c:v>5.8279190092959406E-2</c:v>
                </c:pt>
                <c:pt idx="28">
                  <c:v>6.6883866122030761E-2</c:v>
                </c:pt>
                <c:pt idx="29">
                  <c:v>6.8871055010027382E-2</c:v>
                </c:pt>
                <c:pt idx="30">
                  <c:v>6.9375978713742237E-2</c:v>
                </c:pt>
                <c:pt idx="31">
                  <c:v>6.9977957066872265E-2</c:v>
                </c:pt>
                <c:pt idx="32">
                  <c:v>6.276705292220687E-2</c:v>
                </c:pt>
                <c:pt idx="33">
                  <c:v>6.6393495314059844E-2</c:v>
                </c:pt>
                <c:pt idx="34">
                  <c:v>7.0468680555375821E-2</c:v>
                </c:pt>
                <c:pt idx="35">
                  <c:v>7.4635989342126813E-2</c:v>
                </c:pt>
                <c:pt idx="36">
                  <c:v>7.2159247698862158E-2</c:v>
                </c:pt>
                <c:pt idx="37">
                  <c:v>7.4539031023441268E-2</c:v>
                </c:pt>
                <c:pt idx="38">
                  <c:v>8.2502667825177622E-2</c:v>
                </c:pt>
                <c:pt idx="39">
                  <c:v>7.9674204395963594E-2</c:v>
                </c:pt>
                <c:pt idx="40">
                  <c:v>8.5239558335001048E-2</c:v>
                </c:pt>
                <c:pt idx="41">
                  <c:v>9.058696483579802E-2</c:v>
                </c:pt>
                <c:pt idx="42">
                  <c:v>9.1735193782297317E-2</c:v>
                </c:pt>
                <c:pt idx="43">
                  <c:v>9.0450848248144408E-2</c:v>
                </c:pt>
                <c:pt idx="44">
                  <c:v>9.1375051853551451E-2</c:v>
                </c:pt>
                <c:pt idx="45">
                  <c:v>9.2328914486551616E-2</c:v>
                </c:pt>
                <c:pt idx="46">
                  <c:v>9.3309364159377392E-2</c:v>
                </c:pt>
                <c:pt idx="47">
                  <c:v>9.5901882065642277E-2</c:v>
                </c:pt>
                <c:pt idx="48">
                  <c:v>9.688966610975823E-2</c:v>
                </c:pt>
                <c:pt idx="49">
                  <c:v>9.7898629941172835E-2</c:v>
                </c:pt>
                <c:pt idx="50">
                  <c:v>9.8927286516420312E-2</c:v>
                </c:pt>
                <c:pt idx="51">
                  <c:v>9.9974378114073517E-2</c:v>
                </c:pt>
                <c:pt idx="52">
                  <c:v>0.10103882971477755</c:v>
                </c:pt>
                <c:pt idx="53">
                  <c:v>0.10211971148777005</c:v>
                </c:pt>
                <c:pt idx="54">
                  <c:v>0.10453505020847106</c:v>
                </c:pt>
                <c:pt idx="55">
                  <c:v>0.10585913601476124</c:v>
                </c:pt>
                <c:pt idx="56">
                  <c:v>0.107209430157063</c:v>
                </c:pt>
                <c:pt idx="57">
                  <c:v>0.10856597052829457</c:v>
                </c:pt>
                <c:pt idx="58">
                  <c:v>0.10992832918546304</c:v>
                </c:pt>
                <c:pt idx="59">
                  <c:v>0.11129609973773995</c:v>
                </c:pt>
              </c:numCache>
            </c:numRef>
          </c:val>
          <c:smooth val="0"/>
          <c:extLst>
            <c:ext xmlns:c16="http://schemas.microsoft.com/office/drawing/2014/chart" uri="{C3380CC4-5D6E-409C-BE32-E72D297353CC}">
              <c16:uniqueId val="{00000004-2AC5-472A-B30F-3226961ED159}"/>
            </c:ext>
          </c:extLst>
        </c:ser>
        <c:dLbls>
          <c:showLegendKey val="0"/>
          <c:showVal val="0"/>
          <c:showCatName val="0"/>
          <c:showSerName val="0"/>
          <c:showPercent val="0"/>
          <c:showBubbleSize val="0"/>
        </c:dLbls>
        <c:smooth val="0"/>
        <c:axId val="239786376"/>
        <c:axId val="239786768"/>
      </c:lineChart>
      <c:catAx>
        <c:axId val="23978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39786768"/>
        <c:crosses val="autoZero"/>
        <c:auto val="1"/>
        <c:lblAlgn val="ctr"/>
        <c:lblOffset val="100"/>
        <c:noMultiLvlLbl val="0"/>
      </c:catAx>
      <c:valAx>
        <c:axId val="2397867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39786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GH: Primary exergy</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'3_GH_2030_scenario'!$D$213</c:f>
              <c:strCache>
                <c:ptCount val="1"/>
                <c:pt idx="0">
                  <c:v>Direct heat</c:v>
                </c:pt>
              </c:strCache>
            </c:strRef>
          </c:tx>
          <c:spPr>
            <a:ln w="28575" cap="rnd">
              <a:solidFill>
                <a:schemeClr val="accent2"/>
              </a:solidFill>
              <a:round/>
            </a:ln>
            <a:effectLst/>
          </c:spPr>
          <c:marker>
            <c:symbol val="none"/>
          </c:marker>
          <c:cat>
            <c:numRef>
              <c:f>'3_GH_2030_scenario'!$E$212:$BL$212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'3_GH_2030_scenario'!$E$213:$BL$213</c:f>
              <c:numCache>
                <c:formatCode>#,##0</c:formatCode>
                <c:ptCount val="60"/>
                <c:pt idx="0">
                  <c:v>2658.9491364571672</c:v>
                </c:pt>
                <c:pt idx="1">
                  <c:v>2809.7992421287918</c:v>
                </c:pt>
                <c:pt idx="2">
                  <c:v>2965.6963600674248</c:v>
                </c:pt>
                <c:pt idx="3">
                  <c:v>3090.549288122178</c:v>
                </c:pt>
                <c:pt idx="4">
                  <c:v>3166.102118452462</c:v>
                </c:pt>
                <c:pt idx="5">
                  <c:v>3255.5376928009778</c:v>
                </c:pt>
                <c:pt idx="6">
                  <c:v>3383.3348880293756</c:v>
                </c:pt>
                <c:pt idx="7">
                  <c:v>3453.9031106981261</c:v>
                </c:pt>
                <c:pt idx="8">
                  <c:v>3567.2752364201542</c:v>
                </c:pt>
                <c:pt idx="9">
                  <c:v>3630.6088735209973</c:v>
                </c:pt>
                <c:pt idx="10">
                  <c:v>3767.1053082134672</c:v>
                </c:pt>
                <c:pt idx="11">
                  <c:v>3782.9776658335504</c:v>
                </c:pt>
                <c:pt idx="12">
                  <c:v>3629.0740099702839</c:v>
                </c:pt>
                <c:pt idx="13">
                  <c:v>3780.8135066962868</c:v>
                </c:pt>
                <c:pt idx="14">
                  <c:v>3988.9378218569145</c:v>
                </c:pt>
                <c:pt idx="15">
                  <c:v>4154.4801002873301</c:v>
                </c:pt>
                <c:pt idx="16">
                  <c:v>4367.3580796556689</c:v>
                </c:pt>
                <c:pt idx="17">
                  <c:v>4492.0328714211264</c:v>
                </c:pt>
                <c:pt idx="18">
                  <c:v>4694.1541835272137</c:v>
                </c:pt>
                <c:pt idx="19">
                  <c:v>4772.2177560447417</c:v>
                </c:pt>
                <c:pt idx="20">
                  <c:v>4855.2057029566595</c:v>
                </c:pt>
                <c:pt idx="21">
                  <c:v>4967.2193147989547</c:v>
                </c:pt>
                <c:pt idx="22">
                  <c:v>5036.1108093673756</c:v>
                </c:pt>
                <c:pt idx="23">
                  <c:v>5081.1062287643854</c:v>
                </c:pt>
                <c:pt idx="24">
                  <c:v>5085.0937119831715</c:v>
                </c:pt>
                <c:pt idx="25">
                  <c:v>5054.2952962683412</c:v>
                </c:pt>
                <c:pt idx="26">
                  <c:v>4992.3601113292671</c:v>
                </c:pt>
                <c:pt idx="27">
                  <c:v>5003.8754498015323</c:v>
                </c:pt>
                <c:pt idx="28">
                  <c:v>4848.9753012876208</c:v>
                </c:pt>
                <c:pt idx="29">
                  <c:v>4729.6237828633839</c:v>
                </c:pt>
                <c:pt idx="30">
                  <c:v>4599.2930499299709</c:v>
                </c:pt>
                <c:pt idx="31">
                  <c:v>4259.5628247841451</c:v>
                </c:pt>
                <c:pt idx="32">
                  <c:v>4104.8756597047513</c:v>
                </c:pt>
                <c:pt idx="33">
                  <c:v>3977.3487951683846</c:v>
                </c:pt>
                <c:pt idx="34">
                  <c:v>3821.5130395224351</c:v>
                </c:pt>
                <c:pt idx="35">
                  <c:v>3741.0033143092546</c:v>
                </c:pt>
                <c:pt idx="36">
                  <c:v>3767.275812928614</c:v>
                </c:pt>
                <c:pt idx="37">
                  <c:v>3848.3325282666056</c:v>
                </c:pt>
                <c:pt idx="38">
                  <c:v>3859.514817345605</c:v>
                </c:pt>
                <c:pt idx="39">
                  <c:v>3959.9594750790725</c:v>
                </c:pt>
                <c:pt idx="40">
                  <c:v>4251.5671377152967</c:v>
                </c:pt>
                <c:pt idx="41">
                  <c:v>4331.9985966254917</c:v>
                </c:pt>
                <c:pt idx="42">
                  <c:v>4437.6504344602454</c:v>
                </c:pt>
                <c:pt idx="43">
                  <c:v>4391.0414629759025</c:v>
                </c:pt>
                <c:pt idx="44">
                  <c:v>4422.2614560225466</c:v>
                </c:pt>
                <c:pt idx="45">
                  <c:v>4452.5259484908083</c:v>
                </c:pt>
                <c:pt idx="46">
                  <c:v>4481.8073902113128</c:v>
                </c:pt>
                <c:pt idx="47">
                  <c:v>4593.7173580453336</c:v>
                </c:pt>
                <c:pt idx="48">
                  <c:v>4620.9414361845938</c:v>
                </c:pt>
                <c:pt idx="49">
                  <c:v>4647.0867502861984</c:v>
                </c:pt>
                <c:pt idx="50">
                  <c:v>4672.1168408687108</c:v>
                </c:pt>
                <c:pt idx="51">
                  <c:v>4695.9928617968235</c:v>
                </c:pt>
                <c:pt idx="52">
                  <c:v>4718.6735094315472</c:v>
                </c:pt>
                <c:pt idx="53">
                  <c:v>4740.1149480984377</c:v>
                </c:pt>
                <c:pt idx="54">
                  <c:v>4843.911997520443</c:v>
                </c:pt>
                <c:pt idx="55">
                  <c:v>4829.8556338465341</c:v>
                </c:pt>
                <c:pt idx="56">
                  <c:v>4812.420426021019</c:v>
                </c:pt>
                <c:pt idx="57">
                  <c:v>4794.1359052042953</c:v>
                </c:pt>
                <c:pt idx="58">
                  <c:v>4774.9303050686958</c:v>
                </c:pt>
                <c:pt idx="59">
                  <c:v>4754.7292272775867</c:v>
                </c:pt>
              </c:numCache>
            </c:numRef>
          </c:val>
          <c:smooth val="0"/>
          <c:extLst>
            <c:ext xmlns:c16="http://schemas.microsoft.com/office/drawing/2014/chart" uri="{C3380CC4-5D6E-409C-BE32-E72D297353CC}">
              <c16:uniqueId val="{00000000-29C7-4B4E-9FBC-8472631844B9}"/>
            </c:ext>
          </c:extLst>
        </c:ser>
        <c:ser>
          <c:idx val="1"/>
          <c:order val="1"/>
          <c:tx>
            <c:strRef>
              <c:f>'3_GH_2030_scenario'!$D$214</c:f>
              <c:strCache>
                <c:ptCount val="1"/>
                <c:pt idx="0">
                  <c:v>Direct - MD</c:v>
                </c:pt>
              </c:strCache>
            </c:strRef>
          </c:tx>
          <c:spPr>
            <a:ln w="28575" cap="rnd">
              <a:solidFill>
                <a:schemeClr val="accent4"/>
              </a:solidFill>
              <a:round/>
            </a:ln>
            <a:effectLst/>
          </c:spPr>
          <c:marker>
            <c:symbol val="none"/>
          </c:marker>
          <c:cat>
            <c:numRef>
              <c:f>'3_GH_2030_scenario'!$E$212:$BL$212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'3_GH_2030_scenario'!$E$214:$BL$214</c:f>
              <c:numCache>
                <c:formatCode>#,##0</c:formatCode>
                <c:ptCount val="60"/>
                <c:pt idx="0">
                  <c:v>561.12145018521437</c:v>
                </c:pt>
                <c:pt idx="1">
                  <c:v>577.53885323467966</c:v>
                </c:pt>
                <c:pt idx="2">
                  <c:v>618.97241553410879</c:v>
                </c:pt>
                <c:pt idx="3">
                  <c:v>604.17485555666394</c:v>
                </c:pt>
                <c:pt idx="4">
                  <c:v>680.5219616612477</c:v>
                </c:pt>
                <c:pt idx="5">
                  <c:v>647.50341835828726</c:v>
                </c:pt>
                <c:pt idx="6">
                  <c:v>732.19122263614554</c:v>
                </c:pt>
                <c:pt idx="7">
                  <c:v>699.30141321352266</c:v>
                </c:pt>
                <c:pt idx="8">
                  <c:v>592.36947986888777</c:v>
                </c:pt>
                <c:pt idx="9">
                  <c:v>634.95947763481422</c:v>
                </c:pt>
                <c:pt idx="10">
                  <c:v>714.32572506378915</c:v>
                </c:pt>
                <c:pt idx="11">
                  <c:v>658.36300726384491</c:v>
                </c:pt>
                <c:pt idx="12">
                  <c:v>356.46548119833398</c:v>
                </c:pt>
                <c:pt idx="13">
                  <c:v>517.59566447584382</c:v>
                </c:pt>
                <c:pt idx="14">
                  <c:v>627.37917032173152</c:v>
                </c:pt>
                <c:pt idx="15">
                  <c:v>647.68000738703358</c:v>
                </c:pt>
                <c:pt idx="16">
                  <c:v>624.12154706099557</c:v>
                </c:pt>
                <c:pt idx="17">
                  <c:v>602.37818226776449</c:v>
                </c:pt>
                <c:pt idx="18">
                  <c:v>755.98288488745641</c:v>
                </c:pt>
                <c:pt idx="19">
                  <c:v>755.32130714030131</c:v>
                </c:pt>
                <c:pt idx="20">
                  <c:v>729.34328407844134</c:v>
                </c:pt>
                <c:pt idx="21">
                  <c:v>794.80712370640094</c:v>
                </c:pt>
                <c:pt idx="22">
                  <c:v>867.43912908741822</c:v>
                </c:pt>
                <c:pt idx="23">
                  <c:v>927.51786940633747</c:v>
                </c:pt>
                <c:pt idx="24">
                  <c:v>1006.1181615542148</c:v>
                </c:pt>
                <c:pt idx="25">
                  <c:v>1102.0728692003343</c:v>
                </c:pt>
                <c:pt idx="26">
                  <c:v>1105.7160068532362</c:v>
                </c:pt>
                <c:pt idx="27">
                  <c:v>1348.229968378959</c:v>
                </c:pt>
                <c:pt idx="28">
                  <c:v>1494.6072826391016</c:v>
                </c:pt>
                <c:pt idx="29">
                  <c:v>1522.4913830379246</c:v>
                </c:pt>
                <c:pt idx="30">
                  <c:v>1562.1535476207657</c:v>
                </c:pt>
                <c:pt idx="31">
                  <c:v>1561.2757834065137</c:v>
                </c:pt>
                <c:pt idx="32">
                  <c:v>1484.4861762864309</c:v>
                </c:pt>
                <c:pt idx="33">
                  <c:v>1805.360528154464</c:v>
                </c:pt>
                <c:pt idx="34">
                  <c:v>1719.9512758003368</c:v>
                </c:pt>
                <c:pt idx="35">
                  <c:v>1772.4508376096494</c:v>
                </c:pt>
                <c:pt idx="36">
                  <c:v>1827.8350659426737</c:v>
                </c:pt>
                <c:pt idx="37">
                  <c:v>1802.2885377952286</c:v>
                </c:pt>
                <c:pt idx="38">
                  <c:v>2360.5019850201766</c:v>
                </c:pt>
                <c:pt idx="39">
                  <c:v>2383.0570675705203</c:v>
                </c:pt>
                <c:pt idx="40">
                  <c:v>2703.4378349469671</c:v>
                </c:pt>
                <c:pt idx="41">
                  <c:v>3167.2224963901708</c:v>
                </c:pt>
                <c:pt idx="42">
                  <c:v>3321.81656228158</c:v>
                </c:pt>
                <c:pt idx="43">
                  <c:v>3222.6594236050801</c:v>
                </c:pt>
                <c:pt idx="44">
                  <c:v>3320.4251137639731</c:v>
                </c:pt>
                <c:pt idx="45">
                  <c:v>3417.8719186693688</c:v>
                </c:pt>
                <c:pt idx="46">
                  <c:v>3515.5313963630006</c:v>
                </c:pt>
                <c:pt idx="47">
                  <c:v>3613.8523714851167</c:v>
                </c:pt>
                <c:pt idx="48">
                  <c:v>3713.2162616331893</c:v>
                </c:pt>
                <c:pt idx="49">
                  <c:v>3813.9496409573444</c:v>
                </c:pt>
                <c:pt idx="50">
                  <c:v>3916.3345420955397</c:v>
                </c:pt>
                <c:pt idx="51">
                  <c:v>4020.6169065647196</c:v>
                </c:pt>
                <c:pt idx="52">
                  <c:v>4127.0135192931048</c:v>
                </c:pt>
                <c:pt idx="53">
                  <c:v>4235.7177020843928</c:v>
                </c:pt>
                <c:pt idx="54">
                  <c:v>4346.9039909797666</c:v>
                </c:pt>
                <c:pt idx="55">
                  <c:v>4460.7319817118523</c:v>
                </c:pt>
                <c:pt idx="56">
                  <c:v>4577.349494077861</c:v>
                </c:pt>
                <c:pt idx="57">
                  <c:v>4696.8951787495489</c:v>
                </c:pt>
                <c:pt idx="58">
                  <c:v>4819.5006676838611</c:v>
                </c:pt>
                <c:pt idx="59">
                  <c:v>4945.2923509988168</c:v>
                </c:pt>
              </c:numCache>
            </c:numRef>
          </c:val>
          <c:smooth val="0"/>
          <c:extLst>
            <c:ext xmlns:c16="http://schemas.microsoft.com/office/drawing/2014/chart" uri="{C3380CC4-5D6E-409C-BE32-E72D297353CC}">
              <c16:uniqueId val="{00000001-29C7-4B4E-9FBC-8472631844B9}"/>
            </c:ext>
          </c:extLst>
        </c:ser>
        <c:ser>
          <c:idx val="2"/>
          <c:order val="2"/>
          <c:tx>
            <c:strRef>
              <c:f>'3_GH_2030_scenario'!$D$215</c:f>
              <c:strCache>
                <c:ptCount val="1"/>
                <c:pt idx="0">
                  <c:v>Electricity</c:v>
                </c:pt>
              </c:strCache>
            </c:strRef>
          </c:tx>
          <c:spPr>
            <a:ln w="28575" cap="rnd">
              <a:solidFill>
                <a:schemeClr val="accent1"/>
              </a:solidFill>
              <a:round/>
            </a:ln>
            <a:effectLst/>
          </c:spPr>
          <c:marker>
            <c:symbol val="none"/>
          </c:marker>
          <c:cat>
            <c:numRef>
              <c:f>'3_GH_2030_scenario'!$E$212:$BL$212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'3_GH_2030_scenario'!$E$215:$BL$215</c:f>
              <c:numCache>
                <c:formatCode>#,##0</c:formatCode>
                <c:ptCount val="60"/>
                <c:pt idx="0">
                  <c:v>87.158785054166387</c:v>
                </c:pt>
                <c:pt idx="1">
                  <c:v>100.69669954679257</c:v>
                </c:pt>
                <c:pt idx="2">
                  <c:v>116.15928059139594</c:v>
                </c:pt>
                <c:pt idx="3">
                  <c:v>144.83568872030079</c:v>
                </c:pt>
                <c:pt idx="4">
                  <c:v>139.61202198284781</c:v>
                </c:pt>
                <c:pt idx="5">
                  <c:v>147.70230396546046</c:v>
                </c:pt>
                <c:pt idx="6">
                  <c:v>152.64512143780567</c:v>
                </c:pt>
                <c:pt idx="7">
                  <c:v>125.80022006040043</c:v>
                </c:pt>
                <c:pt idx="8">
                  <c:v>152.22770184377518</c:v>
                </c:pt>
                <c:pt idx="9">
                  <c:v>152.85330298004146</c:v>
                </c:pt>
                <c:pt idx="10">
                  <c:v>152.75837205386156</c:v>
                </c:pt>
                <c:pt idx="11">
                  <c:v>195.30824149636854</c:v>
                </c:pt>
                <c:pt idx="12">
                  <c:v>125.5239971644516</c:v>
                </c:pt>
                <c:pt idx="13">
                  <c:v>80.812138740027478</c:v>
                </c:pt>
                <c:pt idx="14">
                  <c:v>139.08299780663498</c:v>
                </c:pt>
                <c:pt idx="15">
                  <c:v>206.67205440400429</c:v>
                </c:pt>
                <c:pt idx="16">
                  <c:v>200.70161211830083</c:v>
                </c:pt>
                <c:pt idx="17">
                  <c:v>228.63801649002787</c:v>
                </c:pt>
                <c:pt idx="18">
                  <c:v>243.60510531332048</c:v>
                </c:pt>
                <c:pt idx="19">
                  <c:v>256.19594768563968</c:v>
                </c:pt>
                <c:pt idx="20">
                  <c:v>278.39252716806385</c:v>
                </c:pt>
                <c:pt idx="21">
                  <c:v>310.19913216297982</c:v>
                </c:pt>
                <c:pt idx="22">
                  <c:v>331.80326459712131</c:v>
                </c:pt>
                <c:pt idx="23">
                  <c:v>311.57569501557737</c:v>
                </c:pt>
                <c:pt idx="24">
                  <c:v>387.19272067733664</c:v>
                </c:pt>
                <c:pt idx="25">
                  <c:v>423.83629598362029</c:v>
                </c:pt>
                <c:pt idx="26">
                  <c:v>438.61578076701869</c:v>
                </c:pt>
                <c:pt idx="27">
                  <c:v>447.52113400689791</c:v>
                </c:pt>
                <c:pt idx="28">
                  <c:v>587.93125407111506</c:v>
                </c:pt>
                <c:pt idx="29">
                  <c:v>477.44444404985762</c:v>
                </c:pt>
                <c:pt idx="30">
                  <c:v>548.3753327954737</c:v>
                </c:pt>
                <c:pt idx="31">
                  <c:v>802.05303958636694</c:v>
                </c:pt>
                <c:pt idx="32">
                  <c:v>643.09475740664311</c:v>
                </c:pt>
                <c:pt idx="33">
                  <c:v>472.76276512644017</c:v>
                </c:pt>
                <c:pt idx="34">
                  <c:v>631.06013674414817</c:v>
                </c:pt>
                <c:pt idx="35">
                  <c:v>986.21296614644086</c:v>
                </c:pt>
                <c:pt idx="36">
                  <c:v>936.05449800982933</c:v>
                </c:pt>
                <c:pt idx="37">
                  <c:v>857.85124845364339</c:v>
                </c:pt>
                <c:pt idx="38">
                  <c:v>830.95517575518443</c:v>
                </c:pt>
                <c:pt idx="39">
                  <c:v>1180.927196783141</c:v>
                </c:pt>
                <c:pt idx="40">
                  <c:v>1096.2476744878174</c:v>
                </c:pt>
                <c:pt idx="41">
                  <c:v>1197.0318260848276</c:v>
                </c:pt>
                <c:pt idx="42">
                  <c:v>1373.7885390059519</c:v>
                </c:pt>
                <c:pt idx="43">
                  <c:v>1403.5028816142353</c:v>
                </c:pt>
                <c:pt idx="44">
                  <c:v>1471.8589348466608</c:v>
                </c:pt>
                <c:pt idx="45">
                  <c:v>1543.897459383765</c:v>
                </c:pt>
                <c:pt idx="46">
                  <c:v>1619.5847376597951</c:v>
                </c:pt>
                <c:pt idx="47">
                  <c:v>1698.9246584550169</c:v>
                </c:pt>
                <c:pt idx="48">
                  <c:v>1781.9538499820237</c:v>
                </c:pt>
                <c:pt idx="49">
                  <c:v>1868.737757176126</c:v>
                </c:pt>
                <c:pt idx="50">
                  <c:v>1959.3675035579042</c:v>
                </c:pt>
                <c:pt idx="51">
                  <c:v>2053.9574062263373</c:v>
                </c:pt>
                <c:pt idx="52">
                  <c:v>2152.6430358244256</c:v>
                </c:pt>
                <c:pt idx="53">
                  <c:v>2255.5797325540602</c:v>
                </c:pt>
                <c:pt idx="54">
                  <c:v>2362.9415052114605</c:v>
                </c:pt>
                <c:pt idx="55">
                  <c:v>2474.9202533533708</c:v>
                </c:pt>
                <c:pt idx="56">
                  <c:v>2591.7252635701357</c:v>
                </c:pt>
                <c:pt idx="57">
                  <c:v>2713.5829398329029</c:v>
                </c:pt>
                <c:pt idx="58">
                  <c:v>2840.7367353276595</c:v>
                </c:pt>
                <c:pt idx="59">
                  <c:v>2973.4472593597757</c:v>
                </c:pt>
              </c:numCache>
            </c:numRef>
          </c:val>
          <c:smooth val="0"/>
          <c:extLst>
            <c:ext xmlns:c16="http://schemas.microsoft.com/office/drawing/2014/chart" uri="{C3380CC4-5D6E-409C-BE32-E72D297353CC}">
              <c16:uniqueId val="{00000002-29C7-4B4E-9FBC-8472631844B9}"/>
            </c:ext>
          </c:extLst>
        </c:ser>
        <c:ser>
          <c:idx val="3"/>
          <c:order val="3"/>
          <c:tx>
            <c:strRef>
              <c:f>'3_GH_2030_scenario'!$D$216</c:f>
              <c:strCache>
                <c:ptCount val="1"/>
                <c:pt idx="0">
                  <c:v>Muscle work</c:v>
                </c:pt>
              </c:strCache>
            </c:strRef>
          </c:tx>
          <c:spPr>
            <a:ln w="28575" cap="rnd">
              <a:solidFill>
                <a:schemeClr val="bg2">
                  <a:lumMod val="90000"/>
                </a:schemeClr>
              </a:solidFill>
              <a:round/>
            </a:ln>
            <a:effectLst/>
          </c:spPr>
          <c:marker>
            <c:symbol val="none"/>
          </c:marker>
          <c:cat>
            <c:numRef>
              <c:f>'3_GH_2030_scenario'!$E$212:$BL$212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'3_GH_2030_scenario'!$E$216:$BL$216</c:f>
              <c:numCache>
                <c:formatCode>#,##0</c:formatCode>
                <c:ptCount val="60"/>
                <c:pt idx="0">
                  <c:v>964.41865410000003</c:v>
                </c:pt>
                <c:pt idx="1">
                  <c:v>990.51668049999898</c:v>
                </c:pt>
                <c:pt idx="2">
                  <c:v>1015.120993</c:v>
                </c:pt>
                <c:pt idx="3">
                  <c:v>1070.3728160000001</c:v>
                </c:pt>
                <c:pt idx="4">
                  <c:v>1012.1768479999999</c:v>
                </c:pt>
                <c:pt idx="5">
                  <c:v>995.0571688</c:v>
                </c:pt>
                <c:pt idx="6">
                  <c:v>979.08824749999997</c:v>
                </c:pt>
                <c:pt idx="7">
                  <c:v>985.11023269999998</c:v>
                </c:pt>
                <c:pt idx="8">
                  <c:v>1013.9975900000001</c:v>
                </c:pt>
                <c:pt idx="9">
                  <c:v>1038.4123500000001</c:v>
                </c:pt>
                <c:pt idx="10">
                  <c:v>1062.435952</c:v>
                </c:pt>
                <c:pt idx="11">
                  <c:v>1111.8520990000011</c:v>
                </c:pt>
                <c:pt idx="12">
                  <c:v>1154.0885129999999</c:v>
                </c:pt>
                <c:pt idx="13">
                  <c:v>1201.4785010000001</c:v>
                </c:pt>
                <c:pt idx="14">
                  <c:v>1238.9281869999991</c:v>
                </c:pt>
                <c:pt idx="15">
                  <c:v>1254.6450490000029</c:v>
                </c:pt>
                <c:pt idx="16">
                  <c:v>1286.541774999997</c:v>
                </c:pt>
                <c:pt idx="17">
                  <c:v>1287.1276580000042</c:v>
                </c:pt>
                <c:pt idx="18">
                  <c:v>1301.2234320000002</c:v>
                </c:pt>
                <c:pt idx="19">
                  <c:v>1321.5092020000029</c:v>
                </c:pt>
                <c:pt idx="20">
                  <c:v>1363.0153819999971</c:v>
                </c:pt>
                <c:pt idx="21">
                  <c:v>1367.732206999995</c:v>
                </c:pt>
                <c:pt idx="22">
                  <c:v>1388.6716509999999</c:v>
                </c:pt>
                <c:pt idx="23">
                  <c:v>1415.6233189999989</c:v>
                </c:pt>
                <c:pt idx="24">
                  <c:v>1448.967466999997</c:v>
                </c:pt>
                <c:pt idx="25">
                  <c:v>1484.743239999995</c:v>
                </c:pt>
                <c:pt idx="26">
                  <c:v>1510.8443389999952</c:v>
                </c:pt>
                <c:pt idx="27">
                  <c:v>1537.8415069999978</c:v>
                </c:pt>
                <c:pt idx="28">
                  <c:v>1566.1174589999969</c:v>
                </c:pt>
                <c:pt idx="29">
                  <c:v>1593.172498999998</c:v>
                </c:pt>
                <c:pt idx="30">
                  <c:v>1620.1475940000018</c:v>
                </c:pt>
                <c:pt idx="31">
                  <c:v>1648.751052000001</c:v>
                </c:pt>
                <c:pt idx="32">
                  <c:v>1678.8945180000039</c:v>
                </c:pt>
                <c:pt idx="33">
                  <c:v>1709.2988359999949</c:v>
                </c:pt>
                <c:pt idx="34">
                  <c:v>1739.527031000001</c:v>
                </c:pt>
                <c:pt idx="35">
                  <c:v>1758.530930000004</c:v>
                </c:pt>
                <c:pt idx="36">
                  <c:v>1790.039186000002</c:v>
                </c:pt>
                <c:pt idx="37">
                  <c:v>1823.504925999998</c:v>
                </c:pt>
                <c:pt idx="38">
                  <c:v>1869.932250000001</c:v>
                </c:pt>
                <c:pt idx="39">
                  <c:v>1903.9204320000008</c:v>
                </c:pt>
                <c:pt idx="40">
                  <c:v>1950.655265000001</c:v>
                </c:pt>
                <c:pt idx="41">
                  <c:v>1998.422466999999</c:v>
                </c:pt>
                <c:pt idx="42">
                  <c:v>2047.865295999999</c:v>
                </c:pt>
                <c:pt idx="43">
                  <c:v>1984.6107726005091</c:v>
                </c:pt>
                <c:pt idx="44">
                  <c:v>2020.5733658493964</c:v>
                </c:pt>
                <c:pt idx="45">
                  <c:v>2056.5631858155793</c:v>
                </c:pt>
                <c:pt idx="46">
                  <c:v>2092.5337683952289</c:v>
                </c:pt>
                <c:pt idx="47">
                  <c:v>2128.4350935045095</c:v>
                </c:pt>
                <c:pt idx="48">
                  <c:v>2164.2133769532543</c:v>
                </c:pt>
                <c:pt idx="49">
                  <c:v>2199.8108511466689</c:v>
                </c:pt>
                <c:pt idx="50">
                  <c:v>2235.1655340297334</c:v>
                </c:pt>
                <c:pt idx="51">
                  <c:v>2270.210985658056</c:v>
                </c:pt>
                <c:pt idx="52">
                  <c:v>2304.8760517462233</c:v>
                </c:pt>
                <c:pt idx="53">
                  <c:v>2339.0845935103312</c:v>
                </c:pt>
                <c:pt idx="54">
                  <c:v>2372.7552030849956</c:v>
                </c:pt>
                <c:pt idx="55">
                  <c:v>2405.8009037568499</c:v>
                </c:pt>
                <c:pt idx="56">
                  <c:v>2438.128834216056</c:v>
                </c:pt>
                <c:pt idx="57">
                  <c:v>2469.6399159846933</c:v>
                </c:pt>
                <c:pt idx="58">
                  <c:v>2500.2285031358169</c:v>
                </c:pt>
                <c:pt idx="59">
                  <c:v>2529.7820133693685</c:v>
                </c:pt>
              </c:numCache>
            </c:numRef>
          </c:val>
          <c:smooth val="0"/>
          <c:extLst>
            <c:ext xmlns:c16="http://schemas.microsoft.com/office/drawing/2014/chart" uri="{C3380CC4-5D6E-409C-BE32-E72D297353CC}">
              <c16:uniqueId val="{00000003-29C7-4B4E-9FBC-8472631844B9}"/>
            </c:ext>
          </c:extLst>
        </c:ser>
        <c:ser>
          <c:idx val="4"/>
          <c:order val="4"/>
          <c:tx>
            <c:strRef>
              <c:f>'3_GH_2030_scenario'!$D$217</c:f>
              <c:strCache>
                <c:ptCount val="1"/>
                <c:pt idx="0">
                  <c:v>Total (2013-2040)</c:v>
                </c:pt>
              </c:strCache>
            </c:strRef>
          </c:tx>
          <c:spPr>
            <a:ln w="28575" cap="rnd">
              <a:solidFill>
                <a:srgbClr val="FF0000"/>
              </a:solidFill>
              <a:prstDash val="sysDash"/>
              <a:round/>
            </a:ln>
            <a:effectLst/>
          </c:spPr>
          <c:marker>
            <c:symbol val="none"/>
          </c:marker>
          <c:cat>
            <c:numRef>
              <c:f>'3_GH_2030_scenario'!$E$212:$BL$212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'3_GH_2030_scenario'!$E$217:$BL$217</c:f>
              <c:numCache>
                <c:formatCode>#,##0</c:formatCode>
                <c:ptCount val="60"/>
                <c:pt idx="0">
                  <c:v>4271.6480257965477</c:v>
                </c:pt>
                <c:pt idx="1">
                  <c:v>4478.5514754102624</c:v>
                </c:pt>
                <c:pt idx="2">
                  <c:v>4715.94904919293</c:v>
                </c:pt>
                <c:pt idx="3">
                  <c:v>4909.9326483991426</c:v>
                </c:pt>
                <c:pt idx="4">
                  <c:v>4998.4129500965573</c:v>
                </c:pt>
                <c:pt idx="5">
                  <c:v>5045.8005839247253</c:v>
                </c:pt>
                <c:pt idx="6">
                  <c:v>5247.2594796033272</c:v>
                </c:pt>
                <c:pt idx="7">
                  <c:v>5264.1149766720491</c:v>
                </c:pt>
                <c:pt idx="8">
                  <c:v>5325.870008132817</c:v>
                </c:pt>
                <c:pt idx="9">
                  <c:v>5456.8340041358533</c:v>
                </c:pt>
                <c:pt idx="10">
                  <c:v>5696.6253573311178</c:v>
                </c:pt>
                <c:pt idx="11">
                  <c:v>5748.5010135937646</c:v>
                </c:pt>
                <c:pt idx="12">
                  <c:v>5265.1520013330692</c:v>
                </c:pt>
                <c:pt idx="13">
                  <c:v>5580.6998109121578</c:v>
                </c:pt>
                <c:pt idx="14">
                  <c:v>5994.3281769852802</c:v>
                </c:pt>
                <c:pt idx="15">
                  <c:v>6263.4772110783706</c:v>
                </c:pt>
                <c:pt idx="16">
                  <c:v>6478.7230138349623</c:v>
                </c:pt>
                <c:pt idx="17">
                  <c:v>6610.1767281789225</c:v>
                </c:pt>
                <c:pt idx="18">
                  <c:v>6994.9656057279917</c:v>
                </c:pt>
                <c:pt idx="19">
                  <c:v>7105.2442128706862</c:v>
                </c:pt>
                <c:pt idx="20">
                  <c:v>7225.9568962031617</c:v>
                </c:pt>
                <c:pt idx="21">
                  <c:v>7439.9577776683309</c:v>
                </c:pt>
                <c:pt idx="22">
                  <c:v>7624.0248540519151</c:v>
                </c:pt>
                <c:pt idx="23">
                  <c:v>7735.8231121862991</c:v>
                </c:pt>
                <c:pt idx="24">
                  <c:v>7927.372061214719</c:v>
                </c:pt>
                <c:pt idx="25">
                  <c:v>8064.9477014522909</c:v>
                </c:pt>
                <c:pt idx="26">
                  <c:v>8047.5362379495182</c:v>
                </c:pt>
                <c:pt idx="27">
                  <c:v>8337.4680591873876</c:v>
                </c:pt>
                <c:pt idx="28">
                  <c:v>8497.6312969978353</c:v>
                </c:pt>
                <c:pt idx="29">
                  <c:v>8322.7321089511643</c:v>
                </c:pt>
                <c:pt idx="30">
                  <c:v>8329.969524346212</c:v>
                </c:pt>
                <c:pt idx="31">
                  <c:v>8271.6426997770268</c:v>
                </c:pt>
                <c:pt idx="32">
                  <c:v>7911.3511113978293</c:v>
                </c:pt>
                <c:pt idx="33">
                  <c:v>7964.7709244492835</c:v>
                </c:pt>
                <c:pt idx="34">
                  <c:v>7912.0514830669217</c:v>
                </c:pt>
                <c:pt idx="35">
                  <c:v>8258.1980480653492</c:v>
                </c:pt>
                <c:pt idx="36">
                  <c:v>8321.2045628811193</c:v>
                </c:pt>
                <c:pt idx="37">
                  <c:v>8331.9772405154763</c:v>
                </c:pt>
                <c:pt idx="38">
                  <c:v>8920.9042281209677</c:v>
                </c:pt>
                <c:pt idx="39">
                  <c:v>9427.864171432735</c:v>
                </c:pt>
                <c:pt idx="40">
                  <c:v>10001.907912150082</c:v>
                </c:pt>
                <c:pt idx="41">
                  <c:v>10694.675386100489</c:v>
                </c:pt>
                <c:pt idx="42">
                  <c:v>11181.120831747776</c:v>
                </c:pt>
                <c:pt idx="43">
                  <c:v>11001.814540795725</c:v>
                </c:pt>
                <c:pt idx="44">
                  <c:v>11235.118870482576</c:v>
                </c:pt>
                <c:pt idx="45">
                  <c:v>11470.858512359522</c:v>
                </c:pt>
                <c:pt idx="46">
                  <c:v>11709.457292629339</c:v>
                </c:pt>
                <c:pt idx="47">
                  <c:v>12034.929481489977</c:v>
                </c:pt>
                <c:pt idx="48">
                  <c:v>12280.32492475306</c:v>
                </c:pt>
                <c:pt idx="49">
                  <c:v>12529.584999566338</c:v>
                </c:pt>
                <c:pt idx="50">
                  <c:v>12782.984420551888</c:v>
                </c:pt>
                <c:pt idx="51">
                  <c:v>13040.778160245934</c:v>
                </c:pt>
                <c:pt idx="52">
                  <c:v>13303.206116295301</c:v>
                </c:pt>
                <c:pt idx="53">
                  <c:v>13570.496976247223</c:v>
                </c:pt>
                <c:pt idx="54">
                  <c:v>13926.512696796664</c:v>
                </c:pt>
                <c:pt idx="55">
                  <c:v>14171.308772668608</c:v>
                </c:pt>
                <c:pt idx="56">
                  <c:v>14419.624017885071</c:v>
                </c:pt>
                <c:pt idx="57">
                  <c:v>14674.253939771439</c:v>
                </c:pt>
                <c:pt idx="58">
                  <c:v>14935.396211216035</c:v>
                </c:pt>
                <c:pt idx="59">
                  <c:v>15203.250851005545</c:v>
                </c:pt>
              </c:numCache>
            </c:numRef>
          </c:val>
          <c:smooth val="0"/>
          <c:extLst>
            <c:ext xmlns:c16="http://schemas.microsoft.com/office/drawing/2014/chart" uri="{C3380CC4-5D6E-409C-BE32-E72D297353CC}">
              <c16:uniqueId val="{00000004-29C7-4B4E-9FBC-8472631844B9}"/>
            </c:ext>
          </c:extLst>
        </c:ser>
        <c:ser>
          <c:idx val="5"/>
          <c:order val="5"/>
          <c:tx>
            <c:strRef>
              <c:f>'3_GH_2030_scenario'!$D$218</c:f>
              <c:strCache>
                <c:ptCount val="1"/>
                <c:pt idx="0">
                  <c:v>Total (1971-2013)</c:v>
                </c:pt>
              </c:strCache>
            </c:strRef>
          </c:tx>
          <c:spPr>
            <a:ln w="28575" cap="rnd">
              <a:solidFill>
                <a:srgbClr val="FF0000"/>
              </a:solidFill>
              <a:round/>
            </a:ln>
            <a:effectLst/>
          </c:spPr>
          <c:marker>
            <c:symbol val="none"/>
          </c:marker>
          <c:cat>
            <c:numRef>
              <c:f>'3_GH_2030_scenario'!$E$212:$BL$212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'3_GH_2030_scenario'!$E$218:$AU$218</c:f>
              <c:numCache>
                <c:formatCode>#,##0</c:formatCode>
                <c:ptCount val="43"/>
                <c:pt idx="0">
                  <c:v>4271.6480257965477</c:v>
                </c:pt>
                <c:pt idx="1">
                  <c:v>4478.5514754102624</c:v>
                </c:pt>
                <c:pt idx="2">
                  <c:v>4715.94904919293</c:v>
                </c:pt>
                <c:pt idx="3">
                  <c:v>4909.9326483991426</c:v>
                </c:pt>
                <c:pt idx="4">
                  <c:v>4998.4129500965573</c:v>
                </c:pt>
                <c:pt idx="5">
                  <c:v>5045.8005839247253</c:v>
                </c:pt>
                <c:pt idx="6">
                  <c:v>5247.2594796033272</c:v>
                </c:pt>
                <c:pt idx="7">
                  <c:v>5264.1149766720491</c:v>
                </c:pt>
                <c:pt idx="8">
                  <c:v>5325.870008132817</c:v>
                </c:pt>
                <c:pt idx="9">
                  <c:v>5456.8340041358533</c:v>
                </c:pt>
                <c:pt idx="10">
                  <c:v>5696.6253573311178</c:v>
                </c:pt>
                <c:pt idx="11">
                  <c:v>5748.5010135937646</c:v>
                </c:pt>
                <c:pt idx="12">
                  <c:v>5265.1520013330692</c:v>
                </c:pt>
                <c:pt idx="13">
                  <c:v>5580.6998109121578</c:v>
                </c:pt>
                <c:pt idx="14">
                  <c:v>5994.3281769852802</c:v>
                </c:pt>
                <c:pt idx="15">
                  <c:v>6263.4772110783706</c:v>
                </c:pt>
                <c:pt idx="16">
                  <c:v>6478.7230138349623</c:v>
                </c:pt>
                <c:pt idx="17">
                  <c:v>6610.1767281789225</c:v>
                </c:pt>
                <c:pt idx="18">
                  <c:v>6994.9656057279917</c:v>
                </c:pt>
                <c:pt idx="19">
                  <c:v>7105.2442128706862</c:v>
                </c:pt>
                <c:pt idx="20">
                  <c:v>7225.9568962031617</c:v>
                </c:pt>
                <c:pt idx="21">
                  <c:v>7439.9577776683309</c:v>
                </c:pt>
                <c:pt idx="22">
                  <c:v>7624.0248540519151</c:v>
                </c:pt>
                <c:pt idx="23">
                  <c:v>7735.8231121862991</c:v>
                </c:pt>
                <c:pt idx="24">
                  <c:v>7927.372061214719</c:v>
                </c:pt>
                <c:pt idx="25">
                  <c:v>8064.9477014522909</c:v>
                </c:pt>
                <c:pt idx="26">
                  <c:v>8047.5362379495182</c:v>
                </c:pt>
                <c:pt idx="27">
                  <c:v>8337.4680591873876</c:v>
                </c:pt>
                <c:pt idx="28">
                  <c:v>8497.6312969978353</c:v>
                </c:pt>
                <c:pt idx="29">
                  <c:v>8322.7321089511643</c:v>
                </c:pt>
                <c:pt idx="30">
                  <c:v>8329.969524346212</c:v>
                </c:pt>
                <c:pt idx="31">
                  <c:v>8271.6426997770268</c:v>
                </c:pt>
                <c:pt idx="32">
                  <c:v>7911.3511113978293</c:v>
                </c:pt>
                <c:pt idx="33">
                  <c:v>7964.7709244492835</c:v>
                </c:pt>
                <c:pt idx="34">
                  <c:v>7912.0514830669217</c:v>
                </c:pt>
                <c:pt idx="35">
                  <c:v>8258.1980480653492</c:v>
                </c:pt>
                <c:pt idx="36">
                  <c:v>8321.2045628811193</c:v>
                </c:pt>
                <c:pt idx="37">
                  <c:v>8331.9772405154763</c:v>
                </c:pt>
                <c:pt idx="38">
                  <c:v>8920.9042281209677</c:v>
                </c:pt>
                <c:pt idx="39">
                  <c:v>9427.864171432735</c:v>
                </c:pt>
                <c:pt idx="40">
                  <c:v>10001.907912150082</c:v>
                </c:pt>
                <c:pt idx="41">
                  <c:v>10694.675386100489</c:v>
                </c:pt>
                <c:pt idx="42">
                  <c:v>11181.120831747776</c:v>
                </c:pt>
              </c:numCache>
            </c:numRef>
          </c:val>
          <c:smooth val="0"/>
          <c:extLst>
            <c:ext xmlns:c16="http://schemas.microsoft.com/office/drawing/2014/chart" uri="{C3380CC4-5D6E-409C-BE32-E72D297353CC}">
              <c16:uniqueId val="{00000005-29C7-4B4E-9FBC-8472631844B9}"/>
            </c:ext>
          </c:extLst>
        </c:ser>
        <c:dLbls>
          <c:showLegendKey val="0"/>
          <c:showVal val="0"/>
          <c:showCatName val="0"/>
          <c:showSerName val="0"/>
          <c:showPercent val="0"/>
          <c:showBubbleSize val="0"/>
        </c:dLbls>
        <c:smooth val="0"/>
        <c:axId val="239787552"/>
        <c:axId val="239787944"/>
      </c:lineChart>
      <c:catAx>
        <c:axId val="23978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39787944"/>
        <c:crosses val="autoZero"/>
        <c:auto val="1"/>
        <c:lblAlgn val="ctr"/>
        <c:lblOffset val="100"/>
        <c:noMultiLvlLbl val="0"/>
      </c:catAx>
      <c:valAx>
        <c:axId val="239787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39787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UK: U/GDP energy intensity</a:t>
            </a:r>
          </a:p>
        </c:rich>
      </c:tx>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'2_UK_2030_scenario'!$D$23</c:f>
              <c:strCache>
                <c:ptCount val="1"/>
                <c:pt idx="0">
                  <c:v>U/GDP (1971-2013)</c:v>
                </c:pt>
              </c:strCache>
            </c:strRef>
          </c:tx>
          <c:spPr>
            <a:ln w="28575" cap="rnd">
              <a:solidFill>
                <a:schemeClr val="accent1"/>
              </a:solidFill>
              <a:round/>
            </a:ln>
            <a:effectLst/>
          </c:spPr>
          <c:marker>
            <c:symbol val="none"/>
          </c:marker>
          <c:trendline>
            <c:spPr>
              <a:ln w="19050" cap="rnd">
                <a:solidFill>
                  <a:srgbClr val="FF0000"/>
                </a:solidFill>
                <a:prstDash val="sysDot"/>
              </a:ln>
              <a:effectLst/>
            </c:spPr>
            <c:trendlineType val="exp"/>
            <c:dispRSqr val="1"/>
            <c:dispEq val="1"/>
            <c:trendlineLbl>
              <c:layout>
                <c:manualLayout>
                  <c:x val="1.220865671774914E-2"/>
                  <c:y val="-8.3466560350842225E-2"/>
                </c:manualLayout>
              </c:layout>
              <c:numFmt formatCode="#,##0.000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cat>
            <c:numRef>
              <c:f>'2_UK_2030_scenario'!$E$11:$BL$11</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'2_UK_2030_scenario'!$E$23:$AU$23</c:f>
              <c:numCache>
                <c:formatCode>0.00</c:formatCode>
                <c:ptCount val="43"/>
                <c:pt idx="0">
                  <c:v>21.131241878130968</c:v>
                </c:pt>
                <c:pt idx="1">
                  <c:v>21.152692711820492</c:v>
                </c:pt>
                <c:pt idx="2">
                  <c:v>20.715808243852678</c:v>
                </c:pt>
                <c:pt idx="3">
                  <c:v>20.695769810572084</c:v>
                </c:pt>
                <c:pt idx="4">
                  <c:v>20.945442509817351</c:v>
                </c:pt>
                <c:pt idx="5">
                  <c:v>20.578816490539865</c:v>
                </c:pt>
                <c:pt idx="6">
                  <c:v>20.618198699276704</c:v>
                </c:pt>
                <c:pt idx="7">
                  <c:v>19.389733288932629</c:v>
                </c:pt>
                <c:pt idx="8">
                  <c:v>19.193386196403477</c:v>
                </c:pt>
                <c:pt idx="9">
                  <c:v>17.650830171427398</c:v>
                </c:pt>
                <c:pt idx="10">
                  <c:v>17.715069735587385</c:v>
                </c:pt>
                <c:pt idx="11">
                  <c:v>17.903868798298191</c:v>
                </c:pt>
                <c:pt idx="12">
                  <c:v>17.252971020907076</c:v>
                </c:pt>
                <c:pt idx="13">
                  <c:v>17.039578330392029</c:v>
                </c:pt>
                <c:pt idx="14">
                  <c:v>17.43506601552081</c:v>
                </c:pt>
                <c:pt idx="15">
                  <c:v>17.531647346375713</c:v>
                </c:pt>
                <c:pt idx="16">
                  <c:v>17.235982824322654</c:v>
                </c:pt>
                <c:pt idx="17">
                  <c:v>17.024164706763997</c:v>
                </c:pt>
                <c:pt idx="18">
                  <c:v>16.48091690938222</c:v>
                </c:pt>
                <c:pt idx="19">
                  <c:v>16.167844290076488</c:v>
                </c:pt>
                <c:pt idx="20">
                  <c:v>17.271159423727759</c:v>
                </c:pt>
                <c:pt idx="21">
                  <c:v>16.591837980599788</c:v>
                </c:pt>
                <c:pt idx="22">
                  <c:v>16.315672306630535</c:v>
                </c:pt>
                <c:pt idx="23">
                  <c:v>15.734670934310698</c:v>
                </c:pt>
                <c:pt idx="24">
                  <c:v>15.161172016666274</c:v>
                </c:pt>
                <c:pt idx="25">
                  <c:v>15.314761392254589</c:v>
                </c:pt>
                <c:pt idx="26">
                  <c:v>14.349086863245411</c:v>
                </c:pt>
                <c:pt idx="27">
                  <c:v>13.926724003129033</c:v>
                </c:pt>
                <c:pt idx="28">
                  <c:v>14.021356396458014</c:v>
                </c:pt>
                <c:pt idx="29">
                  <c:v>13.295696711522453</c:v>
                </c:pt>
                <c:pt idx="30">
                  <c:v>13.152225988497692</c:v>
                </c:pt>
                <c:pt idx="31">
                  <c:v>13.010896331911537</c:v>
                </c:pt>
                <c:pt idx="32">
                  <c:v>13.062674207629733</c:v>
                </c:pt>
                <c:pt idx="33">
                  <c:v>12.651407429994691</c:v>
                </c:pt>
                <c:pt idx="34">
                  <c:v>12.140550955105912</c:v>
                </c:pt>
                <c:pt idx="35">
                  <c:v>11.932379814599145</c:v>
                </c:pt>
                <c:pt idx="36">
                  <c:v>11.749801287047104</c:v>
                </c:pt>
                <c:pt idx="37">
                  <c:v>11.455682321065693</c:v>
                </c:pt>
                <c:pt idx="38">
                  <c:v>11.335834003188207</c:v>
                </c:pt>
                <c:pt idx="39">
                  <c:v>11.854186881248028</c:v>
                </c:pt>
                <c:pt idx="40">
                  <c:v>11.310298389746157</c:v>
                </c:pt>
                <c:pt idx="41">
                  <c:v>10.799641405276102</c:v>
                </c:pt>
                <c:pt idx="42">
                  <c:v>10.341976673673246</c:v>
                </c:pt>
              </c:numCache>
            </c:numRef>
          </c:val>
          <c:smooth val="0"/>
          <c:extLst>
            <c:ext xmlns:c16="http://schemas.microsoft.com/office/drawing/2014/chart" uri="{C3380CC4-5D6E-409C-BE32-E72D297353CC}">
              <c16:uniqueId val="{00000000-5663-4E92-B081-09C2E625CD17}"/>
            </c:ext>
          </c:extLst>
        </c:ser>
        <c:dLbls>
          <c:showLegendKey val="0"/>
          <c:showVal val="0"/>
          <c:showCatName val="0"/>
          <c:showSerName val="0"/>
          <c:showPercent val="0"/>
          <c:showBubbleSize val="0"/>
        </c:dLbls>
        <c:smooth val="0"/>
        <c:axId val="240911784"/>
        <c:axId val="240912176"/>
      </c:lineChart>
      <c:catAx>
        <c:axId val="240911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912176"/>
        <c:crosses val="autoZero"/>
        <c:auto val="1"/>
        <c:lblAlgn val="ctr"/>
        <c:lblOffset val="100"/>
        <c:noMultiLvlLbl val="0"/>
      </c:catAx>
      <c:valAx>
        <c:axId val="240912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U/GDP (tco2e Mill</a:t>
                </a:r>
                <a:r>
                  <a:rPr lang="en-GB" baseline="0"/>
                  <a:t> $US2011)</a:t>
                </a:r>
                <a:endParaRPr lang="en-GB"/>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911784"/>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GH: useful work </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'3_GH_2030_scenario'!$D$160</c:f>
              <c:strCache>
                <c:ptCount val="1"/>
                <c:pt idx="0">
                  <c:v>Direct heat (1971-2013)</c:v>
                </c:pt>
              </c:strCache>
            </c:strRef>
          </c:tx>
          <c:spPr>
            <a:ln w="28575" cap="rnd">
              <a:solidFill>
                <a:schemeClr val="accent2">
                  <a:lumMod val="75000"/>
                </a:schemeClr>
              </a:solidFill>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'3_GH_2030_scenario'!$E$160:$BV$160</c:f>
              <c:numCache>
                <c:formatCode>#,##0</c:formatCode>
                <c:ptCount val="70"/>
                <c:pt idx="0">
                  <c:v>136.59544565549399</c:v>
                </c:pt>
                <c:pt idx="1">
                  <c:v>151.88133970727762</c:v>
                </c:pt>
                <c:pt idx="2">
                  <c:v>170.726166030976</c:v>
                </c:pt>
                <c:pt idx="3">
                  <c:v>165.13467793579201</c:v>
                </c:pt>
                <c:pt idx="4">
                  <c:v>163.69714702934402</c:v>
                </c:pt>
                <c:pt idx="5">
                  <c:v>171.26637950580698</c:v>
                </c:pt>
                <c:pt idx="6">
                  <c:v>179.89573487454601</c:v>
                </c:pt>
                <c:pt idx="7">
                  <c:v>166.57630626114718</c:v>
                </c:pt>
                <c:pt idx="8">
                  <c:v>190.594606527742</c:v>
                </c:pt>
                <c:pt idx="9">
                  <c:v>205.51689766519701</c:v>
                </c:pt>
                <c:pt idx="10">
                  <c:v>212.539183639014</c:v>
                </c:pt>
                <c:pt idx="11">
                  <c:v>177.05153523342</c:v>
                </c:pt>
                <c:pt idx="12">
                  <c:v>100.34603637339001</c:v>
                </c:pt>
                <c:pt idx="13">
                  <c:v>91.65414623433</c:v>
                </c:pt>
                <c:pt idx="14">
                  <c:v>108.71326624773</c:v>
                </c:pt>
                <c:pt idx="15">
                  <c:v>135.38373975024001</c:v>
                </c:pt>
                <c:pt idx="16">
                  <c:v>164.31732951063</c:v>
                </c:pt>
                <c:pt idx="17">
                  <c:v>166.85879473374001</c:v>
                </c:pt>
                <c:pt idx="18">
                  <c:v>170.71675466174997</c:v>
                </c:pt>
                <c:pt idx="19">
                  <c:v>171.81711041400001</c:v>
                </c:pt>
                <c:pt idx="20">
                  <c:v>172.43910625821002</c:v>
                </c:pt>
                <c:pt idx="21">
                  <c:v>175.79056746006</c:v>
                </c:pt>
                <c:pt idx="22">
                  <c:v>178.12300146285003</c:v>
                </c:pt>
                <c:pt idx="23">
                  <c:v>180.72677406893999</c:v>
                </c:pt>
                <c:pt idx="24">
                  <c:v>182.52256061187001</c:v>
                </c:pt>
                <c:pt idx="25">
                  <c:v>184.11132585006001</c:v>
                </c:pt>
                <c:pt idx="26">
                  <c:v>184.29315018225</c:v>
                </c:pt>
                <c:pt idx="27">
                  <c:v>184.41065721588001</c:v>
                </c:pt>
                <c:pt idx="28">
                  <c:v>183.00464823986999</c:v>
                </c:pt>
                <c:pt idx="29">
                  <c:v>181.33534032288</c:v>
                </c:pt>
                <c:pt idx="30">
                  <c:v>179.94139084034998</c:v>
                </c:pt>
                <c:pt idx="31">
                  <c:v>121.83056645639999</c:v>
                </c:pt>
                <c:pt idx="32">
                  <c:v>102.6424973869125</c:v>
                </c:pt>
                <c:pt idx="33">
                  <c:v>93.131448314880004</c:v>
                </c:pt>
                <c:pt idx="34">
                  <c:v>88.436285520000013</c:v>
                </c:pt>
                <c:pt idx="35">
                  <c:v>85.194291689459988</c:v>
                </c:pt>
                <c:pt idx="36">
                  <c:v>87.849390170639992</c:v>
                </c:pt>
                <c:pt idx="37">
                  <c:v>91.87525107738</c:v>
                </c:pt>
                <c:pt idx="38">
                  <c:v>93.49926286601999</c:v>
                </c:pt>
                <c:pt idx="39">
                  <c:v>88.838268636000009</c:v>
                </c:pt>
                <c:pt idx="40">
                  <c:v>119.53358140438969</c:v>
                </c:pt>
                <c:pt idx="41">
                  <c:v>124.23524876655298</c:v>
                </c:pt>
                <c:pt idx="42">
                  <c:v>122.6693396776421</c:v>
                </c:pt>
              </c:numCache>
            </c:numRef>
          </c:val>
          <c:smooth val="0"/>
          <c:extLst>
            <c:ext xmlns:c16="http://schemas.microsoft.com/office/drawing/2014/chart" uri="{C3380CC4-5D6E-409C-BE32-E72D297353CC}">
              <c16:uniqueId val="{00000000-AB86-4EF5-9DD6-7ED118BBF266}"/>
            </c:ext>
          </c:extLst>
        </c:ser>
        <c:ser>
          <c:idx val="6"/>
          <c:order val="1"/>
          <c:tx>
            <c:strRef>
              <c:f>'3_GH_2030_scenario'!$D$161</c:f>
              <c:strCache>
                <c:ptCount val="1"/>
                <c:pt idx="0">
                  <c:v>Direct heat (2014-2040) - top down (target)</c:v>
                </c:pt>
              </c:strCache>
            </c:strRef>
          </c:tx>
          <c:spPr>
            <a:ln w="28575" cap="rnd">
              <a:solidFill>
                <a:schemeClr val="accent1"/>
              </a:solidFill>
              <a:prstDash val="sysDash"/>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'3_GH_2030_scenario'!$E$161:$BV$161</c:f>
              <c:numCache>
                <c:formatCode>#,##0</c:formatCode>
                <c:ptCount val="70"/>
                <c:pt idx="43">
                  <c:v>116.92700625433977</c:v>
                </c:pt>
                <c:pt idx="44">
                  <c:v>118.06010047768338</c:v>
                </c:pt>
                <c:pt idx="45">
                  <c:v>119.14784040093468</c:v>
                </c:pt>
                <c:pt idx="46">
                  <c:v>120.1862216089291</c:v>
                </c:pt>
                <c:pt idx="47">
                  <c:v>148.17103168873359</c:v>
                </c:pt>
                <c:pt idx="48">
                  <c:v>149.0978410762599</c:v>
                </c:pt>
                <c:pt idx="49">
                  <c:v>149.96199353187404</c:v>
                </c:pt>
                <c:pt idx="50">
                  <c:v>150.75859623068737</c:v>
                </c:pt>
                <c:pt idx="51">
                  <c:v>151.48250945268262</c:v>
                </c:pt>
                <c:pt idx="52">
                  <c:v>152.1283358572702</c:v>
                </c:pt>
                <c:pt idx="53">
                  <c:v>152.69040932630219</c:v>
                </c:pt>
                <c:pt idx="54">
                  <c:v>180.16278335896953</c:v>
                </c:pt>
                <c:pt idx="55">
                  <c:v>180.53921900139687</c:v>
                </c:pt>
                <c:pt idx="56">
                  <c:v>180.8131722931077</c:v>
                </c:pt>
                <c:pt idx="57">
                  <c:v>180.97778121187008</c:v>
                </c:pt>
                <c:pt idx="58">
                  <c:v>181.0258520977502</c:v>
                </c:pt>
                <c:pt idx="59">
                  <c:v>180.94984553648328</c:v>
                </c:pt>
              </c:numCache>
            </c:numRef>
          </c:val>
          <c:smooth val="0"/>
          <c:extLst>
            <c:ext xmlns:c16="http://schemas.microsoft.com/office/drawing/2014/chart" uri="{C3380CC4-5D6E-409C-BE32-E72D297353CC}">
              <c16:uniqueId val="{00000001-AB86-4EF5-9DD6-7ED118BBF266}"/>
            </c:ext>
          </c:extLst>
        </c:ser>
        <c:ser>
          <c:idx val="9"/>
          <c:order val="2"/>
          <c:tx>
            <c:strRef>
              <c:f>'3_GH_2030_scenario'!$D$162</c:f>
              <c:strCache>
                <c:ptCount val="1"/>
                <c:pt idx="0">
                  <c:v>Direct heat (2014-2040) - bottom up</c:v>
                </c:pt>
              </c:strCache>
            </c:strRef>
          </c:tx>
          <c:spPr>
            <a:ln w="28575" cap="rnd">
              <a:solidFill>
                <a:schemeClr val="accent4">
                  <a:lumMod val="60000"/>
                </a:schemeClr>
              </a:solidFill>
              <a:prstDash val="sysDash"/>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'3_GH_2030_scenario'!$E$162:$BV$162</c:f>
              <c:numCache>
                <c:formatCode>#,##0</c:formatCode>
                <c:ptCount val="70"/>
                <c:pt idx="43">
                  <c:v>116.92700625433977</c:v>
                </c:pt>
                <c:pt idx="44">
                  <c:v>118.06010047768339</c:v>
                </c:pt>
                <c:pt idx="45">
                  <c:v>119.14784040093468</c:v>
                </c:pt>
                <c:pt idx="46">
                  <c:v>120.1862216089291</c:v>
                </c:pt>
                <c:pt idx="47">
                  <c:v>148.17103168873359</c:v>
                </c:pt>
                <c:pt idx="48">
                  <c:v>149.0978410762599</c:v>
                </c:pt>
                <c:pt idx="49">
                  <c:v>149.96199353187404</c:v>
                </c:pt>
                <c:pt idx="50">
                  <c:v>150.75859623068737</c:v>
                </c:pt>
                <c:pt idx="51">
                  <c:v>151.48250945268262</c:v>
                </c:pt>
                <c:pt idx="52">
                  <c:v>152.1283358572702</c:v>
                </c:pt>
                <c:pt idx="53">
                  <c:v>152.69040932630219</c:v>
                </c:pt>
                <c:pt idx="54">
                  <c:v>180.16278335896956</c:v>
                </c:pt>
                <c:pt idx="55">
                  <c:v>180.5392190013969</c:v>
                </c:pt>
                <c:pt idx="56">
                  <c:v>180.81317229310773</c:v>
                </c:pt>
                <c:pt idx="57">
                  <c:v>180.97778121187011</c:v>
                </c:pt>
                <c:pt idx="58">
                  <c:v>181.02585209775023</c:v>
                </c:pt>
                <c:pt idx="59">
                  <c:v>180.94984553648331</c:v>
                </c:pt>
              </c:numCache>
            </c:numRef>
          </c:val>
          <c:smooth val="0"/>
          <c:extLst>
            <c:ext xmlns:c16="http://schemas.microsoft.com/office/drawing/2014/chart" uri="{C3380CC4-5D6E-409C-BE32-E72D297353CC}">
              <c16:uniqueId val="{00000002-AB86-4EF5-9DD6-7ED118BBF266}"/>
            </c:ext>
          </c:extLst>
        </c:ser>
        <c:ser>
          <c:idx val="1"/>
          <c:order val="3"/>
          <c:tx>
            <c:strRef>
              <c:f>'3_GH_2030_scenario'!$D$163</c:f>
              <c:strCache>
                <c:ptCount val="1"/>
                <c:pt idx="0">
                  <c:v>Direct - MD (1971-2013)</c:v>
                </c:pt>
              </c:strCache>
            </c:strRef>
          </c:tx>
          <c:spPr>
            <a:ln w="28575" cap="rnd">
              <a:solidFill>
                <a:schemeClr val="accent4">
                  <a:lumMod val="60000"/>
                  <a:lumOff val="40000"/>
                </a:schemeClr>
              </a:solidFill>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'3_GH_2030_scenario'!$E$163:$BV$163</c:f>
              <c:numCache>
                <c:formatCode>#,##0</c:formatCode>
                <c:ptCount val="70"/>
                <c:pt idx="0">
                  <c:v>82.48482090600001</c:v>
                </c:pt>
                <c:pt idx="1">
                  <c:v>84.303454145000003</c:v>
                </c:pt>
                <c:pt idx="2">
                  <c:v>87.81313450399999</c:v>
                </c:pt>
                <c:pt idx="3">
                  <c:v>90.203636060000008</c:v>
                </c:pt>
                <c:pt idx="4">
                  <c:v>97.468883235000007</c:v>
                </c:pt>
                <c:pt idx="5">
                  <c:v>99.482987221000002</c:v>
                </c:pt>
                <c:pt idx="6">
                  <c:v>104.14928321999999</c:v>
                </c:pt>
                <c:pt idx="7">
                  <c:v>101.530739207</c:v>
                </c:pt>
                <c:pt idx="8">
                  <c:v>86.748419443000003</c:v>
                </c:pt>
                <c:pt idx="9">
                  <c:v>92.812944291999997</c:v>
                </c:pt>
                <c:pt idx="10">
                  <c:v>111.93924034299999</c:v>
                </c:pt>
                <c:pt idx="11">
                  <c:v>88.80984166799999</c:v>
                </c:pt>
                <c:pt idx="12">
                  <c:v>61.375804006999999</c:v>
                </c:pt>
                <c:pt idx="13">
                  <c:v>74.494186878000008</c:v>
                </c:pt>
                <c:pt idx="14">
                  <c:v>78.166934130000001</c:v>
                </c:pt>
                <c:pt idx="15">
                  <c:v>88.494186196000001</c:v>
                </c:pt>
                <c:pt idx="16">
                  <c:v>91.610552882000007</c:v>
                </c:pt>
                <c:pt idx="17">
                  <c:v>95.042430494999991</c:v>
                </c:pt>
                <c:pt idx="18">
                  <c:v>105.72790048600001</c:v>
                </c:pt>
                <c:pt idx="19">
                  <c:v>107.227871685</c:v>
                </c:pt>
                <c:pt idx="20">
                  <c:v>103.71998316200001</c:v>
                </c:pt>
                <c:pt idx="21">
                  <c:v>122.389762428</c:v>
                </c:pt>
                <c:pt idx="22">
                  <c:v>122.47452487</c:v>
                </c:pt>
                <c:pt idx="23">
                  <c:v>129.64663972099999</c:v>
                </c:pt>
                <c:pt idx="24">
                  <c:v>141.42124030599999</c:v>
                </c:pt>
                <c:pt idx="25">
                  <c:v>152.26895462999997</c:v>
                </c:pt>
                <c:pt idx="26">
                  <c:v>163.061914449</c:v>
                </c:pt>
                <c:pt idx="27">
                  <c:v>192.093221844</c:v>
                </c:pt>
                <c:pt idx="28">
                  <c:v>221.95023872100001</c:v>
                </c:pt>
                <c:pt idx="29">
                  <c:v>223.320831997</c:v>
                </c:pt>
                <c:pt idx="30">
                  <c:v>224.75500264799999</c:v>
                </c:pt>
                <c:pt idx="31">
                  <c:v>255.57822372100003</c:v>
                </c:pt>
                <c:pt idx="32">
                  <c:v>243.31308832299999</c:v>
                </c:pt>
                <c:pt idx="33">
                  <c:v>284.02458712200001</c:v>
                </c:pt>
                <c:pt idx="34">
                  <c:v>292.69274821700003</c:v>
                </c:pt>
                <c:pt idx="35">
                  <c:v>303.91087705399997</c:v>
                </c:pt>
                <c:pt idx="36">
                  <c:v>321.760051551</c:v>
                </c:pt>
                <c:pt idx="37">
                  <c:v>319.79134841399997</c:v>
                </c:pt>
                <c:pt idx="38">
                  <c:v>432.94680600699996</c:v>
                </c:pt>
                <c:pt idx="39">
                  <c:v>434.64572767399994</c:v>
                </c:pt>
                <c:pt idx="40">
                  <c:v>492.092414582</c:v>
                </c:pt>
                <c:pt idx="41">
                  <c:v>585.97921710800006</c:v>
                </c:pt>
                <c:pt idx="42">
                  <c:v>621.78041710299999</c:v>
                </c:pt>
              </c:numCache>
            </c:numRef>
          </c:val>
          <c:smooth val="0"/>
          <c:extLst>
            <c:ext xmlns:c16="http://schemas.microsoft.com/office/drawing/2014/chart" uri="{C3380CC4-5D6E-409C-BE32-E72D297353CC}">
              <c16:uniqueId val="{00000003-AB86-4EF5-9DD6-7ED118BBF266}"/>
            </c:ext>
          </c:extLst>
        </c:ser>
        <c:ser>
          <c:idx val="7"/>
          <c:order val="4"/>
          <c:tx>
            <c:strRef>
              <c:f>'3_GH_2030_scenario'!$D$164</c:f>
              <c:strCache>
                <c:ptCount val="1"/>
                <c:pt idx="0">
                  <c:v>Direct  - MD (2014-2030) - top down (target)</c:v>
                </c:pt>
              </c:strCache>
            </c:strRef>
          </c:tx>
          <c:spPr>
            <a:ln w="28575" cap="rnd">
              <a:solidFill>
                <a:schemeClr val="accent2"/>
              </a:solidFill>
              <a:prstDash val="sysDash"/>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'3_GH_2030_scenario'!$E$164:$BV$164</c:f>
              <c:numCache>
                <c:formatCode>#,##0</c:formatCode>
                <c:ptCount val="70"/>
                <c:pt idx="43">
                  <c:v>607.02530906508309</c:v>
                </c:pt>
                <c:pt idx="44">
                  <c:v>629.3529776607387</c:v>
                </c:pt>
                <c:pt idx="45">
                  <c:v>651.84187804679311</c:v>
                </c:pt>
                <c:pt idx="46">
                  <c:v>674.5923557055246</c:v>
                </c:pt>
                <c:pt idx="47">
                  <c:v>697.69129313091253</c:v>
                </c:pt>
                <c:pt idx="48">
                  <c:v>721.21459030077483</c:v>
                </c:pt>
                <c:pt idx="49">
                  <c:v>745.22921591166516</c:v>
                </c:pt>
                <c:pt idx="50">
                  <c:v>769.79490448777938</c:v>
                </c:pt>
                <c:pt idx="51">
                  <c:v>794.9655613581931</c:v>
                </c:pt>
                <c:pt idx="52">
                  <c:v>820.79042667130466</c:v>
                </c:pt>
                <c:pt idx="53">
                  <c:v>847.31504068113134</c:v>
                </c:pt>
                <c:pt idx="54">
                  <c:v>874.58204516670253</c:v>
                </c:pt>
                <c:pt idx="55">
                  <c:v>902.63184976058437</c:v>
                </c:pt>
                <c:pt idx="56">
                  <c:v>931.50318694051066</c:v>
                </c:pt>
                <c:pt idx="57">
                  <c:v>961.23357529348004</c:v>
                </c:pt>
                <c:pt idx="58">
                  <c:v>991.8597072412432</c:v>
                </c:pt>
                <c:pt idx="59">
                  <c:v>1023.4177745933098</c:v>
                </c:pt>
              </c:numCache>
            </c:numRef>
          </c:val>
          <c:smooth val="0"/>
          <c:extLst>
            <c:ext xmlns:c16="http://schemas.microsoft.com/office/drawing/2014/chart" uri="{C3380CC4-5D6E-409C-BE32-E72D297353CC}">
              <c16:uniqueId val="{00000004-AB86-4EF5-9DD6-7ED118BBF266}"/>
            </c:ext>
          </c:extLst>
        </c:ser>
        <c:ser>
          <c:idx val="10"/>
          <c:order val="5"/>
          <c:tx>
            <c:strRef>
              <c:f>'3_GH_2030_scenario'!$D$165</c:f>
              <c:strCache>
                <c:ptCount val="1"/>
                <c:pt idx="0">
                  <c:v>Direct  - MD (2014-2040) - bottom up </c:v>
                </c:pt>
              </c:strCache>
            </c:strRef>
          </c:tx>
          <c:spPr>
            <a:ln w="28575" cap="rnd">
              <a:solidFill>
                <a:schemeClr val="accent4">
                  <a:lumMod val="60000"/>
                  <a:lumOff val="40000"/>
                </a:schemeClr>
              </a:solidFill>
              <a:prstDash val="sysDash"/>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'3_GH_2030_scenario'!$E$165:$BV$165</c:f>
              <c:numCache>
                <c:formatCode>#,##0</c:formatCode>
                <c:ptCount val="70"/>
                <c:pt idx="43">
                  <c:v>607.02530906508309</c:v>
                </c:pt>
                <c:pt idx="44">
                  <c:v>629.3529776607387</c:v>
                </c:pt>
                <c:pt idx="45">
                  <c:v>651.84187804679323</c:v>
                </c:pt>
                <c:pt idx="46">
                  <c:v>674.5923557055246</c:v>
                </c:pt>
                <c:pt idx="47">
                  <c:v>697.69129313091253</c:v>
                </c:pt>
                <c:pt idx="48">
                  <c:v>721.21459030077483</c:v>
                </c:pt>
                <c:pt idx="49">
                  <c:v>745.22921591166516</c:v>
                </c:pt>
                <c:pt idx="50">
                  <c:v>769.79490448777938</c:v>
                </c:pt>
                <c:pt idx="51">
                  <c:v>794.9655613581931</c:v>
                </c:pt>
                <c:pt idx="52">
                  <c:v>820.79042667130466</c:v>
                </c:pt>
                <c:pt idx="53">
                  <c:v>847.31504068113145</c:v>
                </c:pt>
                <c:pt idx="54">
                  <c:v>874.58204516670253</c:v>
                </c:pt>
                <c:pt idx="55">
                  <c:v>902.63184976058426</c:v>
                </c:pt>
                <c:pt idx="56">
                  <c:v>931.50318694051066</c:v>
                </c:pt>
                <c:pt idx="57">
                  <c:v>961.23357529348004</c:v>
                </c:pt>
                <c:pt idx="58">
                  <c:v>991.8597072412432</c:v>
                </c:pt>
                <c:pt idx="59">
                  <c:v>1023.4177745933098</c:v>
                </c:pt>
              </c:numCache>
            </c:numRef>
          </c:val>
          <c:smooth val="0"/>
          <c:extLst>
            <c:ext xmlns:c16="http://schemas.microsoft.com/office/drawing/2014/chart" uri="{C3380CC4-5D6E-409C-BE32-E72D297353CC}">
              <c16:uniqueId val="{00000005-AB86-4EF5-9DD6-7ED118BBF266}"/>
            </c:ext>
          </c:extLst>
        </c:ser>
        <c:ser>
          <c:idx val="2"/>
          <c:order val="6"/>
          <c:tx>
            <c:strRef>
              <c:f>'3_GH_2030_scenario'!$D$166</c:f>
              <c:strCache>
                <c:ptCount val="1"/>
                <c:pt idx="0">
                  <c:v>Electricity (1971-2013)</c:v>
                </c:pt>
              </c:strCache>
            </c:strRef>
          </c:tx>
          <c:spPr>
            <a:ln w="28575" cap="rnd">
              <a:solidFill>
                <a:schemeClr val="accent1"/>
              </a:solidFill>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'3_GH_2030_scenario'!$E$166:$BV$166</c:f>
              <c:numCache>
                <c:formatCode>#,##0</c:formatCode>
                <c:ptCount val="70"/>
                <c:pt idx="0">
                  <c:v>30.860855656281291</c:v>
                </c:pt>
                <c:pt idx="1">
                  <c:v>35.860381191509894</c:v>
                </c:pt>
                <c:pt idx="2">
                  <c:v>41.51553764885405</c:v>
                </c:pt>
                <c:pt idx="3">
                  <c:v>52.771933855686093</c:v>
                </c:pt>
                <c:pt idx="4">
                  <c:v>48.616235685260172</c:v>
                </c:pt>
                <c:pt idx="5">
                  <c:v>49.455786717255869</c:v>
                </c:pt>
                <c:pt idx="6">
                  <c:v>50.296928303019726</c:v>
                </c:pt>
                <c:pt idx="7">
                  <c:v>40.083604052711785</c:v>
                </c:pt>
                <c:pt idx="8">
                  <c:v>50.482873597548426</c:v>
                </c:pt>
                <c:pt idx="9">
                  <c:v>51.670980938981415</c:v>
                </c:pt>
                <c:pt idx="10">
                  <c:v>51.077393593279481</c:v>
                </c:pt>
                <c:pt idx="11">
                  <c:v>68.153592603773788</c:v>
                </c:pt>
                <c:pt idx="12">
                  <c:v>37.138940593500415</c:v>
                </c:pt>
                <c:pt idx="13">
                  <c:v>16.685179647598314</c:v>
                </c:pt>
                <c:pt idx="14">
                  <c:v>44.742367080803227</c:v>
                </c:pt>
                <c:pt idx="15">
                  <c:v>79.463954025701284</c:v>
                </c:pt>
                <c:pt idx="16">
                  <c:v>76.175125037212652</c:v>
                </c:pt>
                <c:pt idx="17">
                  <c:v>88.842974461347012</c:v>
                </c:pt>
                <c:pt idx="18">
                  <c:v>93.075628232245776</c:v>
                </c:pt>
                <c:pt idx="19">
                  <c:v>96.05822677459642</c:v>
                </c:pt>
                <c:pt idx="20">
                  <c:v>103.62324753592213</c:v>
                </c:pt>
                <c:pt idx="21">
                  <c:v>112.01960084550416</c:v>
                </c:pt>
                <c:pt idx="22">
                  <c:v>118.19744486310461</c:v>
                </c:pt>
                <c:pt idx="23">
                  <c:v>105.11488995968806</c:v>
                </c:pt>
                <c:pt idx="24">
                  <c:v>124.61520998130395</c:v>
                </c:pt>
                <c:pt idx="25">
                  <c:v>137.39432074507855</c:v>
                </c:pt>
                <c:pt idx="26">
                  <c:v>160.33091932565415</c:v>
                </c:pt>
                <c:pt idx="27">
                  <c:v>95.851029455790652</c:v>
                </c:pt>
                <c:pt idx="28">
                  <c:v>149.63693225185563</c:v>
                </c:pt>
                <c:pt idx="29">
                  <c:v>154.57999476365165</c:v>
                </c:pt>
                <c:pt idx="30">
                  <c:v>159.05254648485885</c:v>
                </c:pt>
                <c:pt idx="31">
                  <c:v>187.06343906478187</c:v>
                </c:pt>
                <c:pt idx="32">
                  <c:v>136.02996734667957</c:v>
                </c:pt>
                <c:pt idx="33">
                  <c:v>136.84068257014027</c:v>
                </c:pt>
                <c:pt idx="34">
                  <c:v>161.39144573557397</c:v>
                </c:pt>
                <c:pt idx="35">
                  <c:v>212.1577677190183</c:v>
                </c:pt>
                <c:pt idx="36">
                  <c:v>175.51899197782001</c:v>
                </c:pt>
                <c:pt idx="37">
                  <c:v>193.81815890030049</c:v>
                </c:pt>
                <c:pt idx="38">
                  <c:v>193.56124777090977</c:v>
                </c:pt>
                <c:pt idx="39">
                  <c:v>211.43543614265482</c:v>
                </c:pt>
                <c:pt idx="40">
                  <c:v>224.28109529751427</c:v>
                </c:pt>
                <c:pt idx="41">
                  <c:v>241.51069283718897</c:v>
                </c:pt>
                <c:pt idx="42">
                  <c:v>263.74017496676976</c:v>
                </c:pt>
              </c:numCache>
            </c:numRef>
          </c:val>
          <c:smooth val="0"/>
          <c:extLst>
            <c:ext xmlns:c16="http://schemas.microsoft.com/office/drawing/2014/chart" uri="{C3380CC4-5D6E-409C-BE32-E72D297353CC}">
              <c16:uniqueId val="{00000006-AB86-4EF5-9DD6-7ED118BBF266}"/>
            </c:ext>
          </c:extLst>
        </c:ser>
        <c:ser>
          <c:idx val="8"/>
          <c:order val="7"/>
          <c:tx>
            <c:strRef>
              <c:f>'3_GH_2030_scenario'!$D$167</c:f>
              <c:strCache>
                <c:ptCount val="1"/>
                <c:pt idx="0">
                  <c:v>Electricity (2014-2040) - top down (target)</c:v>
                </c:pt>
              </c:strCache>
            </c:strRef>
          </c:tx>
          <c:spPr>
            <a:ln w="28575" cap="rnd">
              <a:solidFill>
                <a:schemeClr val="accent3"/>
              </a:solidFill>
              <a:prstDash val="sysDash"/>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'3_GH_2030_scenario'!$E$167:$BV$167</c:f>
              <c:numCache>
                <c:formatCode>#,##0</c:formatCode>
                <c:ptCount val="70"/>
                <c:pt idx="43">
                  <c:v>254.35355573284471</c:v>
                </c:pt>
                <c:pt idx="44">
                  <c:v>262.15477238117637</c:v>
                </c:pt>
                <c:pt idx="45">
                  <c:v>270.83899801804512</c:v>
                </c:pt>
                <c:pt idx="46">
                  <c:v>280.34180507814847</c:v>
                </c:pt>
                <c:pt idx="47">
                  <c:v>290.61345649403268</c:v>
                </c:pt>
                <c:pt idx="48">
                  <c:v>301.6164669437797</c:v>
                </c:pt>
                <c:pt idx="49">
                  <c:v>313.32359474712166</c:v>
                </c:pt>
                <c:pt idx="50">
                  <c:v>325.71618934626542</c:v>
                </c:pt>
                <c:pt idx="51">
                  <c:v>338.78283242623797</c:v>
                </c:pt>
                <c:pt idx="52">
                  <c:v>352.51822155665485</c:v>
                </c:pt>
                <c:pt idx="53">
                  <c:v>366.92225417274426</c:v>
                </c:pt>
                <c:pt idx="54">
                  <c:v>381.99927708863254</c:v>
                </c:pt>
                <c:pt idx="55">
                  <c:v>397.75747282291167</c:v>
                </c:pt>
                <c:pt idx="56">
                  <c:v>414.20835904046396</c:v>
                </c:pt>
                <c:pt idx="57">
                  <c:v>431.36638156106227</c:v>
                </c:pt>
                <c:pt idx="58">
                  <c:v>449.24858480772889</c:v>
                </c:pt>
                <c:pt idx="59">
                  <c:v>467.87434639267815</c:v>
                </c:pt>
              </c:numCache>
            </c:numRef>
          </c:val>
          <c:smooth val="0"/>
          <c:extLst>
            <c:ext xmlns:c16="http://schemas.microsoft.com/office/drawing/2014/chart" uri="{C3380CC4-5D6E-409C-BE32-E72D297353CC}">
              <c16:uniqueId val="{00000007-AB86-4EF5-9DD6-7ED118BBF266}"/>
            </c:ext>
          </c:extLst>
        </c:ser>
        <c:ser>
          <c:idx val="11"/>
          <c:order val="8"/>
          <c:tx>
            <c:strRef>
              <c:f>'3_GH_2030_scenario'!$D$168</c:f>
              <c:strCache>
                <c:ptCount val="1"/>
                <c:pt idx="0">
                  <c:v>Electricity (2014-2040) - bottom up</c:v>
                </c:pt>
              </c:strCache>
            </c:strRef>
          </c:tx>
          <c:spPr>
            <a:ln w="28575" cap="rnd">
              <a:solidFill>
                <a:schemeClr val="accent1"/>
              </a:solidFill>
              <a:prstDash val="sysDash"/>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'3_GH_2030_scenario'!$E$168:$BV$168</c:f>
              <c:numCache>
                <c:formatCode>#,##0</c:formatCode>
                <c:ptCount val="70"/>
                <c:pt idx="43">
                  <c:v>254.35355573284474</c:v>
                </c:pt>
                <c:pt idx="44">
                  <c:v>262.15477238117637</c:v>
                </c:pt>
                <c:pt idx="45">
                  <c:v>270.83899801804512</c:v>
                </c:pt>
                <c:pt idx="46">
                  <c:v>280.34180507814852</c:v>
                </c:pt>
                <c:pt idx="47">
                  <c:v>290.61345649403268</c:v>
                </c:pt>
                <c:pt idx="48">
                  <c:v>301.61646694377981</c:v>
                </c:pt>
                <c:pt idx="49">
                  <c:v>313.32359474712166</c:v>
                </c:pt>
                <c:pt idx="50">
                  <c:v>325.71618934626542</c:v>
                </c:pt>
                <c:pt idx="51">
                  <c:v>338.78283242623792</c:v>
                </c:pt>
                <c:pt idx="52">
                  <c:v>352.51822155665479</c:v>
                </c:pt>
                <c:pt idx="53">
                  <c:v>366.92225417274426</c:v>
                </c:pt>
                <c:pt idx="54">
                  <c:v>381.99927708863254</c:v>
                </c:pt>
                <c:pt idx="55">
                  <c:v>397.75747282291161</c:v>
                </c:pt>
                <c:pt idx="56">
                  <c:v>414.20835904046396</c:v>
                </c:pt>
                <c:pt idx="57">
                  <c:v>431.36638156106227</c:v>
                </c:pt>
                <c:pt idx="58">
                  <c:v>449.24858480772883</c:v>
                </c:pt>
                <c:pt idx="59">
                  <c:v>467.87434639267815</c:v>
                </c:pt>
              </c:numCache>
            </c:numRef>
          </c:val>
          <c:smooth val="0"/>
          <c:extLst>
            <c:ext xmlns:c16="http://schemas.microsoft.com/office/drawing/2014/chart" uri="{C3380CC4-5D6E-409C-BE32-E72D297353CC}">
              <c16:uniqueId val="{00000008-AB86-4EF5-9DD6-7ED118BBF266}"/>
            </c:ext>
          </c:extLst>
        </c:ser>
        <c:ser>
          <c:idx val="4"/>
          <c:order val="9"/>
          <c:tx>
            <c:strRef>
              <c:f>'3_GH_2030_scenario'!$D$170</c:f>
              <c:strCache>
                <c:ptCount val="1"/>
                <c:pt idx="0">
                  <c:v>Total - sum of parts (1971-2013) top down</c:v>
                </c:pt>
              </c:strCache>
            </c:strRef>
          </c:tx>
          <c:spPr>
            <a:ln w="28575" cap="rnd">
              <a:solidFill>
                <a:srgbClr val="FF0000"/>
              </a:solidFill>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'3_GH_2030_scenario'!$E$170:$BV$170</c:f>
              <c:numCache>
                <c:formatCode>#,##0</c:formatCode>
                <c:ptCount val="70"/>
                <c:pt idx="0">
                  <c:v>259.0400032879204</c:v>
                </c:pt>
                <c:pt idx="1">
                  <c:v>281.40586443203915</c:v>
                </c:pt>
                <c:pt idx="2">
                  <c:v>309.65531577812055</c:v>
                </c:pt>
                <c:pt idx="3">
                  <c:v>318.3588834943393</c:v>
                </c:pt>
                <c:pt idx="4">
                  <c:v>319.15765284778081</c:v>
                </c:pt>
                <c:pt idx="5">
                  <c:v>329.25522797135852</c:v>
                </c:pt>
                <c:pt idx="6">
                  <c:v>343.07991116420828</c:v>
                </c:pt>
                <c:pt idx="7">
                  <c:v>316.90874828751612</c:v>
                </c:pt>
                <c:pt idx="8">
                  <c:v>336.82803496036718</c:v>
                </c:pt>
                <c:pt idx="9">
                  <c:v>359.22473334368641</c:v>
                </c:pt>
                <c:pt idx="10">
                  <c:v>384.99384583446391</c:v>
                </c:pt>
                <c:pt idx="11">
                  <c:v>344.0046988897758</c:v>
                </c:pt>
                <c:pt idx="12">
                  <c:v>209.30352876026615</c:v>
                </c:pt>
                <c:pt idx="13">
                  <c:v>193.79570602702856</c:v>
                </c:pt>
                <c:pt idx="14">
                  <c:v>242.96843596741496</c:v>
                </c:pt>
                <c:pt idx="15">
                  <c:v>314.77766662093518</c:v>
                </c:pt>
                <c:pt idx="16">
                  <c:v>343.84262071432659</c:v>
                </c:pt>
                <c:pt idx="17">
                  <c:v>362.36548710921227</c:v>
                </c:pt>
                <c:pt idx="18">
                  <c:v>381.20126791586836</c:v>
                </c:pt>
                <c:pt idx="19">
                  <c:v>386.92381838314975</c:v>
                </c:pt>
                <c:pt idx="20">
                  <c:v>392.02371875772639</c:v>
                </c:pt>
                <c:pt idx="21">
                  <c:v>422.36629346869512</c:v>
                </c:pt>
                <c:pt idx="22">
                  <c:v>431.1003901039652</c:v>
                </c:pt>
                <c:pt idx="23">
                  <c:v>428.01004291268782</c:v>
                </c:pt>
                <c:pt idx="24">
                  <c:v>461.37935190014002</c:v>
                </c:pt>
                <c:pt idx="25">
                  <c:v>486.92270513575727</c:v>
                </c:pt>
                <c:pt idx="26">
                  <c:v>521.02880548007818</c:v>
                </c:pt>
                <c:pt idx="27">
                  <c:v>485.90088591535908</c:v>
                </c:pt>
                <c:pt idx="28">
                  <c:v>568.35443402278179</c:v>
                </c:pt>
                <c:pt idx="29">
                  <c:v>573.19534090929687</c:v>
                </c:pt>
                <c:pt idx="30">
                  <c:v>577.89978840716435</c:v>
                </c:pt>
                <c:pt idx="31">
                  <c:v>578.83265771750416</c:v>
                </c:pt>
                <c:pt idx="32">
                  <c:v>496.57219389526773</c:v>
                </c:pt>
                <c:pt idx="33">
                  <c:v>528.80898104998357</c:v>
                </c:pt>
                <c:pt idx="34">
                  <c:v>557.55182849793039</c:v>
                </c:pt>
                <c:pt idx="35">
                  <c:v>616.35878150057783</c:v>
                </c:pt>
                <c:pt idx="36">
                  <c:v>600.45186120584071</c:v>
                </c:pt>
                <c:pt idx="37">
                  <c:v>621.05751001738963</c:v>
                </c:pt>
                <c:pt idx="38">
                  <c:v>735.99839823288676</c:v>
                </c:pt>
                <c:pt idx="39">
                  <c:v>751.15757701211373</c:v>
                </c:pt>
                <c:pt idx="40">
                  <c:v>852.55821293902545</c:v>
                </c:pt>
                <c:pt idx="41">
                  <c:v>968.79818313095961</c:v>
                </c:pt>
                <c:pt idx="42">
                  <c:v>1025.7022862036636</c:v>
                </c:pt>
              </c:numCache>
            </c:numRef>
          </c:val>
          <c:smooth val="0"/>
          <c:extLst>
            <c:ext xmlns:c16="http://schemas.microsoft.com/office/drawing/2014/chart" uri="{C3380CC4-5D6E-409C-BE32-E72D297353CC}">
              <c16:uniqueId val="{00000009-AB86-4EF5-9DD6-7ED118BBF266}"/>
            </c:ext>
          </c:extLst>
        </c:ser>
        <c:ser>
          <c:idx val="5"/>
          <c:order val="10"/>
          <c:tx>
            <c:strRef>
              <c:f>'3_GH_2030_scenario'!$D$172</c:f>
              <c:strCache>
                <c:ptCount val="1"/>
                <c:pt idx="0">
                  <c:v>Total - sum of parts (2014-2040) bottom up</c:v>
                </c:pt>
              </c:strCache>
            </c:strRef>
          </c:tx>
          <c:spPr>
            <a:ln w="28575" cap="rnd">
              <a:solidFill>
                <a:schemeClr val="accent6"/>
              </a:solidFill>
              <a:prstDash val="sysDash"/>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'3_GH_2030_scenario'!$E$172:$BV$172</c:f>
              <c:numCache>
                <c:formatCode>General</c:formatCode>
                <c:ptCount val="70"/>
                <c:pt idx="43" formatCode="#,##0">
                  <c:v>995.12345748374275</c:v>
                </c:pt>
                <c:pt idx="44" formatCode="#,##0">
                  <c:v>1026.6095693711598</c:v>
                </c:pt>
                <c:pt idx="45" formatCode="#,##0">
                  <c:v>1059.0919146749752</c:v>
                </c:pt>
                <c:pt idx="46" formatCode="#,##0">
                  <c:v>1092.6020146266283</c:v>
                </c:pt>
                <c:pt idx="47" formatCode="#,##0">
                  <c:v>1154.172387802173</c:v>
                </c:pt>
                <c:pt idx="48" formatCode="#,##0">
                  <c:v>1189.8365816786661</c:v>
                </c:pt>
                <c:pt idx="49" formatCode="#,##0">
                  <c:v>1226.629205189015</c:v>
                </c:pt>
                <c:pt idx="50" formatCode="#,##0">
                  <c:v>1264.5859623068736</c:v>
                </c:pt>
                <c:pt idx="51" formatCode="#,##0">
                  <c:v>1303.7436866941791</c:v>
                </c:pt>
                <c:pt idx="52" formatCode="#,##0">
                  <c:v>1344.1403774449479</c:v>
                </c:pt>
                <c:pt idx="53" formatCode="#,##0">
                  <c:v>1385.8152359600222</c:v>
                </c:pt>
                <c:pt idx="54" formatCode="#,##0">
                  <c:v>1455.808703988549</c:v>
                </c:pt>
                <c:pt idx="55" formatCode="#,##0">
                  <c:v>1500.162502873105</c:v>
                </c:pt>
                <c:pt idx="56" formatCode="#,##0">
                  <c:v>1545.9196740365576</c:v>
                </c:pt>
                <c:pt idx="57" formatCode="#,##0">
                  <c:v>1593.1246207499366</c:v>
                </c:pt>
                <c:pt idx="58" formatCode="#,##0">
                  <c:v>1641.8231512218736</c:v>
                </c:pt>
                <c:pt idx="59" formatCode="#,##0">
                  <c:v>1692.0625230513929</c:v>
                </c:pt>
              </c:numCache>
            </c:numRef>
          </c:val>
          <c:smooth val="0"/>
          <c:extLst>
            <c:ext xmlns:c16="http://schemas.microsoft.com/office/drawing/2014/chart" uri="{C3380CC4-5D6E-409C-BE32-E72D297353CC}">
              <c16:uniqueId val="{0000000A-AB86-4EF5-9DD6-7ED118BBF266}"/>
            </c:ext>
          </c:extLst>
        </c:ser>
        <c:ser>
          <c:idx val="3"/>
          <c:order val="11"/>
          <c:tx>
            <c:strRef>
              <c:f>'3_GH_2030_scenario'!$D$173</c:f>
              <c:strCache>
                <c:ptCount val="1"/>
                <c:pt idx="0">
                  <c:v>Total - target from U/GDP calculation top down</c:v>
                </c:pt>
              </c:strCache>
            </c:strRef>
          </c:tx>
          <c:spPr>
            <a:ln w="28575" cap="rnd">
              <a:solidFill>
                <a:srgbClr val="FF0000"/>
              </a:solidFill>
              <a:prstDash val="sysDash"/>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'3_GH_2030_scenario'!$E$173:$BV$173</c:f>
              <c:numCache>
                <c:formatCode>General</c:formatCode>
                <c:ptCount val="70"/>
                <c:pt idx="43" formatCode="#,##0">
                  <c:v>995.12345748374275</c:v>
                </c:pt>
                <c:pt idx="44" formatCode="#,##0">
                  <c:v>1026.6095693711598</c:v>
                </c:pt>
                <c:pt idx="45" formatCode="#,##0">
                  <c:v>1059.091914674975</c:v>
                </c:pt>
                <c:pt idx="46" formatCode="#,##0">
                  <c:v>1092.6020146266283</c:v>
                </c:pt>
                <c:pt idx="47" formatCode="#,##0">
                  <c:v>1127.172387802173</c:v>
                </c:pt>
                <c:pt idx="48" formatCode="#,##0">
                  <c:v>1162.8365816786659</c:v>
                </c:pt>
                <c:pt idx="49" formatCode="#,##0">
                  <c:v>1199.629205189015</c:v>
                </c:pt>
                <c:pt idx="50" formatCode="#,##0">
                  <c:v>1237.5859623068739</c:v>
                </c:pt>
                <c:pt idx="51" formatCode="#,##0">
                  <c:v>1276.7436866941794</c:v>
                </c:pt>
                <c:pt idx="52" formatCode="#,##0">
                  <c:v>1317.1403774449479</c:v>
                </c:pt>
                <c:pt idx="53" formatCode="#,##0">
                  <c:v>1358.8152359600222</c:v>
                </c:pt>
                <c:pt idx="54" formatCode="#,##0">
                  <c:v>1401.8087039885488</c:v>
                </c:pt>
                <c:pt idx="55" formatCode="#,##0">
                  <c:v>1446.1625028731053</c:v>
                </c:pt>
                <c:pt idx="56" formatCode="#,##0">
                  <c:v>1491.9196740365576</c:v>
                </c:pt>
                <c:pt idx="57" formatCode="#,##0">
                  <c:v>1539.1246207499366</c:v>
                </c:pt>
                <c:pt idx="58" formatCode="#,##0">
                  <c:v>1587.8231512218736</c:v>
                </c:pt>
                <c:pt idx="59" formatCode="#,##0">
                  <c:v>1638.0625230513931</c:v>
                </c:pt>
              </c:numCache>
            </c:numRef>
          </c:val>
          <c:smooth val="0"/>
          <c:extLst>
            <c:ext xmlns:c16="http://schemas.microsoft.com/office/drawing/2014/chart" uri="{C3380CC4-5D6E-409C-BE32-E72D297353CC}">
              <c16:uniqueId val="{0000000B-AB86-4EF5-9DD6-7ED118BBF266}"/>
            </c:ext>
          </c:extLst>
        </c:ser>
        <c:dLbls>
          <c:showLegendKey val="0"/>
          <c:showVal val="0"/>
          <c:showCatName val="0"/>
          <c:showSerName val="0"/>
          <c:showPercent val="0"/>
          <c:showBubbleSize val="0"/>
        </c:dLbls>
        <c:smooth val="0"/>
        <c:axId val="239788728"/>
        <c:axId val="239789120"/>
      </c:lineChart>
      <c:catAx>
        <c:axId val="239788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39789120"/>
        <c:crosses val="autoZero"/>
        <c:auto val="1"/>
        <c:lblAlgn val="ctr"/>
        <c:lblOffset val="100"/>
        <c:noMultiLvlLbl val="0"/>
      </c:catAx>
      <c:valAx>
        <c:axId val="239789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39788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GH: Share of Useful exergy</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'3_GH_2030_scenario'!$D$175</c:f>
              <c:strCache>
                <c:ptCount val="1"/>
                <c:pt idx="0">
                  <c:v>Direct heat % share 1971-2013</c:v>
                </c:pt>
              </c:strCache>
            </c:strRef>
          </c:tx>
          <c:spPr>
            <a:ln w="28575" cap="rnd">
              <a:solidFill>
                <a:schemeClr val="accent2"/>
              </a:solidFill>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'3_GH_2030_scenario'!$E$175:$BL$175</c:f>
              <c:numCache>
                <c:formatCode>0.0%</c:formatCode>
                <c:ptCount val="60"/>
                <c:pt idx="0">
                  <c:v>0.52731409790660599</c:v>
                </c:pt>
                <c:pt idx="1">
                  <c:v>0.53972343474013729</c:v>
                </c:pt>
                <c:pt idx="2">
                  <c:v>0.55134259717765544</c:v>
                </c:pt>
                <c:pt idx="3">
                  <c:v>0.51870604684643029</c:v>
                </c:pt>
                <c:pt idx="4">
                  <c:v>0.51290371880074515</c:v>
                </c:pt>
                <c:pt idx="5">
                  <c:v>0.52016297679168577</c:v>
                </c:pt>
                <c:pt idx="6">
                  <c:v>0.52435519836788858</c:v>
                </c:pt>
                <c:pt idx="7">
                  <c:v>0.52562861442379771</c:v>
                </c:pt>
                <c:pt idx="8">
                  <c:v>0.56585137442662181</c:v>
                </c:pt>
                <c:pt idx="9">
                  <c:v>0.5721123257639662</c:v>
                </c:pt>
                <c:pt idx="10">
                  <c:v>0.55205865220609174</c:v>
                </c:pt>
                <c:pt idx="11">
                  <c:v>0.51467766517384095</c:v>
                </c:pt>
                <c:pt idx="12">
                  <c:v>0.47942830666904429</c:v>
                </c:pt>
                <c:pt idx="13">
                  <c:v>0.47294208996326809</c:v>
                </c:pt>
                <c:pt idx="14">
                  <c:v>0.4474378155947375</c:v>
                </c:pt>
                <c:pt idx="15">
                  <c:v>0.43009321850419974</c:v>
                </c:pt>
                <c:pt idx="16">
                  <c:v>0.47788528708065287</c:v>
                </c:pt>
                <c:pt idx="17">
                  <c:v>0.46047099039388079</c:v>
                </c:pt>
                <c:pt idx="18">
                  <c:v>0.4478388951723723</c:v>
                </c:pt>
                <c:pt idx="19">
                  <c:v>0.44405927536841067</c:v>
                </c:pt>
                <c:pt idx="20">
                  <c:v>0.43986906405726611</c:v>
                </c:pt>
                <c:pt idx="21">
                  <c:v>0.41620406310450342</c:v>
                </c:pt>
                <c:pt idx="22">
                  <c:v>0.41318218575467647</c:v>
                </c:pt>
                <c:pt idx="23">
                  <c:v>0.42224890995328224</c:v>
                </c:pt>
                <c:pt idx="24">
                  <c:v>0.39560192683129608</c:v>
                </c:pt>
                <c:pt idx="25">
                  <c:v>0.37811201635941077</c:v>
                </c:pt>
                <c:pt idx="26">
                  <c:v>0.35371009864309039</c:v>
                </c:pt>
                <c:pt idx="27">
                  <c:v>0.37952319611123986</c:v>
                </c:pt>
                <c:pt idx="28">
                  <c:v>0.32199035898175904</c:v>
                </c:pt>
                <c:pt idx="29">
                  <c:v>0.31635871295676621</c:v>
                </c:pt>
                <c:pt idx="30">
                  <c:v>0.31137126963882999</c:v>
                </c:pt>
                <c:pt idx="31">
                  <c:v>0.21047631786501356</c:v>
                </c:pt>
                <c:pt idx="32">
                  <c:v>0.20670206396728061</c:v>
                </c:pt>
                <c:pt idx="33">
                  <c:v>0.17611548149193995</c:v>
                </c:pt>
                <c:pt idx="34">
                  <c:v>0.1586153627336338</c:v>
                </c:pt>
                <c:pt idx="35">
                  <c:v>0.13822191594649993</c:v>
                </c:pt>
                <c:pt idx="36">
                  <c:v>0.14630546734290889</c:v>
                </c:pt>
                <c:pt idx="37">
                  <c:v>0.1479335642762093</c:v>
                </c:pt>
                <c:pt idx="38">
                  <c:v>0.12703731841062332</c:v>
                </c:pt>
                <c:pt idx="39">
                  <c:v>0.11826848500866195</c:v>
                </c:pt>
                <c:pt idx="40">
                  <c:v>0.14020577080868338</c:v>
                </c:pt>
                <c:pt idx="41">
                  <c:v>0.12823645928510086</c:v>
                </c:pt>
                <c:pt idx="42">
                  <c:v>0.11959546286249075</c:v>
                </c:pt>
              </c:numCache>
            </c:numRef>
          </c:val>
          <c:smooth val="0"/>
          <c:extLst>
            <c:ext xmlns:c16="http://schemas.microsoft.com/office/drawing/2014/chart" uri="{C3380CC4-5D6E-409C-BE32-E72D297353CC}">
              <c16:uniqueId val="{00000000-5973-4346-97AC-8915A85AC66E}"/>
            </c:ext>
          </c:extLst>
        </c:ser>
        <c:ser>
          <c:idx val="1"/>
          <c:order val="1"/>
          <c:tx>
            <c:strRef>
              <c:f>'3_GH_2030_scenario'!$D$176</c:f>
              <c:strCache>
                <c:ptCount val="1"/>
                <c:pt idx="0">
                  <c:v>Direct - MD % share 1971-2013</c:v>
                </c:pt>
              </c:strCache>
            </c:strRef>
          </c:tx>
          <c:spPr>
            <a:ln w="28575" cap="rnd">
              <a:solidFill>
                <a:schemeClr val="accent4"/>
              </a:solidFill>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'3_GH_2030_scenario'!$E$176:$BL$176</c:f>
              <c:numCache>
                <c:formatCode>0.0%</c:formatCode>
                <c:ptCount val="60"/>
                <c:pt idx="0">
                  <c:v>0.31842503033911312</c:v>
                </c:pt>
                <c:pt idx="1">
                  <c:v>0.29957959232708059</c:v>
                </c:pt>
                <c:pt idx="2">
                  <c:v>0.28358348792862753</c:v>
                </c:pt>
                <c:pt idx="3">
                  <c:v>0.28333946604509908</c:v>
                </c:pt>
                <c:pt idx="4">
                  <c:v>0.30539415979941065</c:v>
                </c:pt>
                <c:pt idx="5">
                  <c:v>0.30214550527851874</c:v>
                </c:pt>
                <c:pt idx="6">
                  <c:v>0.30357149990676963</c:v>
                </c:pt>
                <c:pt idx="7">
                  <c:v>0.32037846779441387</c:v>
                </c:pt>
                <c:pt idx="8">
                  <c:v>0.25754512819340364</c:v>
                </c:pt>
                <c:pt idx="9">
                  <c:v>0.2583701390160173</c:v>
                </c:pt>
                <c:pt idx="10">
                  <c:v>0.29075592130667616</c:v>
                </c:pt>
                <c:pt idx="11">
                  <c:v>0.25816461796777951</c:v>
                </c:pt>
                <c:pt idx="12">
                  <c:v>0.29323826679147458</c:v>
                </c:pt>
                <c:pt idx="13">
                  <c:v>0.38439544613857624</c:v>
                </c:pt>
                <c:pt idx="14">
                  <c:v>0.32171641480411534</c:v>
                </c:pt>
                <c:pt idx="15">
                  <c:v>0.28113235333994452</c:v>
                </c:pt>
                <c:pt idx="16">
                  <c:v>0.26643163867143871</c:v>
                </c:pt>
                <c:pt idx="17">
                  <c:v>0.26228334064925846</c:v>
                </c:pt>
                <c:pt idx="18">
                  <c:v>0.27735453521454262</c:v>
                </c:pt>
                <c:pt idx="19">
                  <c:v>0.27712915718933084</c:v>
                </c:pt>
                <c:pt idx="20">
                  <c:v>0.26457578508431973</c:v>
                </c:pt>
                <c:pt idx="21">
                  <c:v>0.28977161369310656</c:v>
                </c:pt>
                <c:pt idx="22">
                  <c:v>0.28409745776491585</c:v>
                </c:pt>
                <c:pt idx="23">
                  <c:v>0.30290560202450045</c:v>
                </c:pt>
                <c:pt idx="24">
                  <c:v>0.30651835571655339</c:v>
                </c:pt>
                <c:pt idx="25">
                  <c:v>0.31271689125185975</c:v>
                </c:pt>
                <c:pt idx="26">
                  <c:v>0.31296141928036791</c:v>
                </c:pt>
                <c:pt idx="27">
                  <c:v>0.39533416672440774</c:v>
                </c:pt>
                <c:pt idx="28">
                  <c:v>0.39051378054719882</c:v>
                </c:pt>
                <c:pt idx="29">
                  <c:v>0.38960685137937739</c:v>
                </c:pt>
                <c:pt idx="30">
                  <c:v>0.38891691458735556</c:v>
                </c:pt>
                <c:pt idx="31">
                  <c:v>0.44154078093799171</c:v>
                </c:pt>
                <c:pt idx="32">
                  <c:v>0.48998532602958689</c:v>
                </c:pt>
                <c:pt idx="33">
                  <c:v>0.53710242696342125</c:v>
                </c:pt>
                <c:pt idx="34">
                  <c:v>0.5249606103983685</c:v>
                </c:pt>
                <c:pt idx="35">
                  <c:v>0.49307462824509957</c:v>
                </c:pt>
                <c:pt idx="36">
                  <c:v>0.5358631929374561</c:v>
                </c:pt>
                <c:pt idx="37">
                  <c:v>0.51491422816068322</c:v>
                </c:pt>
                <c:pt idx="38">
                  <c:v>0.58824422314843905</c:v>
                </c:pt>
                <c:pt idx="39">
                  <c:v>0.57863455149170451</c:v>
                </c:pt>
                <c:pt idx="40">
                  <c:v>0.57719509015766668</c:v>
                </c:pt>
                <c:pt idx="41">
                  <c:v>0.60485168873276973</c:v>
                </c:pt>
                <c:pt idx="42">
                  <c:v>0.60619969894416248</c:v>
                </c:pt>
              </c:numCache>
            </c:numRef>
          </c:val>
          <c:smooth val="0"/>
          <c:extLst>
            <c:ext xmlns:c16="http://schemas.microsoft.com/office/drawing/2014/chart" uri="{C3380CC4-5D6E-409C-BE32-E72D297353CC}">
              <c16:uniqueId val="{00000001-5973-4346-97AC-8915A85AC66E}"/>
            </c:ext>
          </c:extLst>
        </c:ser>
        <c:ser>
          <c:idx val="2"/>
          <c:order val="2"/>
          <c:tx>
            <c:strRef>
              <c:f>'3_GH_2030_scenario'!$D$177</c:f>
              <c:strCache>
                <c:ptCount val="1"/>
                <c:pt idx="0">
                  <c:v>Electricity % share 1971-2013</c:v>
                </c:pt>
              </c:strCache>
            </c:strRef>
          </c:tx>
          <c:spPr>
            <a:ln w="28575" cap="rnd">
              <a:solidFill>
                <a:schemeClr val="accent1"/>
              </a:solidFill>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'3_GH_2030_scenario'!$E$177:$BL$177</c:f>
              <c:numCache>
                <c:formatCode>0.0%</c:formatCode>
                <c:ptCount val="60"/>
                <c:pt idx="0">
                  <c:v>0.11913548202815515</c:v>
                </c:pt>
                <c:pt idx="1">
                  <c:v>0.1274329561819432</c:v>
                </c:pt>
                <c:pt idx="2">
                  <c:v>0.13407015973399747</c:v>
                </c:pt>
                <c:pt idx="3">
                  <c:v>0.16576240397772479</c:v>
                </c:pt>
                <c:pt idx="4">
                  <c:v>0.15232671142761919</c:v>
                </c:pt>
                <c:pt idx="5">
                  <c:v>0.15020501579266635</c:v>
                </c:pt>
                <c:pt idx="6">
                  <c:v>0.14660411952522082</c:v>
                </c:pt>
                <c:pt idx="7">
                  <c:v>0.126483109946671</c:v>
                </c:pt>
                <c:pt idx="8">
                  <c:v>0.14987729154875273</c:v>
                </c:pt>
                <c:pt idx="9">
                  <c:v>0.1438402652791323</c:v>
                </c:pt>
                <c:pt idx="10">
                  <c:v>0.13267067550799569</c:v>
                </c:pt>
                <c:pt idx="11">
                  <c:v>0.19811820252377194</c:v>
                </c:pt>
                <c:pt idx="12">
                  <c:v>0.17744058503685778</c:v>
                </c:pt>
                <c:pt idx="13">
                  <c:v>8.6096745844674402E-2</c:v>
                </c:pt>
                <c:pt idx="14">
                  <c:v>0.18414888708755456</c:v>
                </c:pt>
                <c:pt idx="15">
                  <c:v>0.25244470129894631</c:v>
                </c:pt>
                <c:pt idx="16">
                  <c:v>0.22154067136575525</c:v>
                </c:pt>
                <c:pt idx="17">
                  <c:v>0.24517504459405343</c:v>
                </c:pt>
                <c:pt idx="18">
                  <c:v>0.24416400486051817</c:v>
                </c:pt>
                <c:pt idx="19">
                  <c:v>0.24826134295892621</c:v>
                </c:pt>
                <c:pt idx="20">
                  <c:v>0.26432902545869191</c:v>
                </c:pt>
                <c:pt idx="21">
                  <c:v>0.26521908253033172</c:v>
                </c:pt>
                <c:pt idx="22">
                  <c:v>0.27417614916701843</c:v>
                </c:pt>
                <c:pt idx="23">
                  <c:v>0.24558977458650669</c:v>
                </c:pt>
                <c:pt idx="24">
                  <c:v>0.2700927327330318</c:v>
                </c:pt>
                <c:pt idx="25">
                  <c:v>0.28216864667826919</c:v>
                </c:pt>
                <c:pt idx="26">
                  <c:v>0.30771987582898525</c:v>
                </c:pt>
                <c:pt idx="27">
                  <c:v>0.19726457027387947</c:v>
                </c:pt>
                <c:pt idx="28">
                  <c:v>0.26328101496936263</c:v>
                </c:pt>
                <c:pt idx="29">
                  <c:v>0.26968117800544472</c:v>
                </c:pt>
                <c:pt idx="30">
                  <c:v>0.27522513362264289</c:v>
                </c:pt>
                <c:pt idx="31">
                  <c:v>0.32317360910910642</c:v>
                </c:pt>
                <c:pt idx="32">
                  <c:v>0.27393794702763746</c:v>
                </c:pt>
                <c:pt idx="33">
                  <c:v>0.25877147982327092</c:v>
                </c:pt>
                <c:pt idx="34">
                  <c:v>0.28946447215565546</c:v>
                </c:pt>
                <c:pt idx="35">
                  <c:v>0.3442114789092518</c:v>
                </c:pt>
                <c:pt idx="36">
                  <c:v>0.29231151290852675</c:v>
                </c:pt>
                <c:pt idx="37">
                  <c:v>0.3120776349598825</c:v>
                </c:pt>
                <c:pt idx="38">
                  <c:v>0.26299139812755756</c:v>
                </c:pt>
                <c:pt idx="39">
                  <c:v>0.28147946930613876</c:v>
                </c:pt>
                <c:pt idx="40">
                  <c:v>0.26306836517866583</c:v>
                </c:pt>
                <c:pt idx="41">
                  <c:v>0.24928896135692091</c:v>
                </c:pt>
                <c:pt idx="42">
                  <c:v>0.25713131238395376</c:v>
                </c:pt>
              </c:numCache>
            </c:numRef>
          </c:val>
          <c:smooth val="0"/>
          <c:extLst>
            <c:ext xmlns:c16="http://schemas.microsoft.com/office/drawing/2014/chart" uri="{C3380CC4-5D6E-409C-BE32-E72D297353CC}">
              <c16:uniqueId val="{00000002-5973-4346-97AC-8915A85AC66E}"/>
            </c:ext>
          </c:extLst>
        </c:ser>
        <c:ser>
          <c:idx val="3"/>
          <c:order val="3"/>
          <c:tx>
            <c:strRef>
              <c:f>'3_GH_2030_scenario'!$D$178</c:f>
              <c:strCache>
                <c:ptCount val="1"/>
                <c:pt idx="0">
                  <c:v>Muscle work % share 1971-2013</c:v>
                </c:pt>
              </c:strCache>
            </c:strRef>
          </c:tx>
          <c:spPr>
            <a:ln w="28575" cap="rnd">
              <a:solidFill>
                <a:schemeClr val="bg2">
                  <a:lumMod val="50000"/>
                </a:schemeClr>
              </a:solidFill>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'3_GH_2030_scenario'!$E$178:$BL$178</c:f>
              <c:numCache>
                <c:formatCode>0.0%</c:formatCode>
                <c:ptCount val="60"/>
                <c:pt idx="0">
                  <c:v>3.5125389726125736E-2</c:v>
                </c:pt>
                <c:pt idx="1">
                  <c:v>3.3264016750838926E-2</c:v>
                </c:pt>
                <c:pt idx="2">
                  <c:v>3.1003755159719565E-2</c:v>
                </c:pt>
                <c:pt idx="3">
                  <c:v>3.2192083130745841E-2</c:v>
                </c:pt>
                <c:pt idx="4">
                  <c:v>2.9375409972225014E-2</c:v>
                </c:pt>
                <c:pt idx="5">
                  <c:v>2.7486502137129137E-2</c:v>
                </c:pt>
                <c:pt idx="6">
                  <c:v>2.5469182200120982E-2</c:v>
                </c:pt>
                <c:pt idx="7">
                  <c:v>2.7509807835117417E-2</c:v>
                </c:pt>
                <c:pt idx="8">
                  <c:v>2.6726205831221816E-2</c:v>
                </c:pt>
                <c:pt idx="9">
                  <c:v>2.5677269940884206E-2</c:v>
                </c:pt>
                <c:pt idx="10">
                  <c:v>2.4514750979236416E-2</c:v>
                </c:pt>
                <c:pt idx="11">
                  <c:v>2.9039514334607608E-2</c:v>
                </c:pt>
                <c:pt idx="12">
                  <c:v>4.9892841502623297E-2</c:v>
                </c:pt>
                <c:pt idx="13">
                  <c:v>5.656571805348122E-2</c:v>
                </c:pt>
                <c:pt idx="14">
                  <c:v>4.6696882513592608E-2</c:v>
                </c:pt>
                <c:pt idx="15">
                  <c:v>3.6329726856909494E-2</c:v>
                </c:pt>
                <c:pt idx="16">
                  <c:v>3.4142402882153117E-2</c:v>
                </c:pt>
                <c:pt idx="17">
                  <c:v>3.2070624362807276E-2</c:v>
                </c:pt>
                <c:pt idx="18">
                  <c:v>3.0642564752566909E-2</c:v>
                </c:pt>
                <c:pt idx="19">
                  <c:v>3.0550224483332222E-2</c:v>
                </c:pt>
                <c:pt idx="20">
                  <c:v>3.1226125399722249E-2</c:v>
                </c:pt>
                <c:pt idx="21">
                  <c:v>2.8805240672058308E-2</c:v>
                </c:pt>
                <c:pt idx="22">
                  <c:v>2.8544207313389247E-2</c:v>
                </c:pt>
                <c:pt idx="23">
                  <c:v>2.9255713435710623E-2</c:v>
                </c:pt>
                <c:pt idx="24">
                  <c:v>2.7786984719118779E-2</c:v>
                </c:pt>
                <c:pt idx="25">
                  <c:v>2.7002445710460343E-2</c:v>
                </c:pt>
                <c:pt idx="26">
                  <c:v>2.5608606247556509E-2</c:v>
                </c:pt>
                <c:pt idx="27">
                  <c:v>2.7878066890472925E-2</c:v>
                </c:pt>
                <c:pt idx="28">
                  <c:v>2.4214845501679572E-2</c:v>
                </c:pt>
                <c:pt idx="29">
                  <c:v>2.4353257658411676E-2</c:v>
                </c:pt>
                <c:pt idx="30">
                  <c:v>2.4486682151171557E-2</c:v>
                </c:pt>
                <c:pt idx="31">
                  <c:v>2.4809292087888346E-2</c:v>
                </c:pt>
                <c:pt idx="32">
                  <c:v>2.9374662975495014E-2</c:v>
                </c:pt>
                <c:pt idx="33">
                  <c:v>2.8010611721367928E-2</c:v>
                </c:pt>
                <c:pt idx="34">
                  <c:v>2.6959554712342293E-2</c:v>
                </c:pt>
                <c:pt idx="35">
                  <c:v>2.4491976899148726E-2</c:v>
                </c:pt>
                <c:pt idx="36">
                  <c:v>2.5519826811108204E-2</c:v>
                </c:pt>
                <c:pt idx="37">
                  <c:v>2.5074572603224987E-2</c:v>
                </c:pt>
                <c:pt idx="38">
                  <c:v>2.172706031338012E-2</c:v>
                </c:pt>
                <c:pt idx="39">
                  <c:v>2.1617494193494791E-2</c:v>
                </c:pt>
                <c:pt idx="40">
                  <c:v>1.953077385498414E-2</c:v>
                </c:pt>
                <c:pt idx="41">
                  <c:v>1.7622890625208498E-2</c:v>
                </c:pt>
                <c:pt idx="42">
                  <c:v>1.7073525809392975E-2</c:v>
                </c:pt>
              </c:numCache>
            </c:numRef>
          </c:val>
          <c:smooth val="0"/>
          <c:extLst>
            <c:ext xmlns:c16="http://schemas.microsoft.com/office/drawing/2014/chart" uri="{C3380CC4-5D6E-409C-BE32-E72D297353CC}">
              <c16:uniqueId val="{00000003-5973-4346-97AC-8915A85AC66E}"/>
            </c:ext>
          </c:extLst>
        </c:ser>
        <c:ser>
          <c:idx val="4"/>
          <c:order val="4"/>
          <c:tx>
            <c:strRef>
              <c:f>'3_GH_2030_scenario'!$D$179</c:f>
              <c:strCache>
                <c:ptCount val="1"/>
                <c:pt idx="0">
                  <c:v>Direct heat % share 2013-2030</c:v>
                </c:pt>
              </c:strCache>
            </c:strRef>
          </c:tx>
          <c:spPr>
            <a:ln w="28575" cap="rnd">
              <a:solidFill>
                <a:schemeClr val="accent2"/>
              </a:solidFill>
              <a:prstDash val="sysDash"/>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'3_GH_2030_scenario'!$E$179:$BL$179</c:f>
              <c:numCache>
                <c:formatCode>0%</c:formatCode>
                <c:ptCount val="60"/>
                <c:pt idx="42" formatCode="0.0%">
                  <c:v>0.11959546286249075</c:v>
                </c:pt>
                <c:pt idx="43" formatCode="0.0%">
                  <c:v>0.11749999999999999</c:v>
                </c:pt>
                <c:pt idx="44" formatCode="0.0%">
                  <c:v>0.115</c:v>
                </c:pt>
                <c:pt idx="45" formatCode="0.0%">
                  <c:v>0.1125</c:v>
                </c:pt>
                <c:pt idx="46" formatCode="0.0%">
                  <c:v>0.11</c:v>
                </c:pt>
                <c:pt idx="47" formatCode="0.0%">
                  <c:v>0.1075</c:v>
                </c:pt>
                <c:pt idx="48" formatCode="0.0%">
                  <c:v>0.105</c:v>
                </c:pt>
                <c:pt idx="49" formatCode="0.0%">
                  <c:v>0.10249999999999999</c:v>
                </c:pt>
                <c:pt idx="50" formatCode="0.0%">
                  <c:v>0.1</c:v>
                </c:pt>
                <c:pt idx="51" formatCode="0.0%">
                  <c:v>9.75000000000001E-2</c:v>
                </c:pt>
                <c:pt idx="52" formatCode="0.0%">
                  <c:v>9.5000000000000098E-2</c:v>
                </c:pt>
                <c:pt idx="53" formatCode="0.0%">
                  <c:v>9.2500000000000096E-2</c:v>
                </c:pt>
                <c:pt idx="54" formatCode="0.0%">
                  <c:v>9.0000000000000094E-2</c:v>
                </c:pt>
                <c:pt idx="55" formatCode="0.0%">
                  <c:v>8.7500000000000105E-2</c:v>
                </c:pt>
                <c:pt idx="56" formatCode="0.0%">
                  <c:v>8.50000000000002E-2</c:v>
                </c:pt>
                <c:pt idx="57" formatCode="0.0%">
                  <c:v>8.2500000000000198E-2</c:v>
                </c:pt>
                <c:pt idx="58" formatCode="0.0%">
                  <c:v>8.0000000000000196E-2</c:v>
                </c:pt>
                <c:pt idx="59" formatCode="0.0%">
                  <c:v>7.7500000000000194E-2</c:v>
                </c:pt>
              </c:numCache>
            </c:numRef>
          </c:val>
          <c:smooth val="0"/>
          <c:extLst>
            <c:ext xmlns:c16="http://schemas.microsoft.com/office/drawing/2014/chart" uri="{C3380CC4-5D6E-409C-BE32-E72D297353CC}">
              <c16:uniqueId val="{00000004-5973-4346-97AC-8915A85AC66E}"/>
            </c:ext>
          </c:extLst>
        </c:ser>
        <c:ser>
          <c:idx val="5"/>
          <c:order val="5"/>
          <c:tx>
            <c:strRef>
              <c:f>'3_GH_2030_scenario'!$D$180</c:f>
              <c:strCache>
                <c:ptCount val="1"/>
                <c:pt idx="0">
                  <c:v>Direct - MD % share 2013-2030</c:v>
                </c:pt>
              </c:strCache>
            </c:strRef>
          </c:tx>
          <c:spPr>
            <a:ln w="28575" cap="rnd">
              <a:solidFill>
                <a:srgbClr val="FFC000"/>
              </a:solidFill>
              <a:prstDash val="sysDash"/>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'3_GH_2030_scenario'!$E$180:$BL$180</c:f>
              <c:numCache>
                <c:formatCode>0%</c:formatCode>
                <c:ptCount val="60"/>
                <c:pt idx="42" formatCode="0.0%">
                  <c:v>0.60619969894416248</c:v>
                </c:pt>
                <c:pt idx="43" formatCode="0.0%">
                  <c:v>0.61</c:v>
                </c:pt>
                <c:pt idx="44" formatCode="0.0%">
                  <c:v>0.61304024084467001</c:v>
                </c:pt>
                <c:pt idx="45" formatCode="0.0%">
                  <c:v>0.61547243352040604</c:v>
                </c:pt>
                <c:pt idx="46" formatCode="0.0%">
                  <c:v>0.61741818766099488</c:v>
                </c:pt>
                <c:pt idx="47" formatCode="0.0%">
                  <c:v>0.61897479097346597</c:v>
                </c:pt>
                <c:pt idx="48" formatCode="0.0%">
                  <c:v>0.62022007362344289</c:v>
                </c:pt>
                <c:pt idx="49" formatCode="0.0%">
                  <c:v>0.6212162997434244</c:v>
                </c:pt>
                <c:pt idx="50" formatCode="0.0%">
                  <c:v>0.62201328063940964</c:v>
                </c:pt>
                <c:pt idx="51" formatCode="0.0%">
                  <c:v>0.62265086535619785</c:v>
                </c:pt>
                <c:pt idx="52" formatCode="0.0%">
                  <c:v>0.62316093312962839</c:v>
                </c:pt>
                <c:pt idx="53" formatCode="0.0%">
                  <c:v>0.62356898734837285</c:v>
                </c:pt>
                <c:pt idx="54" formatCode="0.0%">
                  <c:v>0.62389543072336839</c:v>
                </c:pt>
                <c:pt idx="55" formatCode="0.0%">
                  <c:v>0.62415658542336483</c:v>
                </c:pt>
                <c:pt idx="56" formatCode="0.0%">
                  <c:v>0.62436550918336198</c:v>
                </c:pt>
                <c:pt idx="57" formatCode="0.0%">
                  <c:v>0.62453264819135967</c:v>
                </c:pt>
                <c:pt idx="58" formatCode="0.0%">
                  <c:v>0.62466635939775783</c:v>
                </c:pt>
                <c:pt idx="59" formatCode="0.0%">
                  <c:v>0.62477332836287636</c:v>
                </c:pt>
              </c:numCache>
            </c:numRef>
          </c:val>
          <c:smooth val="0"/>
          <c:extLst>
            <c:ext xmlns:c16="http://schemas.microsoft.com/office/drawing/2014/chart" uri="{C3380CC4-5D6E-409C-BE32-E72D297353CC}">
              <c16:uniqueId val="{00000005-5973-4346-97AC-8915A85AC66E}"/>
            </c:ext>
          </c:extLst>
        </c:ser>
        <c:ser>
          <c:idx val="6"/>
          <c:order val="6"/>
          <c:tx>
            <c:strRef>
              <c:f>'3_GH_2030_scenario'!$D$181</c:f>
              <c:strCache>
                <c:ptCount val="1"/>
                <c:pt idx="0">
                  <c:v>Electricity % share 2013-2030</c:v>
                </c:pt>
              </c:strCache>
            </c:strRef>
          </c:tx>
          <c:spPr>
            <a:ln w="28575" cap="rnd">
              <a:solidFill>
                <a:srgbClr val="0070C0"/>
              </a:solidFill>
              <a:prstDash val="sysDash"/>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'3_GH_2030_scenario'!$E$181:$BL$181</c:f>
              <c:numCache>
                <c:formatCode>0%</c:formatCode>
                <c:ptCount val="60"/>
                <c:pt idx="42" formatCode="0.0%">
                  <c:v>0.25713131238395376</c:v>
                </c:pt>
                <c:pt idx="43" formatCode="0.0%">
                  <c:v>0.25560000000000005</c:v>
                </c:pt>
                <c:pt idx="44" formatCode="0.0%">
                  <c:v>0.25535975915532999</c:v>
                </c:pt>
                <c:pt idx="45" formatCode="0.0%">
                  <c:v>0.25572756647959394</c:v>
                </c:pt>
                <c:pt idx="46" formatCode="0.0%">
                  <c:v>0.25658181233900512</c:v>
                </c:pt>
                <c:pt idx="47" formatCode="0.0%">
                  <c:v>0.257825209026534</c:v>
                </c:pt>
                <c:pt idx="48" formatCode="0.0%">
                  <c:v>0.2593799263765571</c:v>
                </c:pt>
                <c:pt idx="49" formatCode="0.0%">
                  <c:v>0.26118370025657556</c:v>
                </c:pt>
                <c:pt idx="50" formatCode="0.0%">
                  <c:v>0.2631867193605904</c:v>
                </c:pt>
                <c:pt idx="51" formatCode="0.0%">
                  <c:v>0.265349134643802</c:v>
                </c:pt>
                <c:pt idx="52" formatCode="0.0%">
                  <c:v>0.26763906687037153</c:v>
                </c:pt>
                <c:pt idx="53" formatCode="0.0%">
                  <c:v>0.27003101265162699</c:v>
                </c:pt>
                <c:pt idx="54" formatCode="0.0%">
                  <c:v>0.27250456927663153</c:v>
                </c:pt>
                <c:pt idx="55" formatCode="0.0%">
                  <c:v>0.27504341457663506</c:v>
                </c:pt>
                <c:pt idx="56" formatCode="0.0%">
                  <c:v>0.27763449081663782</c:v>
                </c:pt>
                <c:pt idx="57" formatCode="0.0%">
                  <c:v>0.2802673518086401</c:v>
                </c:pt>
                <c:pt idx="58" formatCode="0.0%">
                  <c:v>0.28293364060224196</c:v>
                </c:pt>
                <c:pt idx="59" formatCode="0.0%">
                  <c:v>0.28562667163712341</c:v>
                </c:pt>
              </c:numCache>
            </c:numRef>
          </c:val>
          <c:smooth val="0"/>
          <c:extLst>
            <c:ext xmlns:c16="http://schemas.microsoft.com/office/drawing/2014/chart" uri="{C3380CC4-5D6E-409C-BE32-E72D297353CC}">
              <c16:uniqueId val="{00000006-5973-4346-97AC-8915A85AC66E}"/>
            </c:ext>
          </c:extLst>
        </c:ser>
        <c:ser>
          <c:idx val="7"/>
          <c:order val="7"/>
          <c:tx>
            <c:strRef>
              <c:f>'3_GH_2030_scenario'!$D$182</c:f>
              <c:strCache>
                <c:ptCount val="1"/>
                <c:pt idx="0">
                  <c:v>Muscle work % share 2013-2030</c:v>
                </c:pt>
              </c:strCache>
            </c:strRef>
          </c:tx>
          <c:spPr>
            <a:ln w="28575" cap="rnd">
              <a:solidFill>
                <a:schemeClr val="bg2">
                  <a:lumMod val="50000"/>
                </a:schemeClr>
              </a:solidFill>
              <a:prstDash val="sysDash"/>
              <a:round/>
            </a:ln>
            <a:effectLst/>
          </c:spPr>
          <c:marker>
            <c:symbol val="none"/>
          </c:marker>
          <c:cat>
            <c:numRef>
              <c:f>'3_GH_2030_scenario'!$E$159:$BL$159</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'3_GH_2030_scenario'!$E$182:$BL$182</c:f>
              <c:numCache>
                <c:formatCode>0%</c:formatCode>
                <c:ptCount val="60"/>
                <c:pt idx="42" formatCode="0.0%">
                  <c:v>1.7073525809392975E-2</c:v>
                </c:pt>
                <c:pt idx="43" formatCode="0.0%">
                  <c:v>1.6900000000000002E-2</c:v>
                </c:pt>
                <c:pt idx="44" formatCode="0.0%">
                  <c:v>1.6600000000000004E-2</c:v>
                </c:pt>
                <c:pt idx="45" formatCode="0.0%">
                  <c:v>1.6300000000000002E-2</c:v>
                </c:pt>
                <c:pt idx="46" formatCode="0.0%">
                  <c:v>1.6E-2</c:v>
                </c:pt>
                <c:pt idx="47" formatCode="0.0%">
                  <c:v>1.5700000000000002E-2</c:v>
                </c:pt>
                <c:pt idx="48" formatCode="0.0%">
                  <c:v>1.54E-2</c:v>
                </c:pt>
                <c:pt idx="49" formatCode="0.0%">
                  <c:v>1.5100000000000001E-2</c:v>
                </c:pt>
                <c:pt idx="50" formatCode="0.0%">
                  <c:v>1.4800000000000001E-2</c:v>
                </c:pt>
                <c:pt idx="51" formatCode="0.0%">
                  <c:v>1.4500000000000001E-2</c:v>
                </c:pt>
                <c:pt idx="52" formatCode="0.0%">
                  <c:v>1.4200000000000001E-2</c:v>
                </c:pt>
                <c:pt idx="53" formatCode="0.0%">
                  <c:v>1.3900000000000003E-2</c:v>
                </c:pt>
                <c:pt idx="54" formatCode="0.0%">
                  <c:v>1.3600000000000001E-2</c:v>
                </c:pt>
                <c:pt idx="55" formatCode="0.0%">
                  <c:v>1.3300000000000003E-2</c:v>
                </c:pt>
                <c:pt idx="56" formatCode="0.0%">
                  <c:v>1.3000000000000001E-2</c:v>
                </c:pt>
                <c:pt idx="57" formatCode="0.0%">
                  <c:v>1.2700000000000003E-2</c:v>
                </c:pt>
                <c:pt idx="58" formatCode="0.0%">
                  <c:v>1.2400000000000001E-2</c:v>
                </c:pt>
                <c:pt idx="59" formatCode="0.0%">
                  <c:v>1.2100000000000003E-2</c:v>
                </c:pt>
              </c:numCache>
            </c:numRef>
          </c:val>
          <c:smooth val="0"/>
          <c:extLst>
            <c:ext xmlns:c16="http://schemas.microsoft.com/office/drawing/2014/chart" uri="{C3380CC4-5D6E-409C-BE32-E72D297353CC}">
              <c16:uniqueId val="{00000007-5973-4346-97AC-8915A85AC66E}"/>
            </c:ext>
          </c:extLst>
        </c:ser>
        <c:dLbls>
          <c:showLegendKey val="0"/>
          <c:showVal val="0"/>
          <c:showCatName val="0"/>
          <c:showSerName val="0"/>
          <c:showPercent val="0"/>
          <c:showBubbleSize val="0"/>
        </c:dLbls>
        <c:smooth val="0"/>
        <c:axId val="239789904"/>
        <c:axId val="479681136"/>
      </c:lineChart>
      <c:catAx>
        <c:axId val="23978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9681136"/>
        <c:crosses val="autoZero"/>
        <c:auto val="1"/>
        <c:lblAlgn val="ctr"/>
        <c:lblOffset val="100"/>
        <c:noMultiLvlLbl val="0"/>
      </c:catAx>
      <c:valAx>
        <c:axId val="4796811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39789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GH: primary exergy - best fit line</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916397484161168E-2"/>
          <c:y val="0.11915206912359176"/>
          <c:w val="0.8886749464183159"/>
          <c:h val="0.78131222410884016"/>
        </c:manualLayout>
      </c:layout>
      <c:lineChart>
        <c:grouping val="standard"/>
        <c:varyColors val="0"/>
        <c:ser>
          <c:idx val="0"/>
          <c:order val="0"/>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10740772540326635"/>
                  <c:y val="-4.4316762321402046E-2"/>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cat>
            <c:numRef>
              <c:f>'3_GH_2030_scenario'!$E$185:$BV$185</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'3_GH_2030_scenario'!$E$210:$AU$210</c:f>
              <c:numCache>
                <c:formatCode>#,##0</c:formatCode>
                <c:ptCount val="43"/>
                <c:pt idx="0">
                  <c:v>4271.6480257965486</c:v>
                </c:pt>
                <c:pt idx="1">
                  <c:v>4478.5514754102633</c:v>
                </c:pt>
                <c:pt idx="2">
                  <c:v>4715.9490491929309</c:v>
                </c:pt>
                <c:pt idx="3">
                  <c:v>4909.9326483991426</c:v>
                </c:pt>
                <c:pt idx="4">
                  <c:v>4998.4129500965564</c:v>
                </c:pt>
                <c:pt idx="5">
                  <c:v>5045.8005839247253</c:v>
                </c:pt>
                <c:pt idx="6">
                  <c:v>5247.2594796033272</c:v>
                </c:pt>
                <c:pt idx="7">
                  <c:v>5264.1149766720491</c:v>
                </c:pt>
                <c:pt idx="8">
                  <c:v>5325.8700081328188</c:v>
                </c:pt>
                <c:pt idx="9">
                  <c:v>5456.8340041358533</c:v>
                </c:pt>
                <c:pt idx="10">
                  <c:v>5696.6253573311169</c:v>
                </c:pt>
                <c:pt idx="11">
                  <c:v>5748.5010135937637</c:v>
                </c:pt>
                <c:pt idx="12">
                  <c:v>5265.1520013330692</c:v>
                </c:pt>
                <c:pt idx="13">
                  <c:v>5580.6998109121596</c:v>
                </c:pt>
                <c:pt idx="14">
                  <c:v>5994.3281769852783</c:v>
                </c:pt>
                <c:pt idx="15">
                  <c:v>6263.4772110783715</c:v>
                </c:pt>
                <c:pt idx="16">
                  <c:v>6478.7230138349614</c:v>
                </c:pt>
                <c:pt idx="17">
                  <c:v>6610.1767281789216</c:v>
                </c:pt>
                <c:pt idx="18">
                  <c:v>6994.9656057279917</c:v>
                </c:pt>
                <c:pt idx="19">
                  <c:v>7105.2442128706853</c:v>
                </c:pt>
                <c:pt idx="20">
                  <c:v>7225.9568962031608</c:v>
                </c:pt>
                <c:pt idx="21">
                  <c:v>7439.9577776683309</c:v>
                </c:pt>
                <c:pt idx="22">
                  <c:v>7624.0248540519142</c:v>
                </c:pt>
                <c:pt idx="23">
                  <c:v>7735.8231121862991</c:v>
                </c:pt>
                <c:pt idx="24">
                  <c:v>7927.3720612147199</c:v>
                </c:pt>
                <c:pt idx="25">
                  <c:v>8064.9477014522909</c:v>
                </c:pt>
                <c:pt idx="26">
                  <c:v>8047.5362379495173</c:v>
                </c:pt>
                <c:pt idx="27">
                  <c:v>8337.4680591873876</c:v>
                </c:pt>
                <c:pt idx="28">
                  <c:v>8497.6312969978353</c:v>
                </c:pt>
                <c:pt idx="29">
                  <c:v>8322.7321089511643</c:v>
                </c:pt>
                <c:pt idx="30">
                  <c:v>8329.9695243462102</c:v>
                </c:pt>
                <c:pt idx="31">
                  <c:v>8271.642699777025</c:v>
                </c:pt>
                <c:pt idx="32">
                  <c:v>7911.3511113978311</c:v>
                </c:pt>
                <c:pt idx="33">
                  <c:v>7964.7709244492835</c:v>
                </c:pt>
                <c:pt idx="34">
                  <c:v>7912.0514830669208</c:v>
                </c:pt>
                <c:pt idx="35">
                  <c:v>8258.1980480653474</c:v>
                </c:pt>
                <c:pt idx="36">
                  <c:v>8321.2045628811175</c:v>
                </c:pt>
                <c:pt idx="37">
                  <c:v>8331.9772405154763</c:v>
                </c:pt>
                <c:pt idx="38">
                  <c:v>8920.9042281209677</c:v>
                </c:pt>
                <c:pt idx="39">
                  <c:v>9427.8641714327332</c:v>
                </c:pt>
                <c:pt idx="40">
                  <c:v>10001.907912150082</c:v>
                </c:pt>
                <c:pt idx="41">
                  <c:v>10694.675386100489</c:v>
                </c:pt>
                <c:pt idx="42">
                  <c:v>11181.120831747774</c:v>
                </c:pt>
              </c:numCache>
            </c:numRef>
          </c:val>
          <c:smooth val="0"/>
          <c:extLst>
            <c:ext xmlns:c16="http://schemas.microsoft.com/office/drawing/2014/chart" uri="{C3380CC4-5D6E-409C-BE32-E72D297353CC}">
              <c16:uniqueId val="{00000000-1990-46C6-8DC5-8445F73C5EA6}"/>
            </c:ext>
          </c:extLst>
        </c:ser>
        <c:dLbls>
          <c:showLegendKey val="0"/>
          <c:showVal val="0"/>
          <c:showCatName val="0"/>
          <c:showSerName val="0"/>
          <c:showPercent val="0"/>
          <c:showBubbleSize val="0"/>
        </c:dLbls>
        <c:smooth val="0"/>
        <c:axId val="479681920"/>
        <c:axId val="479682312"/>
      </c:lineChart>
      <c:catAx>
        <c:axId val="479681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9682312"/>
        <c:crosses val="autoZero"/>
        <c:auto val="1"/>
        <c:lblAlgn val="ctr"/>
        <c:lblOffset val="100"/>
        <c:noMultiLvlLbl val="0"/>
      </c:catAx>
      <c:valAx>
        <c:axId val="479682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9681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GH - Useful work 1971-2040</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'3_GH_2030_scenario'!$D$135</c:f>
              <c:strCache>
                <c:ptCount val="1"/>
                <c:pt idx="0">
                  <c:v>MTH.100.C - Charcoal stoves</c:v>
                </c:pt>
              </c:strCache>
            </c:strRef>
          </c:tx>
          <c:spPr>
            <a:ln w="28575" cap="rnd">
              <a:solidFill>
                <a:schemeClr val="accent1"/>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'3_GH_2030_scenario'!$E$135:$BL$135</c:f>
              <c:numCache>
                <c:formatCode>#,##0</c:formatCode>
                <c:ptCount val="60"/>
                <c:pt idx="0">
                  <c:v>4.3052391723600003</c:v>
                </c:pt>
                <c:pt idx="1">
                  <c:v>4.3052391723600003</c:v>
                </c:pt>
                <c:pt idx="2">
                  <c:v>4.3052391723600003</c:v>
                </c:pt>
                <c:pt idx="3">
                  <c:v>5.4991290268800004</c:v>
                </c:pt>
                <c:pt idx="4">
                  <c:v>5.68002142908</c:v>
                </c:pt>
                <c:pt idx="5">
                  <c:v>5.8609138312800004</c:v>
                </c:pt>
                <c:pt idx="6">
                  <c:v>6.04180623348</c:v>
                </c:pt>
                <c:pt idx="7">
                  <c:v>6.2588771161199999</c:v>
                </c:pt>
                <c:pt idx="8">
                  <c:v>6.4035910378800001</c:v>
                </c:pt>
                <c:pt idx="9">
                  <c:v>6.5844834400799996</c:v>
                </c:pt>
                <c:pt idx="10">
                  <c:v>6.7653758422800001</c:v>
                </c:pt>
                <c:pt idx="11">
                  <c:v>6.9462682444799997</c:v>
                </c:pt>
                <c:pt idx="12">
                  <c:v>7.1271606466800002</c:v>
                </c:pt>
                <c:pt idx="13">
                  <c:v>7.8869087359199996</c:v>
                </c:pt>
                <c:pt idx="14">
                  <c:v>8.3210505012000002</c:v>
                </c:pt>
                <c:pt idx="15">
                  <c:v>8.7913707469200002</c:v>
                </c:pt>
                <c:pt idx="16">
                  <c:v>9.2978694730800004</c:v>
                </c:pt>
                <c:pt idx="17">
                  <c:v>9.8043681992400007</c:v>
                </c:pt>
                <c:pt idx="18">
                  <c:v>10.347045405839999</c:v>
                </c:pt>
                <c:pt idx="19">
                  <c:v>10.38322388628</c:v>
                </c:pt>
                <c:pt idx="20">
                  <c:v>11.54093526036</c:v>
                </c:pt>
                <c:pt idx="21">
                  <c:v>12.192147908280001</c:v>
                </c:pt>
                <c:pt idx="22">
                  <c:v>12.879539036640001</c:v>
                </c:pt>
                <c:pt idx="23">
                  <c:v>13.566930165</c:v>
                </c:pt>
                <c:pt idx="24">
                  <c:v>13.9287149694</c:v>
                </c:pt>
                <c:pt idx="25">
                  <c:v>14.25432129336</c:v>
                </c:pt>
                <c:pt idx="26">
                  <c:v>14.579927617319999</c:v>
                </c:pt>
                <c:pt idx="27">
                  <c:v>14.94171242172</c:v>
                </c:pt>
                <c:pt idx="28">
                  <c:v>15.267318745680001</c:v>
                </c:pt>
                <c:pt idx="29">
                  <c:v>18.668095907040001</c:v>
                </c:pt>
                <c:pt idx="30">
                  <c:v>19.210773113639998</c:v>
                </c:pt>
                <c:pt idx="31">
                  <c:v>19.753450320239999</c:v>
                </c:pt>
                <c:pt idx="32">
                  <c:v>20.33230600728</c:v>
                </c:pt>
                <c:pt idx="33">
                  <c:v>20.91116169432</c:v>
                </c:pt>
                <c:pt idx="34">
                  <c:v>21.526195861800002</c:v>
                </c:pt>
                <c:pt idx="35">
                  <c:v>22.177408509719999</c:v>
                </c:pt>
                <c:pt idx="36">
                  <c:v>22.7924426772</c:v>
                </c:pt>
                <c:pt idx="37">
                  <c:v>23.479833805559998</c:v>
                </c:pt>
                <c:pt idx="38">
                  <c:v>24.16722493392</c:v>
                </c:pt>
                <c:pt idx="39">
                  <c:v>24.854616062280002</c:v>
                </c:pt>
                <c:pt idx="40">
                  <c:v>25.54200719064</c:v>
                </c:pt>
                <c:pt idx="41">
                  <c:v>26.301755279879998</c:v>
                </c:pt>
                <c:pt idx="42">
                  <c:v>28.146857782320001</c:v>
                </c:pt>
                <c:pt idx="43">
                  <c:v>28.714515368271432</c:v>
                </c:pt>
                <c:pt idx="44">
                  <c:v>29.282172954222862</c:v>
                </c:pt>
                <c:pt idx="45">
                  <c:v>29.849830540174292</c:v>
                </c:pt>
                <c:pt idx="46">
                  <c:v>30.417488126125722</c:v>
                </c:pt>
                <c:pt idx="47">
                  <c:v>30.985145712077152</c:v>
                </c:pt>
                <c:pt idx="48">
                  <c:v>31.552803298028582</c:v>
                </c:pt>
                <c:pt idx="49">
                  <c:v>32.120460883980009</c:v>
                </c:pt>
                <c:pt idx="50">
                  <c:v>32.688118469931439</c:v>
                </c:pt>
                <c:pt idx="51">
                  <c:v>33.255776055882869</c:v>
                </c:pt>
                <c:pt idx="52">
                  <c:v>33.823433641834299</c:v>
                </c:pt>
                <c:pt idx="53">
                  <c:v>34.391091227785729</c:v>
                </c:pt>
                <c:pt idx="54">
                  <c:v>34.958748813737159</c:v>
                </c:pt>
                <c:pt idx="55">
                  <c:v>35</c:v>
                </c:pt>
                <c:pt idx="56">
                  <c:v>35</c:v>
                </c:pt>
                <c:pt idx="57">
                  <c:v>35</c:v>
                </c:pt>
                <c:pt idx="58">
                  <c:v>35</c:v>
                </c:pt>
                <c:pt idx="59">
                  <c:v>35</c:v>
                </c:pt>
              </c:numCache>
            </c:numRef>
          </c:val>
          <c:smooth val="0"/>
          <c:extLst>
            <c:ext xmlns:c16="http://schemas.microsoft.com/office/drawing/2014/chart" uri="{C3380CC4-5D6E-409C-BE32-E72D297353CC}">
              <c16:uniqueId val="{00000000-2DB8-4EEF-B845-A65ED4F022DF}"/>
            </c:ext>
          </c:extLst>
        </c:ser>
        <c:ser>
          <c:idx val="1"/>
          <c:order val="1"/>
          <c:tx>
            <c:strRef>
              <c:f>'3_GH_2030_scenario'!$D$136</c:f>
              <c:strCache>
                <c:ptCount val="1"/>
                <c:pt idx="0">
                  <c:v>MTH.100.C - Kerosene stoves</c:v>
                </c:pt>
              </c:strCache>
            </c:strRef>
          </c:tx>
          <c:spPr>
            <a:ln w="28575" cap="rnd">
              <a:solidFill>
                <a:schemeClr val="accent2"/>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'3_GH_2030_scenario'!$E$136:$BL$136</c:f>
              <c:numCache>
                <c:formatCode>#,##0</c:formatCode>
                <c:ptCount val="60"/>
                <c:pt idx="0">
                  <c:v>5.9091518051999996</c:v>
                </c:pt>
                <c:pt idx="1">
                  <c:v>6.4719281675999998</c:v>
                </c:pt>
                <c:pt idx="2">
                  <c:v>6.9643574846999998</c:v>
                </c:pt>
                <c:pt idx="3">
                  <c:v>7.3864397564999997</c:v>
                </c:pt>
                <c:pt idx="4">
                  <c:v>7.1050515753000001</c:v>
                </c:pt>
                <c:pt idx="5">
                  <c:v>7.2457456659000004</c:v>
                </c:pt>
                <c:pt idx="6">
                  <c:v>8.3009513453999997</c:v>
                </c:pt>
                <c:pt idx="7">
                  <c:v>9.9189333872999992</c:v>
                </c:pt>
                <c:pt idx="8">
                  <c:v>9.4968511155000002</c:v>
                </c:pt>
                <c:pt idx="9">
                  <c:v>6.0498458957999999</c:v>
                </c:pt>
                <c:pt idx="10">
                  <c:v>10.2706686138</c:v>
                </c:pt>
                <c:pt idx="11">
                  <c:v>9.4265040702</c:v>
                </c:pt>
                <c:pt idx="12">
                  <c:v>4.2911697633000001</c:v>
                </c:pt>
                <c:pt idx="13">
                  <c:v>6.4015811222999996</c:v>
                </c:pt>
                <c:pt idx="14">
                  <c:v>8.7230336172000005</c:v>
                </c:pt>
                <c:pt idx="15">
                  <c:v>8.3009513453999997</c:v>
                </c:pt>
                <c:pt idx="16">
                  <c:v>9.7782392967000007</c:v>
                </c:pt>
                <c:pt idx="17">
                  <c:v>9.4968511155000002</c:v>
                </c:pt>
                <c:pt idx="18">
                  <c:v>10.4113627044</c:v>
                </c:pt>
                <c:pt idx="19">
                  <c:v>9.0747688436999994</c:v>
                </c:pt>
                <c:pt idx="20">
                  <c:v>5.6981106693000001</c:v>
                </c:pt>
                <c:pt idx="21">
                  <c:v>6.1201929411</c:v>
                </c:pt>
                <c:pt idx="22">
                  <c:v>6.0498458957999999</c:v>
                </c:pt>
                <c:pt idx="23">
                  <c:v>6.5422752128999999</c:v>
                </c:pt>
                <c:pt idx="24">
                  <c:v>7.3864397564999997</c:v>
                </c:pt>
                <c:pt idx="25">
                  <c:v>8.3009513453999997</c:v>
                </c:pt>
                <c:pt idx="26">
                  <c:v>9.0044217983999992</c:v>
                </c:pt>
                <c:pt idx="27">
                  <c:v>9.9892804325999993</c:v>
                </c:pt>
                <c:pt idx="28">
                  <c:v>9.7782392967000007</c:v>
                </c:pt>
                <c:pt idx="29">
                  <c:v>3.7987404462000001</c:v>
                </c:pt>
                <c:pt idx="30">
                  <c:v>7.1753986206000002</c:v>
                </c:pt>
                <c:pt idx="31">
                  <c:v>4.5022108991999996</c:v>
                </c:pt>
                <c:pt idx="32">
                  <c:v>8.0899102094999993</c:v>
                </c:pt>
                <c:pt idx="33">
                  <c:v>8.1602572547999994</c:v>
                </c:pt>
                <c:pt idx="34">
                  <c:v>6.4719281675999998</c:v>
                </c:pt>
                <c:pt idx="35">
                  <c:v>4.7835990804000001</c:v>
                </c:pt>
                <c:pt idx="36">
                  <c:v>9.0044217983999992</c:v>
                </c:pt>
                <c:pt idx="37">
                  <c:v>12.4514270181</c:v>
                </c:pt>
                <c:pt idx="38">
                  <c:v>6.5422752128999999</c:v>
                </c:pt>
                <c:pt idx="39">
                  <c:v>5.627763624</c:v>
                </c:pt>
                <c:pt idx="40">
                  <c:v>4.5725579444999997</c:v>
                </c:pt>
                <c:pt idx="41">
                  <c:v>3.3766581744000002</c:v>
                </c:pt>
                <c:pt idx="42">
                  <c:v>2.0400643136999999</c:v>
                </c:pt>
                <c:pt idx="43">
                  <c:v>2.0400643136999999</c:v>
                </c:pt>
                <c:pt idx="44">
                  <c:v>2.0400643136999999</c:v>
                </c:pt>
                <c:pt idx="45">
                  <c:v>2.0400643136999999</c:v>
                </c:pt>
                <c:pt idx="46">
                  <c:v>2.0400643136999999</c:v>
                </c:pt>
                <c:pt idx="47">
                  <c:v>2.0400643136999999</c:v>
                </c:pt>
                <c:pt idx="48">
                  <c:v>2.0400643136999999</c:v>
                </c:pt>
                <c:pt idx="49">
                  <c:v>2.0400643136999999</c:v>
                </c:pt>
                <c:pt idx="50">
                  <c:v>2.0400643136999999</c:v>
                </c:pt>
                <c:pt idx="51">
                  <c:v>2.0400643136999999</c:v>
                </c:pt>
                <c:pt idx="52">
                  <c:v>2.0400643136999999</c:v>
                </c:pt>
                <c:pt idx="53">
                  <c:v>2.0400643136999999</c:v>
                </c:pt>
                <c:pt idx="54">
                  <c:v>2.0400643136999999</c:v>
                </c:pt>
                <c:pt idx="55">
                  <c:v>2.0400643136999999</c:v>
                </c:pt>
                <c:pt idx="56">
                  <c:v>2.0400643136999999</c:v>
                </c:pt>
                <c:pt idx="57">
                  <c:v>2.0400643136999999</c:v>
                </c:pt>
                <c:pt idx="58">
                  <c:v>2.0400643136999999</c:v>
                </c:pt>
                <c:pt idx="59">
                  <c:v>2.0400643136999999</c:v>
                </c:pt>
              </c:numCache>
            </c:numRef>
          </c:val>
          <c:smooth val="0"/>
          <c:extLst>
            <c:ext xmlns:c16="http://schemas.microsoft.com/office/drawing/2014/chart" uri="{C3380CC4-5D6E-409C-BE32-E72D297353CC}">
              <c16:uniqueId val="{00000001-2DB8-4EEF-B845-A65ED4F022DF}"/>
            </c:ext>
          </c:extLst>
        </c:ser>
        <c:ser>
          <c:idx val="2"/>
          <c:order val="2"/>
          <c:tx>
            <c:strRef>
              <c:f>'3_GH_2030_scenario'!$D$137</c:f>
              <c:strCache>
                <c:ptCount val="1"/>
                <c:pt idx="0">
                  <c:v>MTH.100.C - LPG stoves</c:v>
                </c:pt>
              </c:strCache>
            </c:strRef>
          </c:tx>
          <c:spPr>
            <a:ln w="28575" cap="rnd">
              <a:solidFill>
                <a:schemeClr val="accent3"/>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'3_GH_2030_scenario'!$E$137:$BL$137</c:f>
              <c:numCache>
                <c:formatCode>#,##0</c:formatCode>
                <c:ptCount val="60"/>
                <c:pt idx="0">
                  <c:v>0.27133860329999998</c:v>
                </c:pt>
                <c:pt idx="1">
                  <c:v>0.54267720659999996</c:v>
                </c:pt>
                <c:pt idx="2">
                  <c:v>0.45223100550000001</c:v>
                </c:pt>
                <c:pt idx="3">
                  <c:v>0.63312340769999997</c:v>
                </c:pt>
                <c:pt idx="4">
                  <c:v>0.72356960879999999</c:v>
                </c:pt>
                <c:pt idx="5">
                  <c:v>0.72356960879999999</c:v>
                </c:pt>
                <c:pt idx="6">
                  <c:v>0.8140158099</c:v>
                </c:pt>
                <c:pt idx="7">
                  <c:v>0.8140158099</c:v>
                </c:pt>
                <c:pt idx="8">
                  <c:v>0.8140158099</c:v>
                </c:pt>
                <c:pt idx="9">
                  <c:v>0.8140158099</c:v>
                </c:pt>
                <c:pt idx="10">
                  <c:v>0.27133860329999998</c:v>
                </c:pt>
                <c:pt idx="11">
                  <c:v>0.45223100550000001</c:v>
                </c:pt>
                <c:pt idx="12">
                  <c:v>0.1808924022</c:v>
                </c:pt>
                <c:pt idx="13">
                  <c:v>0.1808924022</c:v>
                </c:pt>
                <c:pt idx="14">
                  <c:v>0.27133860329999998</c:v>
                </c:pt>
                <c:pt idx="15">
                  <c:v>0.1808924022</c:v>
                </c:pt>
                <c:pt idx="16">
                  <c:v>0.27133860329999998</c:v>
                </c:pt>
                <c:pt idx="17">
                  <c:v>0.27133860329999998</c:v>
                </c:pt>
                <c:pt idx="18">
                  <c:v>0.27133860329999998</c:v>
                </c:pt>
                <c:pt idx="19">
                  <c:v>0.27133860329999998</c:v>
                </c:pt>
                <c:pt idx="20">
                  <c:v>0.54267720659999996</c:v>
                </c:pt>
                <c:pt idx="21">
                  <c:v>0.8140158099</c:v>
                </c:pt>
                <c:pt idx="22">
                  <c:v>1.0853544131999999</c:v>
                </c:pt>
                <c:pt idx="23">
                  <c:v>1.6280316198</c:v>
                </c:pt>
                <c:pt idx="24">
                  <c:v>1.8993702231</c:v>
                </c:pt>
                <c:pt idx="25">
                  <c:v>2.3516012285999999</c:v>
                </c:pt>
                <c:pt idx="26">
                  <c:v>2.1707088263999998</c:v>
                </c:pt>
                <c:pt idx="27">
                  <c:v>2.1707088263999998</c:v>
                </c:pt>
                <c:pt idx="28">
                  <c:v>2.4420474297000001</c:v>
                </c:pt>
                <c:pt idx="29">
                  <c:v>3.7082942450999998</c:v>
                </c:pt>
                <c:pt idx="30">
                  <c:v>4.0700790495000003</c:v>
                </c:pt>
                <c:pt idx="31">
                  <c:v>4.5223100550000002</c:v>
                </c:pt>
                <c:pt idx="32">
                  <c:v>5.3363258649</c:v>
                </c:pt>
                <c:pt idx="33">
                  <c:v>6.1503416747999999</c:v>
                </c:pt>
                <c:pt idx="34">
                  <c:v>6.6930188813999996</c:v>
                </c:pt>
                <c:pt idx="35">
                  <c:v>8.2306043000999995</c:v>
                </c:pt>
                <c:pt idx="36">
                  <c:v>8.8637277078000007</c:v>
                </c:pt>
                <c:pt idx="37">
                  <c:v>11.034436534199999</c:v>
                </c:pt>
                <c:pt idx="38">
                  <c:v>19.174594633200002</c:v>
                </c:pt>
                <c:pt idx="39">
                  <c:v>15.556746589199999</c:v>
                </c:pt>
                <c:pt idx="40">
                  <c:v>18.5414712255</c:v>
                </c:pt>
                <c:pt idx="41">
                  <c:v>23.335119883800001</c:v>
                </c:pt>
                <c:pt idx="42">
                  <c:v>21.887980666200001</c:v>
                </c:pt>
                <c:pt idx="43">
                  <c:v>15.13517621456834</c:v>
                </c:pt>
                <c:pt idx="44">
                  <c:v>15.700612851960521</c:v>
                </c:pt>
                <c:pt idx="45">
                  <c:v>16.22069518926039</c:v>
                </c:pt>
                <c:pt idx="46">
                  <c:v>16.691418811303386</c:v>
                </c:pt>
                <c:pt idx="47">
                  <c:v>17.108571305156431</c:v>
                </c:pt>
                <c:pt idx="48">
                  <c:v>17.467723106731313</c:v>
                </c:pt>
                <c:pt idx="49">
                  <c:v>17.764217976394036</c:v>
                </c:pt>
                <c:pt idx="50">
                  <c:v>17.993163089255944</c:v>
                </c:pt>
                <c:pt idx="51">
                  <c:v>18.149418725299739</c:v>
                </c:pt>
                <c:pt idx="52">
                  <c:v>18.227587543935897</c:v>
                </c:pt>
                <c:pt idx="53">
                  <c:v>18.22200342701646</c:v>
                </c:pt>
                <c:pt idx="54">
                  <c:v>18.126719873732412</c:v>
                </c:pt>
                <c:pt idx="55">
                  <c:v>18.461904329896896</c:v>
                </c:pt>
                <c:pt idx="56">
                  <c:v>18.735857621607721</c:v>
                </c:pt>
                <c:pt idx="57">
                  <c:v>18.900466540370104</c:v>
                </c:pt>
                <c:pt idx="58">
                  <c:v>18.948537426250226</c:v>
                </c:pt>
                <c:pt idx="59">
                  <c:v>18.872530864983304</c:v>
                </c:pt>
              </c:numCache>
            </c:numRef>
          </c:val>
          <c:smooth val="0"/>
          <c:extLst>
            <c:ext xmlns:c16="http://schemas.microsoft.com/office/drawing/2014/chart" uri="{C3380CC4-5D6E-409C-BE32-E72D297353CC}">
              <c16:uniqueId val="{00000002-2DB8-4EEF-B845-A65ED4F022DF}"/>
            </c:ext>
          </c:extLst>
        </c:ser>
        <c:ser>
          <c:idx val="3"/>
          <c:order val="3"/>
          <c:tx>
            <c:strRef>
              <c:f>'3_GH_2030_scenario'!$D$138</c:f>
              <c:strCache>
                <c:ptCount val="1"/>
                <c:pt idx="0">
                  <c:v>MTH.100.C - Wood stoves</c:v>
                </c:pt>
              </c:strCache>
            </c:strRef>
          </c:tx>
          <c:spPr>
            <a:ln w="28575" cap="rnd">
              <a:solidFill>
                <a:schemeClr val="accent4"/>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'3_GH_2030_scenario'!$E$138:$BL$138</c:f>
              <c:numCache>
                <c:formatCode>#,##0</c:formatCode>
                <c:ptCount val="60"/>
                <c:pt idx="0">
                  <c:v>45.3034971732</c:v>
                </c:pt>
                <c:pt idx="1">
                  <c:v>48.117378985199998</c:v>
                </c:pt>
                <c:pt idx="2">
                  <c:v>51.043816069679998</c:v>
                </c:pt>
                <c:pt idx="3">
                  <c:v>50.762427888479998</c:v>
                </c:pt>
                <c:pt idx="4">
                  <c:v>52.253785248840003</c:v>
                </c:pt>
                <c:pt idx="5">
                  <c:v>53.773281427320001</c:v>
                </c:pt>
                <c:pt idx="6">
                  <c:v>55.320916423920004</c:v>
                </c:pt>
                <c:pt idx="7">
                  <c:v>56.727857329919999</c:v>
                </c:pt>
                <c:pt idx="8">
                  <c:v>58.106659417800003</c:v>
                </c:pt>
                <c:pt idx="9">
                  <c:v>59.682433232519998</c:v>
                </c:pt>
                <c:pt idx="10">
                  <c:v>61.061235320400002</c:v>
                </c:pt>
                <c:pt idx="11">
                  <c:v>62.55259268076</c:v>
                </c:pt>
                <c:pt idx="12">
                  <c:v>64.269060586080002</c:v>
                </c:pt>
                <c:pt idx="13">
                  <c:v>64.916253402839999</c:v>
                </c:pt>
                <c:pt idx="14">
                  <c:v>66.801554216880007</c:v>
                </c:pt>
                <c:pt idx="15">
                  <c:v>68.799410303399995</c:v>
                </c:pt>
                <c:pt idx="16">
                  <c:v>70.825405208039996</c:v>
                </c:pt>
                <c:pt idx="17">
                  <c:v>72.963955385160006</c:v>
                </c:pt>
                <c:pt idx="18">
                  <c:v>75.186922016639997</c:v>
                </c:pt>
                <c:pt idx="19">
                  <c:v>77.409888648120003</c:v>
                </c:pt>
                <c:pt idx="20">
                  <c:v>79.80168818832</c:v>
                </c:pt>
                <c:pt idx="21">
                  <c:v>81.630711366119996</c:v>
                </c:pt>
                <c:pt idx="22">
                  <c:v>82.896958181520006</c:v>
                </c:pt>
                <c:pt idx="23">
                  <c:v>83.60042863452</c:v>
                </c:pt>
                <c:pt idx="24">
                  <c:v>83.741122725119993</c:v>
                </c:pt>
                <c:pt idx="25">
                  <c:v>83.459734543920007</c:v>
                </c:pt>
                <c:pt idx="26">
                  <c:v>82.615570000320005</c:v>
                </c:pt>
                <c:pt idx="27">
                  <c:v>81.208629094320003</c:v>
                </c:pt>
                <c:pt idx="28">
                  <c:v>79.238911825919999</c:v>
                </c:pt>
                <c:pt idx="29">
                  <c:v>78.704274281639997</c:v>
                </c:pt>
                <c:pt idx="30">
                  <c:v>72.851400112679997</c:v>
                </c:pt>
                <c:pt idx="31">
                  <c:v>67.448747033640004</c:v>
                </c:pt>
                <c:pt idx="32">
                  <c:v>62.468176226399997</c:v>
                </c:pt>
                <c:pt idx="33">
                  <c:v>57.909687690959998</c:v>
                </c:pt>
                <c:pt idx="34">
                  <c:v>53.745142609200002</c:v>
                </c:pt>
                <c:pt idx="35">
                  <c:v>50.002679799239999</c:v>
                </c:pt>
                <c:pt idx="36">
                  <c:v>47.188797987240001</c:v>
                </c:pt>
                <c:pt idx="37">
                  <c:v>44.909553719519998</c:v>
                </c:pt>
                <c:pt idx="38">
                  <c:v>43.615168085999997</c:v>
                </c:pt>
                <c:pt idx="39">
                  <c:v>42.799142360520001</c:v>
                </c:pt>
                <c:pt idx="40">
                  <c:v>44.065389175919996</c:v>
                </c:pt>
                <c:pt idx="41">
                  <c:v>43.615168085999997</c:v>
                </c:pt>
                <c:pt idx="42">
                  <c:v>44.037250357799998</c:v>
                </c:pt>
                <c:pt idx="43">
                  <c:v>44.037250357799998</c:v>
                </c:pt>
                <c:pt idx="44">
                  <c:v>44.037250357799998</c:v>
                </c:pt>
                <c:pt idx="45">
                  <c:v>44.037250357799998</c:v>
                </c:pt>
                <c:pt idx="46">
                  <c:v>44.037250357799998</c:v>
                </c:pt>
                <c:pt idx="47">
                  <c:v>44.037250357799998</c:v>
                </c:pt>
                <c:pt idx="48">
                  <c:v>44.037250357799998</c:v>
                </c:pt>
                <c:pt idx="49">
                  <c:v>44.037250357799998</c:v>
                </c:pt>
                <c:pt idx="50">
                  <c:v>44.037250357799998</c:v>
                </c:pt>
                <c:pt idx="51">
                  <c:v>44.037250357799998</c:v>
                </c:pt>
                <c:pt idx="52">
                  <c:v>44.037250357799998</c:v>
                </c:pt>
                <c:pt idx="53">
                  <c:v>44.037250357799998</c:v>
                </c:pt>
                <c:pt idx="54">
                  <c:v>44.037250357799998</c:v>
                </c:pt>
                <c:pt idx="55">
                  <c:v>44.037250357799998</c:v>
                </c:pt>
                <c:pt idx="56">
                  <c:v>44.037250357799998</c:v>
                </c:pt>
                <c:pt idx="57">
                  <c:v>44.037250357799998</c:v>
                </c:pt>
                <c:pt idx="58">
                  <c:v>44.037250357799998</c:v>
                </c:pt>
                <c:pt idx="59">
                  <c:v>44.037250357799998</c:v>
                </c:pt>
              </c:numCache>
            </c:numRef>
          </c:val>
          <c:smooth val="0"/>
          <c:extLst>
            <c:ext xmlns:c16="http://schemas.microsoft.com/office/drawing/2014/chart" uri="{C3380CC4-5D6E-409C-BE32-E72D297353CC}">
              <c16:uniqueId val="{00000003-2DB8-4EEF-B845-A65ED4F022DF}"/>
            </c:ext>
          </c:extLst>
        </c:ser>
        <c:ser>
          <c:idx val="4"/>
          <c:order val="4"/>
          <c:tx>
            <c:strRef>
              <c:f>'3_GH_2030_scenario'!$D$139</c:f>
              <c:strCache>
                <c:ptCount val="1"/>
                <c:pt idx="0">
                  <c:v>HTH.600.C - Electric heaters</c:v>
                </c:pt>
              </c:strCache>
            </c:strRef>
          </c:tx>
          <c:spPr>
            <a:ln w="28575" cap="rnd">
              <a:solidFill>
                <a:schemeClr val="accent5"/>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'3_GH_2030_scenario'!$E$139:$BL$139</c:f>
              <c:numCache>
                <c:formatCode>#,##0</c:formatCode>
                <c:ptCount val="60"/>
                <c:pt idx="0">
                  <c:v>80.806218901433994</c:v>
                </c:pt>
                <c:pt idx="1">
                  <c:v>92.444116175517607</c:v>
                </c:pt>
                <c:pt idx="2">
                  <c:v>107.960522298736</c:v>
                </c:pt>
                <c:pt idx="3">
                  <c:v>100.853557856232</c:v>
                </c:pt>
                <c:pt idx="4">
                  <c:v>97.934719167324005</c:v>
                </c:pt>
                <c:pt idx="5">
                  <c:v>103.662868972507</c:v>
                </c:pt>
                <c:pt idx="6">
                  <c:v>109.418045061846</c:v>
                </c:pt>
                <c:pt idx="7">
                  <c:v>92.856622617907206</c:v>
                </c:pt>
                <c:pt idx="8">
                  <c:v>115.773489146662</c:v>
                </c:pt>
                <c:pt idx="9">
                  <c:v>132.38611928689701</c:v>
                </c:pt>
                <c:pt idx="10">
                  <c:v>134.170565259234</c:v>
                </c:pt>
                <c:pt idx="11">
                  <c:v>97.673939232479995</c:v>
                </c:pt>
                <c:pt idx="12">
                  <c:v>24.477752975129999</c:v>
                </c:pt>
                <c:pt idx="13">
                  <c:v>12.268510571069999</c:v>
                </c:pt>
                <c:pt idx="14">
                  <c:v>24.596289309149999</c:v>
                </c:pt>
                <c:pt idx="15">
                  <c:v>49.311114952319997</c:v>
                </c:pt>
                <c:pt idx="16">
                  <c:v>74.144476929510006</c:v>
                </c:pt>
                <c:pt idx="17">
                  <c:v>74.322281430540002</c:v>
                </c:pt>
                <c:pt idx="18">
                  <c:v>74.500085931569998</c:v>
                </c:pt>
                <c:pt idx="19">
                  <c:v>74.677890432599995</c:v>
                </c:pt>
                <c:pt idx="20">
                  <c:v>74.855694933630005</c:v>
                </c:pt>
                <c:pt idx="21">
                  <c:v>75.033499434660001</c:v>
                </c:pt>
                <c:pt idx="22">
                  <c:v>75.211303935689998</c:v>
                </c:pt>
                <c:pt idx="23">
                  <c:v>75.389108436719994</c:v>
                </c:pt>
                <c:pt idx="24">
                  <c:v>75.566912937750004</c:v>
                </c:pt>
                <c:pt idx="25">
                  <c:v>75.74471743878</c:v>
                </c:pt>
                <c:pt idx="26">
                  <c:v>75.922521939809997</c:v>
                </c:pt>
                <c:pt idx="27">
                  <c:v>76.100326440840007</c:v>
                </c:pt>
                <c:pt idx="28">
                  <c:v>76.278130941870003</c:v>
                </c:pt>
                <c:pt idx="29">
                  <c:v>76.4559354429</c:v>
                </c:pt>
                <c:pt idx="30">
                  <c:v>76.633739943929996</c:v>
                </c:pt>
                <c:pt idx="31">
                  <c:v>25.603848148320001</c:v>
                </c:pt>
                <c:pt idx="32">
                  <c:v>6.4157790788325002</c:v>
                </c:pt>
                <c:pt idx="40">
                  <c:v>26.812155867829699</c:v>
                </c:pt>
                <c:pt idx="41">
                  <c:v>27.606547342473</c:v>
                </c:pt>
                <c:pt idx="42">
                  <c:v>26.557186557622099</c:v>
                </c:pt>
                <c:pt idx="43">
                  <c:v>27</c:v>
                </c:pt>
                <c:pt idx="44">
                  <c:v>27</c:v>
                </c:pt>
                <c:pt idx="45">
                  <c:v>27</c:v>
                </c:pt>
                <c:pt idx="46">
                  <c:v>27</c:v>
                </c:pt>
                <c:pt idx="47">
                  <c:v>54</c:v>
                </c:pt>
                <c:pt idx="48">
                  <c:v>54</c:v>
                </c:pt>
                <c:pt idx="49">
                  <c:v>54</c:v>
                </c:pt>
                <c:pt idx="50">
                  <c:v>54</c:v>
                </c:pt>
                <c:pt idx="51">
                  <c:v>54</c:v>
                </c:pt>
                <c:pt idx="52">
                  <c:v>54</c:v>
                </c:pt>
                <c:pt idx="53">
                  <c:v>54</c:v>
                </c:pt>
                <c:pt idx="54">
                  <c:v>81</c:v>
                </c:pt>
                <c:pt idx="55">
                  <c:v>81</c:v>
                </c:pt>
                <c:pt idx="56">
                  <c:v>81</c:v>
                </c:pt>
                <c:pt idx="57">
                  <c:v>81</c:v>
                </c:pt>
                <c:pt idx="58">
                  <c:v>81</c:v>
                </c:pt>
                <c:pt idx="59">
                  <c:v>81</c:v>
                </c:pt>
              </c:numCache>
            </c:numRef>
          </c:val>
          <c:smooth val="0"/>
          <c:extLst>
            <c:ext xmlns:c16="http://schemas.microsoft.com/office/drawing/2014/chart" uri="{C3380CC4-5D6E-409C-BE32-E72D297353CC}">
              <c16:uniqueId val="{00000004-2DB8-4EEF-B845-A65ED4F022DF}"/>
            </c:ext>
          </c:extLst>
        </c:ser>
        <c:ser>
          <c:idx val="5"/>
          <c:order val="5"/>
          <c:tx>
            <c:strRef>
              <c:f>'3_GH_2030_scenario'!$D$140</c:f>
              <c:strCache>
                <c:ptCount val="1"/>
                <c:pt idx="0">
                  <c:v>MD - Boat engines</c:v>
                </c:pt>
              </c:strCache>
            </c:strRef>
          </c:tx>
          <c:spPr>
            <a:ln w="28575" cap="rnd">
              <a:solidFill>
                <a:schemeClr val="accent6"/>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'3_GH_2030_scenario'!$E$140:$BL$140</c:f>
              <c:numCache>
                <c:formatCode>0</c:formatCode>
                <c:ptCount val="60"/>
                <c:pt idx="0">
                  <c:v>1.461105096</c:v>
                </c:pt>
                <c:pt idx="1">
                  <c:v>1.5961725259999999</c:v>
                </c:pt>
                <c:pt idx="2">
                  <c:v>1.609439676</c:v>
                </c:pt>
                <c:pt idx="3">
                  <c:v>1.4978450400000001</c:v>
                </c:pt>
                <c:pt idx="4">
                  <c:v>1.51001538</c:v>
                </c:pt>
                <c:pt idx="5">
                  <c:v>1.5221477640000001</c:v>
                </c:pt>
                <c:pt idx="6">
                  <c:v>2.0456563999999999</c:v>
                </c:pt>
                <c:pt idx="7">
                  <c:v>1.80401564</c:v>
                </c:pt>
                <c:pt idx="8">
                  <c:v>1.4284584709999999</c:v>
                </c:pt>
                <c:pt idx="9">
                  <c:v>1.5703000680000001</c:v>
                </c:pt>
                <c:pt idx="10">
                  <c:v>2.1096592319999998</c:v>
                </c:pt>
                <c:pt idx="11">
                  <c:v>1.7269974930000001</c:v>
                </c:pt>
                <c:pt idx="12">
                  <c:v>1.204516125</c:v>
                </c:pt>
                <c:pt idx="13">
                  <c:v>1.3482120399999999</c:v>
                </c:pt>
                <c:pt idx="14">
                  <c:v>1.7654547039999999</c:v>
                </c:pt>
                <c:pt idx="15">
                  <c:v>1.9149780439999999</c:v>
                </c:pt>
                <c:pt idx="16">
                  <c:v>1.9286543780000001</c:v>
                </c:pt>
                <c:pt idx="17">
                  <c:v>1.9422880680000001</c:v>
                </c:pt>
                <c:pt idx="18">
                  <c:v>1.955879226</c:v>
                </c:pt>
                <c:pt idx="19">
                  <c:v>1.969428006</c:v>
                </c:pt>
                <c:pt idx="20">
                  <c:v>1.84129634</c:v>
                </c:pt>
                <c:pt idx="21">
                  <c:v>2.424198691</c:v>
                </c:pt>
                <c:pt idx="22">
                  <c:v>2.3392401540000001</c:v>
                </c:pt>
                <c:pt idx="23">
                  <c:v>2.8580780400000001</c:v>
                </c:pt>
                <c:pt idx="24">
                  <c:v>3.1441050740000001</c:v>
                </c:pt>
                <c:pt idx="25">
                  <c:v>3.4892441280000002</c:v>
                </c:pt>
                <c:pt idx="26">
                  <c:v>3.83893795</c:v>
                </c:pt>
                <c:pt idx="27">
                  <c:v>4.9125168959999996</c:v>
                </c:pt>
                <c:pt idx="28">
                  <c:v>5.9541268680000003</c:v>
                </c:pt>
                <c:pt idx="29">
                  <c:v>9.2016512640000006</c:v>
                </c:pt>
                <c:pt idx="30">
                  <c:v>8.498273245</c:v>
                </c:pt>
                <c:pt idx="31">
                  <c:v>9.7114800779999992</c:v>
                </c:pt>
                <c:pt idx="32">
                  <c:v>10.554509414</c:v>
                </c:pt>
                <c:pt idx="33">
                  <c:v>11.501680070000001</c:v>
                </c:pt>
                <c:pt idx="34">
                  <c:v>12.462095894999999</c:v>
                </c:pt>
                <c:pt idx="35">
                  <c:v>13.732221778</c:v>
                </c:pt>
                <c:pt idx="36">
                  <c:v>15.142658000000001</c:v>
                </c:pt>
                <c:pt idx="37">
                  <c:v>16.532807576</c:v>
                </c:pt>
                <c:pt idx="38">
                  <c:v>20.325635946999999</c:v>
                </c:pt>
                <c:pt idx="39">
                  <c:v>17.049982172</c:v>
                </c:pt>
                <c:pt idx="40">
                  <c:v>20.300959914</c:v>
                </c:pt>
                <c:pt idx="41">
                  <c:v>24.805260714999999</c:v>
                </c:pt>
                <c:pt idx="42">
                  <c:v>24.476458320999999</c:v>
                </c:pt>
                <c:pt idx="43" formatCode="#,##0">
                  <c:v>23.895621779710055</c:v>
                </c:pt>
                <c:pt idx="44" formatCode="#,##0">
                  <c:v>24.774553046688403</c:v>
                </c:pt>
                <c:pt idx="45" formatCode="#,##0">
                  <c:v>25.659831221818191</c:v>
                </c:pt>
                <c:pt idx="46" formatCode="#,##0">
                  <c:v>26.555406416661516</c:v>
                </c:pt>
                <c:pt idx="47" formatCode="#,##0">
                  <c:v>27.464698770682752</c:v>
                </c:pt>
                <c:pt idx="48" formatCode="#,##0">
                  <c:v>28.390696095322287</c:v>
                </c:pt>
                <c:pt idx="49" formatCode="#,##0">
                  <c:v>29.336034621096424</c:v>
                </c:pt>
                <c:pt idx="50" formatCode="#,##0">
                  <c:v>30.303065804486558</c:v>
                </c:pt>
                <c:pt idx="51" formatCode="#,##0">
                  <c:v>31.293911635031293</c:v>
                </c:pt>
                <c:pt idx="52" formatCode="#,##0">
                  <c:v>32.310510456890142</c:v>
                </c:pt>
                <c:pt idx="53" formatCode="#,##0">
                  <c:v>33.354654967450671</c:v>
                </c:pt>
                <c:pt idx="54" formatCode="#,##0">
                  <c:v>34.428023765295983</c:v>
                </c:pt>
                <c:pt idx="55" formatCode="#,##0">
                  <c:v>35.532207580304444</c:v>
                </c:pt>
                <c:pt idx="56" formatCode="#,##0">
                  <c:v>36.668731120959698</c:v>
                </c:pt>
                <c:pt idx="57" formatCode="#,##0">
                  <c:v>37.839071310795646</c:v>
                </c:pt>
                <c:pt idx="58" formatCode="#,##0">
                  <c:v>39.04467255125526</c:v>
                </c:pt>
                <c:pt idx="59" formatCode="#,##0">
                  <c:v>40.286959537122513</c:v>
                </c:pt>
              </c:numCache>
            </c:numRef>
          </c:val>
          <c:smooth val="0"/>
          <c:extLst>
            <c:ext xmlns:c16="http://schemas.microsoft.com/office/drawing/2014/chart" uri="{C3380CC4-5D6E-409C-BE32-E72D297353CC}">
              <c16:uniqueId val="{00000005-2DB8-4EEF-B845-A65ED4F022DF}"/>
            </c:ext>
          </c:extLst>
        </c:ser>
        <c:ser>
          <c:idx val="6"/>
          <c:order val="6"/>
          <c:tx>
            <c:strRef>
              <c:f>'3_GH_2030_scenario'!$D$141</c:f>
              <c:strCache>
                <c:ptCount val="1"/>
                <c:pt idx="0">
                  <c:v>MD - Diesel cars</c:v>
                </c:pt>
              </c:strCache>
            </c:strRef>
          </c:tx>
          <c:spPr>
            <a:ln w="28575" cap="rnd">
              <a:solidFill>
                <a:schemeClr val="accent1">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'3_GH_2030_scenario'!$E$141:$BL$141</c:f>
              <c:numCache>
                <c:formatCode>0</c:formatCode>
                <c:ptCount val="60"/>
                <c:pt idx="0">
                  <c:v>13.893575936</c:v>
                </c:pt>
                <c:pt idx="1">
                  <c:v>14.979011556</c:v>
                </c:pt>
                <c:pt idx="2">
                  <c:v>14.979011556</c:v>
                </c:pt>
                <c:pt idx="3">
                  <c:v>14.327750183999999</c:v>
                </c:pt>
                <c:pt idx="4">
                  <c:v>16.281534300000001</c:v>
                </c:pt>
                <c:pt idx="5">
                  <c:v>16.82425211</c:v>
                </c:pt>
                <c:pt idx="6">
                  <c:v>18.560949101999999</c:v>
                </c:pt>
                <c:pt idx="7">
                  <c:v>18.235318415999998</c:v>
                </c:pt>
                <c:pt idx="8">
                  <c:v>15.413185803999999</c:v>
                </c:pt>
                <c:pt idx="9">
                  <c:v>17.166407004</c:v>
                </c:pt>
                <c:pt idx="10">
                  <c:v>21.882922962999999</c:v>
                </c:pt>
                <c:pt idx="11">
                  <c:v>20.065826431000001</c:v>
                </c:pt>
                <c:pt idx="12">
                  <c:v>13.209497052</c:v>
                </c:pt>
                <c:pt idx="13">
                  <c:v>14.77714256</c:v>
                </c:pt>
                <c:pt idx="14">
                  <c:v>18.986889091999998</c:v>
                </c:pt>
                <c:pt idx="15">
                  <c:v>20.100668951999999</c:v>
                </c:pt>
                <c:pt idx="16">
                  <c:v>19.920394295000001</c:v>
                </c:pt>
                <c:pt idx="17">
                  <c:v>19.921521208000001</c:v>
                </c:pt>
                <c:pt idx="18">
                  <c:v>19.989080559000001</c:v>
                </c:pt>
                <c:pt idx="19">
                  <c:v>20.543131536000001</c:v>
                </c:pt>
                <c:pt idx="20">
                  <c:v>20.081018769</c:v>
                </c:pt>
                <c:pt idx="21">
                  <c:v>23.748456451999999</c:v>
                </c:pt>
                <c:pt idx="22">
                  <c:v>22.816657102000001</c:v>
                </c:pt>
                <c:pt idx="23">
                  <c:v>26.001354709000001</c:v>
                </c:pt>
                <c:pt idx="24">
                  <c:v>28.154217880000001</c:v>
                </c:pt>
                <c:pt idx="25">
                  <c:v>29.134608063999998</c:v>
                </c:pt>
                <c:pt idx="26">
                  <c:v>32.307134925</c:v>
                </c:pt>
                <c:pt idx="27">
                  <c:v>42.500821019999997</c:v>
                </c:pt>
                <c:pt idx="28">
                  <c:v>52.353864479999999</c:v>
                </c:pt>
                <c:pt idx="29">
                  <c:v>43.716015374999998</c:v>
                </c:pt>
                <c:pt idx="30">
                  <c:v>45.674442227999997</c:v>
                </c:pt>
                <c:pt idx="31">
                  <c:v>59.347179029999999</c:v>
                </c:pt>
                <c:pt idx="32">
                  <c:v>63.281599601000003</c:v>
                </c:pt>
                <c:pt idx="33">
                  <c:v>74.993286900000001</c:v>
                </c:pt>
                <c:pt idx="34">
                  <c:v>83.833883008000001</c:v>
                </c:pt>
                <c:pt idx="35">
                  <c:v>90.548346330000001</c:v>
                </c:pt>
                <c:pt idx="36">
                  <c:v>95.669147229999993</c:v>
                </c:pt>
                <c:pt idx="37">
                  <c:v>94.701025091000005</c:v>
                </c:pt>
                <c:pt idx="38">
                  <c:v>138.78157752199999</c:v>
                </c:pt>
                <c:pt idx="39">
                  <c:v>140.91850679999999</c:v>
                </c:pt>
                <c:pt idx="40">
                  <c:v>162.339494016</c:v>
                </c:pt>
                <c:pt idx="41">
                  <c:v>191.05651531500001</c:v>
                </c:pt>
                <c:pt idx="42">
                  <c:v>201.94553779399999</c:v>
                </c:pt>
                <c:pt idx="43" formatCode="#,##0">
                  <c:v>197.15328614701366</c:v>
                </c:pt>
                <c:pt idx="44" formatCode="#,##0">
                  <c:v>204.40499899967006</c:v>
                </c:pt>
                <c:pt idx="45" formatCode="#,##0">
                  <c:v>211.70907767107204</c:v>
                </c:pt>
                <c:pt idx="46" formatCode="#,##0">
                  <c:v>219.09811296309513</c:v>
                </c:pt>
                <c:pt idx="47" formatCode="#,##0">
                  <c:v>226.60032308829307</c:v>
                </c:pt>
                <c:pt idx="48" formatCode="#,##0">
                  <c:v>234.24035929237473</c:v>
                </c:pt>
                <c:pt idx="49" formatCode="#,##0">
                  <c:v>242.03997206646031</c:v>
                </c:pt>
                <c:pt idx="50" formatCode="#,##0">
                  <c:v>250.01856234419418</c:v>
                </c:pt>
                <c:pt idx="51" formatCode="#,##0">
                  <c:v>258.19363781859897</c:v>
                </c:pt>
                <c:pt idx="52" formatCode="#,##0">
                  <c:v>266.58119099760171</c:v>
                </c:pt>
                <c:pt idx="53" formatCode="#,##0">
                  <c:v>275.19601271545167</c:v>
                </c:pt>
                <c:pt idx="54" formatCode="#,##0">
                  <c:v>284.05195242247197</c:v>
                </c:pt>
                <c:pt idx="55" formatCode="#,##0">
                  <c:v>293.16213459919646</c:v>
                </c:pt>
                <c:pt idx="56" formatCode="#,##0">
                  <c:v>302.5391390098489</c:v>
                </c:pt>
                <c:pt idx="57" formatCode="#,##0">
                  <c:v>312.19515116400828</c:v>
                </c:pt>
                <c:pt idx="58" formatCode="#,##0">
                  <c:v>322.1420882443964</c:v>
                </c:pt>
                <c:pt idx="59" formatCode="#,##0">
                  <c:v>332.39170484191732</c:v>
                </c:pt>
              </c:numCache>
            </c:numRef>
          </c:val>
          <c:smooth val="0"/>
          <c:extLst>
            <c:ext xmlns:c16="http://schemas.microsoft.com/office/drawing/2014/chart" uri="{C3380CC4-5D6E-409C-BE32-E72D297353CC}">
              <c16:uniqueId val="{00000006-2DB8-4EEF-B845-A65ED4F022DF}"/>
            </c:ext>
          </c:extLst>
        </c:ser>
        <c:ser>
          <c:idx val="7"/>
          <c:order val="7"/>
          <c:tx>
            <c:strRef>
              <c:f>'3_GH_2030_scenario'!$D$142</c:f>
              <c:strCache>
                <c:ptCount val="1"/>
                <c:pt idx="0">
                  <c:v>MD - Diesel trains</c:v>
                </c:pt>
              </c:strCache>
            </c:strRef>
          </c:tx>
          <c:spPr>
            <a:ln w="28575" cap="rnd">
              <a:solidFill>
                <a:schemeClr val="accent2">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'3_GH_2030_scenario'!$E$142:$BL$142</c:f>
              <c:numCache>
                <c:formatCode>0</c:formatCode>
                <c:ptCount val="60"/>
                <c:pt idx="0">
                  <c:v>1.82638137</c:v>
                </c:pt>
                <c:pt idx="1">
                  <c:v>1.8417375300000001</c:v>
                </c:pt>
                <c:pt idx="2">
                  <c:v>1.85704578</c:v>
                </c:pt>
                <c:pt idx="3">
                  <c:v>1.2482042</c:v>
                </c:pt>
                <c:pt idx="4">
                  <c:v>1.2583461499999999</c:v>
                </c:pt>
                <c:pt idx="5">
                  <c:v>1.395302117</c:v>
                </c:pt>
                <c:pt idx="6">
                  <c:v>1.4063887749999999</c:v>
                </c:pt>
                <c:pt idx="7">
                  <c:v>1.4174408599999999</c:v>
                </c:pt>
                <c:pt idx="8">
                  <c:v>1.29859861</c:v>
                </c:pt>
                <c:pt idx="9">
                  <c:v>1.3085833899999999</c:v>
                </c:pt>
                <c:pt idx="10">
                  <c:v>1.7140981260000001</c:v>
                </c:pt>
                <c:pt idx="11">
                  <c:v>1.5941515319999999</c:v>
                </c:pt>
                <c:pt idx="12">
                  <c:v>1.070681</c:v>
                </c:pt>
                <c:pt idx="13">
                  <c:v>1.2133908360000001</c:v>
                </c:pt>
                <c:pt idx="14">
                  <c:v>1.4938462880000001</c:v>
                </c:pt>
                <c:pt idx="15">
                  <c:v>1.6414097519999999</c:v>
                </c:pt>
                <c:pt idx="16">
                  <c:v>1.653132324</c:v>
                </c:pt>
                <c:pt idx="17">
                  <c:v>1.664818344</c:v>
                </c:pt>
                <c:pt idx="18">
                  <c:v>1.676467908</c:v>
                </c:pt>
                <c:pt idx="19">
                  <c:v>1.688081148</c:v>
                </c:pt>
                <c:pt idx="20">
                  <c:v>1.5580199800000001</c:v>
                </c:pt>
                <c:pt idx="21">
                  <c:v>1.8537989989999999</c:v>
                </c:pt>
                <c:pt idx="22">
                  <c:v>1.7888307059999999</c:v>
                </c:pt>
                <c:pt idx="23">
                  <c:v>2.286462432</c:v>
                </c:pt>
                <c:pt idx="24">
                  <c:v>2.5724496060000002</c:v>
                </c:pt>
                <c:pt idx="25">
                  <c:v>2.9077034400000001</c:v>
                </c:pt>
                <c:pt idx="26">
                  <c:v>3.2247078779999998</c:v>
                </c:pt>
                <c:pt idx="27">
                  <c:v>4.1449361309999997</c:v>
                </c:pt>
                <c:pt idx="28">
                  <c:v>5.1271648030000003</c:v>
                </c:pt>
                <c:pt idx="29">
                  <c:v>4.4924639500000003</c:v>
                </c:pt>
                <c:pt idx="30">
                  <c:v>4.2565350750000004</c:v>
                </c:pt>
                <c:pt idx="31">
                  <c:v>5.2940035200000004</c:v>
                </c:pt>
                <c:pt idx="32">
                  <c:v>5.8054610789999996</c:v>
                </c:pt>
                <c:pt idx="33">
                  <c:v>6.6485055800000001</c:v>
                </c:pt>
                <c:pt idx="34">
                  <c:v>6.836852232</c:v>
                </c:pt>
                <c:pt idx="35">
                  <c:v>7.4526488799999999</c:v>
                </c:pt>
                <c:pt idx="36">
                  <c:v>7.6621097660000004</c:v>
                </c:pt>
                <c:pt idx="37">
                  <c:v>7.5242824800000001</c:v>
                </c:pt>
                <c:pt idx="38">
                  <c:v>10.535517327999999</c:v>
                </c:pt>
                <c:pt idx="39">
                  <c:v>10.503724672000001</c:v>
                </c:pt>
                <c:pt idx="40">
                  <c:v>11.584866572999999</c:v>
                </c:pt>
                <c:pt idx="41">
                  <c:v>13.582685140000001</c:v>
                </c:pt>
                <c:pt idx="42">
                  <c:v>13.839271725</c:v>
                </c:pt>
                <c:pt idx="43" formatCode="#,##0">
                  <c:v>13.510860048061264</c:v>
                </c:pt>
                <c:pt idx="44" formatCode="#,##0">
                  <c:v>14.007817919653158</c:v>
                </c:pt>
                <c:pt idx="45" formatCode="#,##0">
                  <c:v>14.508364406287697</c:v>
                </c:pt>
                <c:pt idx="46" formatCode="#,##0">
                  <c:v>15.014732946583122</c:v>
                </c:pt>
                <c:pt idx="47" formatCode="#,##0">
                  <c:v>15.528857326823552</c:v>
                </c:pt>
                <c:pt idx="48" formatCode="#,##0">
                  <c:v>16.052426890044003</c:v>
                </c:pt>
                <c:pt idx="49" formatCode="#,##0">
                  <c:v>16.586932191371627</c:v>
                </c:pt>
                <c:pt idx="50" formatCode="#,##0">
                  <c:v>17.13370277141107</c:v>
                </c:pt>
                <c:pt idx="51" formatCode="#,##0">
                  <c:v>17.693938427511974</c:v>
                </c:pt>
                <c:pt idx="52" formatCode="#,##0">
                  <c:v>18.268735121809399</c:v>
                </c:pt>
                <c:pt idx="53" formatCode="#,##0">
                  <c:v>18.859106466074369</c:v>
                </c:pt>
                <c:pt idx="54" formatCode="#,##0">
                  <c:v>19.466001559298419</c:v>
                </c:pt>
                <c:pt idx="55" formatCode="#,##0">
                  <c:v>20.090319818494383</c:v>
                </c:pt>
                <c:pt idx="56" formatCode="#,##0">
                  <c:v>20.73292333141735</c:v>
                </c:pt>
                <c:pt idx="57" formatCode="#,##0">
                  <c:v>21.39464716766091</c:v>
                </c:pt>
                <c:pt idx="58" formatCode="#,##0">
                  <c:v>22.076308008453498</c:v>
                </c:pt>
                <c:pt idx="59" formatCode="#,##0">
                  <c:v>22.778711392651353</c:v>
                </c:pt>
              </c:numCache>
            </c:numRef>
          </c:val>
          <c:smooth val="0"/>
          <c:extLst>
            <c:ext xmlns:c16="http://schemas.microsoft.com/office/drawing/2014/chart" uri="{C3380CC4-5D6E-409C-BE32-E72D297353CC}">
              <c16:uniqueId val="{00000007-2DB8-4EEF-B845-A65ED4F022DF}"/>
            </c:ext>
          </c:extLst>
        </c:ser>
        <c:ser>
          <c:idx val="8"/>
          <c:order val="8"/>
          <c:tx>
            <c:strRef>
              <c:f>'3_GH_2030_scenario'!$D$143</c:f>
              <c:strCache>
                <c:ptCount val="1"/>
                <c:pt idx="0">
                  <c:v>MD - Industry static diesel engines</c:v>
                </c:pt>
              </c:strCache>
            </c:strRef>
          </c:tx>
          <c:spPr>
            <a:ln w="28575" cap="rnd">
              <a:solidFill>
                <a:schemeClr val="accent3">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'3_GH_2030_scenario'!$E$143:$BL$143</c:f>
              <c:numCache>
                <c:formatCode>0</c:formatCode>
                <c:ptCount val="60"/>
                <c:pt idx="0">
                  <c:v>31.876999999999999</c:v>
                </c:pt>
                <c:pt idx="1">
                  <c:v>33.768000000000001</c:v>
                </c:pt>
                <c:pt idx="2">
                  <c:v>34.155000000000001</c:v>
                </c:pt>
                <c:pt idx="3">
                  <c:v>34.036000000000001</c:v>
                </c:pt>
                <c:pt idx="4">
                  <c:v>37.484999999999999</c:v>
                </c:pt>
                <c:pt idx="5">
                  <c:v>36.863999999999997</c:v>
                </c:pt>
                <c:pt idx="6">
                  <c:v>37.521999999999998</c:v>
                </c:pt>
                <c:pt idx="7">
                  <c:v>34.83</c:v>
                </c:pt>
                <c:pt idx="8">
                  <c:v>30.562000000000001</c:v>
                </c:pt>
                <c:pt idx="9">
                  <c:v>30.68</c:v>
                </c:pt>
                <c:pt idx="10">
                  <c:v>39.411000000000001</c:v>
                </c:pt>
                <c:pt idx="11">
                  <c:v>22.532</c:v>
                </c:pt>
                <c:pt idx="12">
                  <c:v>12.624000000000001</c:v>
                </c:pt>
                <c:pt idx="13">
                  <c:v>26.664000000000001</c:v>
                </c:pt>
                <c:pt idx="14">
                  <c:v>15.9</c:v>
                </c:pt>
                <c:pt idx="15">
                  <c:v>21.013999999999999</c:v>
                </c:pt>
                <c:pt idx="16">
                  <c:v>23.763000000000002</c:v>
                </c:pt>
                <c:pt idx="17">
                  <c:v>23.584</c:v>
                </c:pt>
                <c:pt idx="18">
                  <c:v>25.824000000000002</c:v>
                </c:pt>
                <c:pt idx="19">
                  <c:v>25.38</c:v>
                </c:pt>
                <c:pt idx="20">
                  <c:v>25.474</c:v>
                </c:pt>
                <c:pt idx="21">
                  <c:v>29.92</c:v>
                </c:pt>
                <c:pt idx="22">
                  <c:v>30.849</c:v>
                </c:pt>
                <c:pt idx="23">
                  <c:v>35.893999999999998</c:v>
                </c:pt>
                <c:pt idx="24">
                  <c:v>40.15</c:v>
                </c:pt>
                <c:pt idx="25">
                  <c:v>44.16</c:v>
                </c:pt>
                <c:pt idx="26">
                  <c:v>45.704999999999998</c:v>
                </c:pt>
                <c:pt idx="27">
                  <c:v>52.542000000000002</c:v>
                </c:pt>
                <c:pt idx="28">
                  <c:v>59.984999999999999</c:v>
                </c:pt>
                <c:pt idx="29">
                  <c:v>60.48</c:v>
                </c:pt>
                <c:pt idx="30">
                  <c:v>58.448</c:v>
                </c:pt>
                <c:pt idx="31">
                  <c:v>74.73</c:v>
                </c:pt>
                <c:pt idx="32">
                  <c:v>74.429000000000002</c:v>
                </c:pt>
                <c:pt idx="33">
                  <c:v>82.075999999999993</c:v>
                </c:pt>
                <c:pt idx="34">
                  <c:v>85.784999999999997</c:v>
                </c:pt>
                <c:pt idx="35">
                  <c:v>94.093999999999994</c:v>
                </c:pt>
                <c:pt idx="36">
                  <c:v>95.858000000000004</c:v>
                </c:pt>
                <c:pt idx="37">
                  <c:v>92.16</c:v>
                </c:pt>
                <c:pt idx="38">
                  <c:v>123.69199999999999</c:v>
                </c:pt>
                <c:pt idx="39">
                  <c:v>119.48</c:v>
                </c:pt>
                <c:pt idx="40">
                  <c:v>135.60599999999999</c:v>
                </c:pt>
                <c:pt idx="41">
                  <c:v>156.512</c:v>
                </c:pt>
                <c:pt idx="42">
                  <c:v>162.322</c:v>
                </c:pt>
                <c:pt idx="43" formatCode="#,##0">
                  <c:v>158.47003139331744</c:v>
                </c:pt>
                <c:pt idx="44" formatCode="#,##0">
                  <c:v>164.29889271170731</c:v>
                </c:pt>
                <c:pt idx="45" formatCode="#,##0">
                  <c:v>170.16984520241661</c:v>
                </c:pt>
                <c:pt idx="46" formatCode="#,##0">
                  <c:v>176.10908505774464</c:v>
                </c:pt>
                <c:pt idx="47" formatCode="#,##0">
                  <c:v>182.13929382217199</c:v>
                </c:pt>
                <c:pt idx="48" formatCode="#,##0">
                  <c:v>188.28028594443415</c:v>
                </c:pt>
                <c:pt idx="49" formatCode="#,##0">
                  <c:v>194.54954427291767</c:v>
                </c:pt>
                <c:pt idx="50" formatCode="#,##0">
                  <c:v>200.9626631029233</c:v>
                </c:pt>
                <c:pt idx="51" formatCode="#,##0">
                  <c:v>207.53371496003331</c:v>
                </c:pt>
                <c:pt idx="52" formatCode="#,##0">
                  <c:v>214.27555447772991</c:v>
                </c:pt>
                <c:pt idx="53" formatCode="#,##0">
                  <c:v>221.20007039504267</c:v>
                </c:pt>
                <c:pt idx="54" formatCode="#,##0">
                  <c:v>228.31839477510061</c:v>
                </c:pt>
                <c:pt idx="55" formatCode="#,##0">
                  <c:v>235.64107695686167</c:v>
                </c:pt>
                <c:pt idx="56" formatCode="#,##0">
                  <c:v>243.17822844123154</c:v>
                </c:pt>
                <c:pt idx="57" formatCode="#,##0">
                  <c:v>250.93964383079225</c:v>
                </c:pt>
                <c:pt idx="58" formatCode="#,##0">
                  <c:v>258.93490204942043</c:v>
                </c:pt>
                <c:pt idx="59" formatCode="#,##0">
                  <c:v>267.17345133115759</c:v>
                </c:pt>
              </c:numCache>
            </c:numRef>
          </c:val>
          <c:smooth val="0"/>
          <c:extLst>
            <c:ext xmlns:c16="http://schemas.microsoft.com/office/drawing/2014/chart" uri="{C3380CC4-5D6E-409C-BE32-E72D297353CC}">
              <c16:uniqueId val="{00000008-2DB8-4EEF-B845-A65ED4F022DF}"/>
            </c:ext>
          </c:extLst>
        </c:ser>
        <c:ser>
          <c:idx val="9"/>
          <c:order val="9"/>
          <c:tx>
            <c:strRef>
              <c:f>'3_GH_2030_scenario'!$D$144</c:f>
              <c:strCache>
                <c:ptCount val="1"/>
                <c:pt idx="0">
                  <c:v>MD - Petrol cars</c:v>
                </c:pt>
              </c:strCache>
            </c:strRef>
          </c:tx>
          <c:spPr>
            <a:ln w="28575" cap="rnd">
              <a:solidFill>
                <a:schemeClr val="accent4">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'3_GH_2030_scenario'!$E$144:$BL$144</c:f>
              <c:numCache>
                <c:formatCode>0</c:formatCode>
                <c:ptCount val="60"/>
                <c:pt idx="0">
                  <c:v>31.798605074000001</c:v>
                </c:pt>
                <c:pt idx="1">
                  <c:v>30.381835541000001</c:v>
                </c:pt>
                <c:pt idx="2">
                  <c:v>33.530212280999997</c:v>
                </c:pt>
                <c:pt idx="3">
                  <c:v>37.465683206000001</c:v>
                </c:pt>
                <c:pt idx="4">
                  <c:v>39.197290412999997</c:v>
                </c:pt>
                <c:pt idx="5">
                  <c:v>41.086316457000002</c:v>
                </c:pt>
                <c:pt idx="6">
                  <c:v>42.660504826999997</c:v>
                </c:pt>
                <c:pt idx="7">
                  <c:v>43.290180175000003</c:v>
                </c:pt>
                <c:pt idx="8">
                  <c:v>36.363751346999997</c:v>
                </c:pt>
                <c:pt idx="9">
                  <c:v>40.283540991999999</c:v>
                </c:pt>
                <c:pt idx="10">
                  <c:v>44.512306866000003</c:v>
                </c:pt>
                <c:pt idx="11">
                  <c:v>40.760974001999998</c:v>
                </c:pt>
                <c:pt idx="12">
                  <c:v>31.859540471999999</c:v>
                </c:pt>
                <c:pt idx="13">
                  <c:v>28.915937272000001</c:v>
                </c:pt>
                <c:pt idx="14">
                  <c:v>37.990354172000004</c:v>
                </c:pt>
                <c:pt idx="15">
                  <c:v>41.669486345999999</c:v>
                </c:pt>
                <c:pt idx="16">
                  <c:v>42.191815765000001</c:v>
                </c:pt>
                <c:pt idx="17">
                  <c:v>45.764420155000003</c:v>
                </c:pt>
                <c:pt idx="18">
                  <c:v>54.114344987000003</c:v>
                </c:pt>
                <c:pt idx="19">
                  <c:v>55.414281914999997</c:v>
                </c:pt>
                <c:pt idx="20">
                  <c:v>52.560218284999998</c:v>
                </c:pt>
                <c:pt idx="21">
                  <c:v>61.810814315999998</c:v>
                </c:pt>
                <c:pt idx="22">
                  <c:v>62.121919499999997</c:v>
                </c:pt>
                <c:pt idx="23">
                  <c:v>59.729124284000001</c:v>
                </c:pt>
                <c:pt idx="24">
                  <c:v>64.277728791000001</c:v>
                </c:pt>
                <c:pt idx="25">
                  <c:v>69.376303526000001</c:v>
                </c:pt>
                <c:pt idx="26">
                  <c:v>74.457200532000002</c:v>
                </c:pt>
                <c:pt idx="27">
                  <c:v>83.338095925000005</c:v>
                </c:pt>
                <c:pt idx="28">
                  <c:v>92.803878589999997</c:v>
                </c:pt>
                <c:pt idx="29">
                  <c:v>97.212090446999994</c:v>
                </c:pt>
                <c:pt idx="30">
                  <c:v>99.266996598000006</c:v>
                </c:pt>
                <c:pt idx="31">
                  <c:v>104.708764305</c:v>
                </c:pt>
                <c:pt idx="32">
                  <c:v>87.369489896999994</c:v>
                </c:pt>
                <c:pt idx="33">
                  <c:v>106.6201598</c:v>
                </c:pt>
                <c:pt idx="34">
                  <c:v>101.340539354</c:v>
                </c:pt>
                <c:pt idx="35">
                  <c:v>95.452340599999999</c:v>
                </c:pt>
                <c:pt idx="36">
                  <c:v>104.63312808000001</c:v>
                </c:pt>
                <c:pt idx="37">
                  <c:v>106.12706999</c:v>
                </c:pt>
                <c:pt idx="38">
                  <c:v>135.54553275000001</c:v>
                </c:pt>
                <c:pt idx="39">
                  <c:v>142.53323148000001</c:v>
                </c:pt>
                <c:pt idx="40">
                  <c:v>157.45975862399999</c:v>
                </c:pt>
                <c:pt idx="41">
                  <c:v>194.42503859999999</c:v>
                </c:pt>
                <c:pt idx="42">
                  <c:v>213.29614332</c:v>
                </c:pt>
                <c:pt idx="43" formatCode="#,##0">
                  <c:v>208.2345370805802</c:v>
                </c:pt>
                <c:pt idx="44" formatCode="#,##0">
                  <c:v>215.89384166751046</c:v>
                </c:pt>
                <c:pt idx="45" formatCode="#,##0">
                  <c:v>223.60845536056033</c:v>
                </c:pt>
                <c:pt idx="46" formatCode="#,##0">
                  <c:v>231.41280076903175</c:v>
                </c:pt>
                <c:pt idx="47" formatCode="#,##0">
                  <c:v>239.33668214596662</c:v>
                </c:pt>
                <c:pt idx="48" formatCode="#,##0">
                  <c:v>247.40613629165861</c:v>
                </c:pt>
                <c:pt idx="49" formatCode="#,##0">
                  <c:v>255.64413621121557</c:v>
                </c:pt>
                <c:pt idx="50" formatCode="#,##0">
                  <c:v>264.07117329240651</c:v>
                </c:pt>
                <c:pt idx="51" formatCode="#,##0">
                  <c:v>272.70573927038413</c:v>
                </c:pt>
                <c:pt idx="52" formatCode="#,##0">
                  <c:v>281.56472553230219</c:v>
                </c:pt>
                <c:pt idx="53" formatCode="#,##0">
                  <c:v>290.66375425004077</c:v>
                </c:pt>
                <c:pt idx="54" formatCode="#,##0">
                  <c:v>300.01745329987438</c:v>
                </c:pt>
                <c:pt idx="55" formatCode="#,##0">
                  <c:v>309.63968484044011</c:v>
                </c:pt>
                <c:pt idx="56" formatCode="#,##0">
                  <c:v>319.54373569759264</c:v>
                </c:pt>
                <c:pt idx="57" formatCode="#,##0">
                  <c:v>329.74247628295871</c:v>
                </c:pt>
                <c:pt idx="58" formatCode="#,##0">
                  <c:v>340.24849359965589</c:v>
                </c:pt>
                <c:pt idx="59" formatCode="#,##0">
                  <c:v>351.07420292030429</c:v>
                </c:pt>
              </c:numCache>
            </c:numRef>
          </c:val>
          <c:smooth val="0"/>
          <c:extLst>
            <c:ext xmlns:c16="http://schemas.microsoft.com/office/drawing/2014/chart" uri="{C3380CC4-5D6E-409C-BE32-E72D297353CC}">
              <c16:uniqueId val="{00000009-2DB8-4EEF-B845-A65ED4F022DF}"/>
            </c:ext>
          </c:extLst>
        </c:ser>
        <c:ser>
          <c:idx val="10"/>
          <c:order val="10"/>
          <c:tx>
            <c:strRef>
              <c:f>'3_GH_2030_scenario'!$D$145</c:f>
              <c:strCache>
                <c:ptCount val="1"/>
                <c:pt idx="0">
                  <c:v>MD - Tractors</c:v>
                </c:pt>
              </c:strCache>
            </c:strRef>
          </c:tx>
          <c:spPr>
            <a:ln w="28575" cap="rnd">
              <a:solidFill>
                <a:schemeClr val="accent5">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'3_GH_2030_scenario'!$E$145:$BL$145</c:f>
              <c:numCache>
                <c:formatCode>0</c:formatCode>
                <c:ptCount val="60"/>
                <c:pt idx="0">
                  <c:v>1.62815343</c:v>
                </c:pt>
                <c:pt idx="1">
                  <c:v>1.7366969919999999</c:v>
                </c:pt>
                <c:pt idx="2">
                  <c:v>1.682425211</c:v>
                </c:pt>
                <c:pt idx="3">
                  <c:v>1.62815343</c:v>
                </c:pt>
                <c:pt idx="4">
                  <c:v>1.7366969919999999</c:v>
                </c:pt>
                <c:pt idx="5">
                  <c:v>1.7909687729999999</c:v>
                </c:pt>
                <c:pt idx="6">
                  <c:v>1.953784116</c:v>
                </c:pt>
                <c:pt idx="7">
                  <c:v>1.953784116</c:v>
                </c:pt>
                <c:pt idx="8">
                  <c:v>1.682425211</c:v>
                </c:pt>
                <c:pt idx="9">
                  <c:v>1.804112838</c:v>
                </c:pt>
                <c:pt idx="10">
                  <c:v>2.309253156</c:v>
                </c:pt>
                <c:pt idx="11">
                  <c:v>2.12989221</c:v>
                </c:pt>
                <c:pt idx="12">
                  <c:v>1.4075693579999999</c:v>
                </c:pt>
                <c:pt idx="13">
                  <c:v>1.5755041700000001</c:v>
                </c:pt>
                <c:pt idx="14">
                  <c:v>2.0303898739999999</c:v>
                </c:pt>
                <c:pt idx="15">
                  <c:v>2.1536431020000002</c:v>
                </c:pt>
                <c:pt idx="16">
                  <c:v>2.1535561200000002</c:v>
                </c:pt>
                <c:pt idx="17">
                  <c:v>2.1653827200000002</c:v>
                </c:pt>
                <c:pt idx="18">
                  <c:v>2.1681278060000002</c:v>
                </c:pt>
                <c:pt idx="19">
                  <c:v>2.23294908</c:v>
                </c:pt>
                <c:pt idx="20">
                  <c:v>2.205429788</c:v>
                </c:pt>
                <c:pt idx="21">
                  <c:v>2.6324939700000001</c:v>
                </c:pt>
                <c:pt idx="22">
                  <c:v>2.5588774079999999</c:v>
                </c:pt>
                <c:pt idx="23">
                  <c:v>2.8776202560000002</c:v>
                </c:pt>
                <c:pt idx="24">
                  <c:v>3.122738955</c:v>
                </c:pt>
                <c:pt idx="25">
                  <c:v>3.201095472</c:v>
                </c:pt>
                <c:pt idx="26">
                  <c:v>3.5289331640000001</c:v>
                </c:pt>
                <c:pt idx="27">
                  <c:v>4.6548518720000001</c:v>
                </c:pt>
                <c:pt idx="28">
                  <c:v>5.7262039800000002</c:v>
                </c:pt>
                <c:pt idx="29">
                  <c:v>8.2186109609999995</c:v>
                </c:pt>
                <c:pt idx="30">
                  <c:v>8.610755502</c:v>
                </c:pt>
                <c:pt idx="31">
                  <c:v>1.786796788</c:v>
                </c:pt>
                <c:pt idx="32">
                  <c:v>1.8730283320000001</c:v>
                </c:pt>
                <c:pt idx="33">
                  <c:v>2.1849547720000002</c:v>
                </c:pt>
                <c:pt idx="34">
                  <c:v>2.4343777279999999</c:v>
                </c:pt>
                <c:pt idx="35">
                  <c:v>2.6313194659999999</c:v>
                </c:pt>
                <c:pt idx="36">
                  <c:v>2.7950084749999999</c:v>
                </c:pt>
                <c:pt idx="37">
                  <c:v>2.746163277</c:v>
                </c:pt>
                <c:pt idx="38">
                  <c:v>4.06654246</c:v>
                </c:pt>
                <c:pt idx="39">
                  <c:v>4.1602825499999998</c:v>
                </c:pt>
                <c:pt idx="40">
                  <c:v>4.8013354550000003</c:v>
                </c:pt>
                <c:pt idx="41">
                  <c:v>5.5977173379999998</c:v>
                </c:pt>
                <c:pt idx="42">
                  <c:v>5.9010059430000004</c:v>
                </c:pt>
                <c:pt idx="43" formatCode="#,##0">
                  <c:v>5.7609726164005055</c:v>
                </c:pt>
                <c:pt idx="44" formatCode="#,##0">
                  <c:v>5.9728733155093234</c:v>
                </c:pt>
                <c:pt idx="45" formatCode="#,##0">
                  <c:v>6.1863041846382538</c:v>
                </c:pt>
                <c:pt idx="46" formatCode="#,##0">
                  <c:v>6.4022175524084455</c:v>
                </c:pt>
                <c:pt idx="47" formatCode="#,##0">
                  <c:v>6.6214379769745344</c:v>
                </c:pt>
                <c:pt idx="48" formatCode="#,##0">
                  <c:v>6.844685786941052</c:v>
                </c:pt>
                <c:pt idx="49" formatCode="#,##0">
                  <c:v>7.0725965486035713</c:v>
                </c:pt>
                <c:pt idx="50" formatCode="#,##0">
                  <c:v>7.3057371723577669</c:v>
                </c:pt>
                <c:pt idx="51" formatCode="#,##0">
                  <c:v>7.5446192466333875</c:v>
                </c:pt>
                <c:pt idx="52" formatCode="#,##0">
                  <c:v>7.7897100849712588</c:v>
                </c:pt>
                <c:pt idx="53" formatCode="#,##0">
                  <c:v>8.0414418870711639</c:v>
                </c:pt>
                <c:pt idx="54" formatCode="#,##0">
                  <c:v>8.3002193446611621</c:v>
                </c:pt>
                <c:pt idx="55" formatCode="#,##0">
                  <c:v>8.5664259652872765</c:v>
                </c:pt>
                <c:pt idx="56" formatCode="#,##0">
                  <c:v>8.8404293394605737</c:v>
                </c:pt>
                <c:pt idx="57" formatCode="#,##0">
                  <c:v>9.1225855372642553</c:v>
                </c:pt>
                <c:pt idx="58" formatCode="#,##0">
                  <c:v>9.4132427880617104</c:v>
                </c:pt>
                <c:pt idx="59" formatCode="#,##0">
                  <c:v>9.7127445701567403</c:v>
                </c:pt>
              </c:numCache>
            </c:numRef>
          </c:val>
          <c:smooth val="0"/>
          <c:extLst>
            <c:ext xmlns:c16="http://schemas.microsoft.com/office/drawing/2014/chart" uri="{C3380CC4-5D6E-409C-BE32-E72D297353CC}">
              <c16:uniqueId val="{0000000A-2DB8-4EEF-B845-A65ED4F022DF}"/>
            </c:ext>
          </c:extLst>
        </c:ser>
        <c:ser>
          <c:idx val="11"/>
          <c:order val="11"/>
          <c:tx>
            <c:strRef>
              <c:f>'3_GH_2030_scenario'!$D$146</c:f>
              <c:strCache>
                <c:ptCount val="1"/>
                <c:pt idx="0">
                  <c:v>KE - Fans</c:v>
                </c:pt>
              </c:strCache>
            </c:strRef>
          </c:tx>
          <c:spPr>
            <a:ln w="28575" cap="rnd">
              <a:solidFill>
                <a:schemeClr val="accent6">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'3_GH_2030_scenario'!$E$146:$BL$146</c:f>
              <c:numCache>
                <c:formatCode>0</c:formatCode>
                <c:ptCount val="60"/>
                <c:pt idx="0">
                  <c:v>0.167280110567705</c:v>
                </c:pt>
                <c:pt idx="1">
                  <c:v>0.19065628370486301</c:v>
                </c:pt>
                <c:pt idx="2">
                  <c:v>0.22576508823629099</c:v>
                </c:pt>
                <c:pt idx="3">
                  <c:v>0.319886421157625</c:v>
                </c:pt>
                <c:pt idx="4">
                  <c:v>0.41341420461204198</c:v>
                </c:pt>
                <c:pt idx="5">
                  <c:v>0.51809738354608603</c:v>
                </c:pt>
                <c:pt idx="6">
                  <c:v>0.56337424707159001</c:v>
                </c:pt>
                <c:pt idx="7">
                  <c:v>0.57319726925689096</c:v>
                </c:pt>
                <c:pt idx="8">
                  <c:v>0.59454577815656595</c:v>
                </c:pt>
                <c:pt idx="9">
                  <c:v>0.59244323828698198</c:v>
                </c:pt>
                <c:pt idx="10">
                  <c:v>0.64815659113856205</c:v>
                </c:pt>
                <c:pt idx="11">
                  <c:v>0.69184995166117702</c:v>
                </c:pt>
                <c:pt idx="12">
                  <c:v>0.64323599994288305</c:v>
                </c:pt>
                <c:pt idx="13">
                  <c:v>0.57203992900500999</c:v>
                </c:pt>
                <c:pt idx="14">
                  <c:v>0.592496166608521</c:v>
                </c:pt>
                <c:pt idx="15">
                  <c:v>0.590014487319514</c:v>
                </c:pt>
                <c:pt idx="16">
                  <c:v>0.67785748015456704</c:v>
                </c:pt>
                <c:pt idx="17">
                  <c:v>0.69735950325351903</c:v>
                </c:pt>
                <c:pt idx="18">
                  <c:v>0.78377320741087197</c:v>
                </c:pt>
                <c:pt idx="19">
                  <c:v>0.88043154562583303</c:v>
                </c:pt>
                <c:pt idx="20">
                  <c:v>0.97605755698231</c:v>
                </c:pt>
                <c:pt idx="21">
                  <c:v>1.16995805209348</c:v>
                </c:pt>
                <c:pt idx="22">
                  <c:v>1.3068620340922801</c:v>
                </c:pt>
                <c:pt idx="23">
                  <c:v>1.3984825244686101</c:v>
                </c:pt>
                <c:pt idx="24">
                  <c:v>1.89967937562985</c:v>
                </c:pt>
                <c:pt idx="25">
                  <c:v>2.2741687295871702</c:v>
                </c:pt>
                <c:pt idx="26">
                  <c:v>1.37347166952721</c:v>
                </c:pt>
                <c:pt idx="27">
                  <c:v>1.1223720042083101</c:v>
                </c:pt>
                <c:pt idx="28">
                  <c:v>1.46462744703331</c:v>
                </c:pt>
                <c:pt idx="29">
                  <c:v>1.34169974542266</c:v>
                </c:pt>
                <c:pt idx="30">
                  <c:v>1.4595825998553</c:v>
                </c:pt>
                <c:pt idx="31">
                  <c:v>1.50271783066992</c:v>
                </c:pt>
                <c:pt idx="32">
                  <c:v>1.5450411292301001</c:v>
                </c:pt>
                <c:pt idx="33">
                  <c:v>1.6277450174888499</c:v>
                </c:pt>
                <c:pt idx="34">
                  <c:v>1.71929195530348</c:v>
                </c:pt>
                <c:pt idx="35">
                  <c:v>1.8601024989852999</c:v>
                </c:pt>
                <c:pt idx="36">
                  <c:v>1.8169245751004199</c:v>
                </c:pt>
                <c:pt idx="37">
                  <c:v>1.9543822803763999</c:v>
                </c:pt>
                <c:pt idx="38">
                  <c:v>2.0695662746451999</c:v>
                </c:pt>
                <c:pt idx="39">
                  <c:v>2.3208880896108202</c:v>
                </c:pt>
                <c:pt idx="40">
                  <c:v>2.32291239677946</c:v>
                </c:pt>
                <c:pt idx="41">
                  <c:v>2.34382948279546</c:v>
                </c:pt>
                <c:pt idx="42">
                  <c:v>2.6822735463585401</c:v>
                </c:pt>
                <c:pt idx="43" formatCode="#,##0">
                  <c:v>2.8405276855936936</c:v>
                </c:pt>
                <c:pt idx="44" formatCode="#,##0">
                  <c:v>3.0081188190437214</c:v>
                </c:pt>
                <c:pt idx="45" formatCode="#,##0">
                  <c:v>3.1855978293673006</c:v>
                </c:pt>
                <c:pt idx="46" formatCode="#,##0">
                  <c:v>3.3735481012999711</c:v>
                </c:pt>
                <c:pt idx="47" formatCode="#,##0">
                  <c:v>3.5725874392766692</c:v>
                </c:pt>
                <c:pt idx="48" formatCode="#,##0">
                  <c:v>3.7833700981939926</c:v>
                </c:pt>
                <c:pt idx="49" formatCode="#,##0">
                  <c:v>4.0065889339874383</c:v>
                </c:pt>
                <c:pt idx="50" formatCode="#,##0">
                  <c:v>4.2429776810926967</c:v>
                </c:pt>
                <c:pt idx="51" formatCode="#,##0">
                  <c:v>4.4933133642771654</c:v>
                </c:pt>
                <c:pt idx="52" formatCode="#,##0">
                  <c:v>4.7584188527695179</c:v>
                </c:pt>
                <c:pt idx="53" formatCode="#,##0">
                  <c:v>5.0391655650829188</c:v>
                </c:pt>
                <c:pt idx="54" formatCode="#,##0">
                  <c:v>5.3364763334228105</c:v>
                </c:pt>
                <c:pt idx="55" formatCode="#,##0">
                  <c:v>5.6513284370947563</c:v>
                </c:pt>
                <c:pt idx="56" formatCode="#,##0">
                  <c:v>5.9847568148833465</c:v>
                </c:pt>
                <c:pt idx="57" formatCode="#,##0">
                  <c:v>6.3378574669614638</c:v>
                </c:pt>
                <c:pt idx="58" formatCode="#,##0">
                  <c:v>6.7117910575121895</c:v>
                </c:pt>
                <c:pt idx="59" formatCode="#,##0">
                  <c:v>7.1077867299054081</c:v>
                </c:pt>
              </c:numCache>
            </c:numRef>
          </c:val>
          <c:smooth val="0"/>
          <c:extLst>
            <c:ext xmlns:c16="http://schemas.microsoft.com/office/drawing/2014/chart" uri="{C3380CC4-5D6E-409C-BE32-E72D297353CC}">
              <c16:uniqueId val="{0000000B-2DB8-4EEF-B845-A65ED4F022DF}"/>
            </c:ext>
          </c:extLst>
        </c:ser>
        <c:ser>
          <c:idx val="12"/>
          <c:order val="12"/>
          <c:tx>
            <c:strRef>
              <c:f>'3_GH_2030_scenario'!$D$147</c:f>
              <c:strCache>
                <c:ptCount val="1"/>
                <c:pt idx="0">
                  <c:v>Light - Electric lights</c:v>
                </c:pt>
              </c:strCache>
            </c:strRef>
          </c:tx>
          <c:spPr>
            <a:ln w="28575" cap="rnd">
              <a:solidFill>
                <a:schemeClr val="accent1">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'3_GH_2030_scenario'!$E$147:$BL$147</c:f>
              <c:numCache>
                <c:formatCode>0</c:formatCode>
                <c:ptCount val="60"/>
                <c:pt idx="0">
                  <c:v>0.57921677717401598</c:v>
                </c:pt>
                <c:pt idx="1">
                  <c:v>0.67290362574195495</c:v>
                </c:pt>
                <c:pt idx="2">
                  <c:v>0.79601992311073899</c:v>
                </c:pt>
                <c:pt idx="3">
                  <c:v>0.88748397861426498</c:v>
                </c:pt>
                <c:pt idx="4">
                  <c:v>0.87140264012830704</c:v>
                </c:pt>
                <c:pt idx="5">
                  <c:v>0.93878876031480796</c:v>
                </c:pt>
                <c:pt idx="6">
                  <c:v>0.980314106415342</c:v>
                </c:pt>
                <c:pt idx="7">
                  <c:v>0.82193616908234801</c:v>
                </c:pt>
                <c:pt idx="8">
                  <c:v>1.0099657158264299</c:v>
                </c:pt>
                <c:pt idx="9">
                  <c:v>1.05681356336636</c:v>
                </c:pt>
                <c:pt idx="10">
                  <c:v>1.0785848829476301</c:v>
                </c:pt>
                <c:pt idx="11">
                  <c:v>1.2576557410888101</c:v>
                </c:pt>
                <c:pt idx="12">
                  <c:v>0.78183034779849103</c:v>
                </c:pt>
                <c:pt idx="13">
                  <c:v>0.48871748319962699</c:v>
                </c:pt>
                <c:pt idx="14">
                  <c:v>0.84382396729419695</c:v>
                </c:pt>
                <c:pt idx="15">
                  <c:v>1.2669524312637199</c:v>
                </c:pt>
                <c:pt idx="16">
                  <c:v>1.3136633382167799</c:v>
                </c:pt>
                <c:pt idx="17">
                  <c:v>1.50177332758029</c:v>
                </c:pt>
                <c:pt idx="18">
                  <c:v>1.60495442702528</c:v>
                </c:pt>
                <c:pt idx="19">
                  <c:v>1.6962657884621599</c:v>
                </c:pt>
                <c:pt idx="20">
                  <c:v>1.8542544302961499</c:v>
                </c:pt>
                <c:pt idx="21">
                  <c:v>2.07507539198809</c:v>
                </c:pt>
                <c:pt idx="22">
                  <c:v>2.2372168809564301</c:v>
                </c:pt>
                <c:pt idx="23">
                  <c:v>2.0928358641239901</c:v>
                </c:pt>
                <c:pt idx="24">
                  <c:v>2.97845330418038</c:v>
                </c:pt>
                <c:pt idx="25">
                  <c:v>3.4394652744587799</c:v>
                </c:pt>
                <c:pt idx="26">
                  <c:v>3.29616175313194</c:v>
                </c:pt>
                <c:pt idx="27">
                  <c:v>2.14405105991273</c:v>
                </c:pt>
                <c:pt idx="28">
                  <c:v>3.1202880187523601</c:v>
                </c:pt>
                <c:pt idx="29">
                  <c:v>3.32710677731537</c:v>
                </c:pt>
                <c:pt idx="30">
                  <c:v>3.4973128457196001</c:v>
                </c:pt>
                <c:pt idx="31">
                  <c:v>3.8677643970614302</c:v>
                </c:pt>
                <c:pt idx="32">
                  <c:v>3.0817662818659302</c:v>
                </c:pt>
                <c:pt idx="33">
                  <c:v>3.1695933328475201</c:v>
                </c:pt>
                <c:pt idx="34">
                  <c:v>3.64671772190357</c:v>
                </c:pt>
                <c:pt idx="35">
                  <c:v>4.7027940860493</c:v>
                </c:pt>
                <c:pt idx="36">
                  <c:v>4.1128476777494098</c:v>
                </c:pt>
                <c:pt idx="37">
                  <c:v>4.6336279611846702</c:v>
                </c:pt>
                <c:pt idx="38">
                  <c:v>4.6824438225119902</c:v>
                </c:pt>
                <c:pt idx="39">
                  <c:v>5.2771754567496201</c:v>
                </c:pt>
                <c:pt idx="40">
                  <c:v>5.6355573930092504</c:v>
                </c:pt>
                <c:pt idx="41" formatCode="0.0">
                  <c:v>6.0698665912085001</c:v>
                </c:pt>
                <c:pt idx="42" formatCode="0.0">
                  <c:v>7.0333374971187403</c:v>
                </c:pt>
                <c:pt idx="43" formatCode="#,##0">
                  <c:v>7.5</c:v>
                </c:pt>
                <c:pt idx="44" formatCode="#,##0">
                  <c:v>8</c:v>
                </c:pt>
                <c:pt idx="45" formatCode="#,##0">
                  <c:v>8.5</c:v>
                </c:pt>
                <c:pt idx="46" formatCode="#,##0">
                  <c:v>9</c:v>
                </c:pt>
                <c:pt idx="47" formatCode="#,##0">
                  <c:v>9.5</c:v>
                </c:pt>
                <c:pt idx="48" formatCode="#,##0">
                  <c:v>10</c:v>
                </c:pt>
                <c:pt idx="49" formatCode="#,##0">
                  <c:v>10.5</c:v>
                </c:pt>
                <c:pt idx="50" formatCode="#,##0">
                  <c:v>11</c:v>
                </c:pt>
                <c:pt idx="51" formatCode="#,##0">
                  <c:v>11.5</c:v>
                </c:pt>
                <c:pt idx="52" formatCode="#,##0">
                  <c:v>12</c:v>
                </c:pt>
                <c:pt idx="53" formatCode="#,##0">
                  <c:v>12.5</c:v>
                </c:pt>
                <c:pt idx="54" formatCode="#,##0">
                  <c:v>13</c:v>
                </c:pt>
                <c:pt idx="55" formatCode="#,##0">
                  <c:v>13.5</c:v>
                </c:pt>
                <c:pt idx="56" formatCode="#,##0">
                  <c:v>14</c:v>
                </c:pt>
                <c:pt idx="57" formatCode="#,##0">
                  <c:v>14.5</c:v>
                </c:pt>
                <c:pt idx="58" formatCode="#,##0">
                  <c:v>15</c:v>
                </c:pt>
                <c:pt idx="59" formatCode="#,##0">
                  <c:v>15.5</c:v>
                </c:pt>
              </c:numCache>
            </c:numRef>
          </c:val>
          <c:smooth val="0"/>
          <c:extLst>
            <c:ext xmlns:c16="http://schemas.microsoft.com/office/drawing/2014/chart" uri="{C3380CC4-5D6E-409C-BE32-E72D297353CC}">
              <c16:uniqueId val="{0000000C-2DB8-4EEF-B845-A65ED4F022DF}"/>
            </c:ext>
          </c:extLst>
        </c:ser>
        <c:ser>
          <c:idx val="13"/>
          <c:order val="13"/>
          <c:tx>
            <c:strRef>
              <c:f>'3_GH_2030_scenario'!$D$148</c:f>
              <c:strCache>
                <c:ptCount val="1"/>
                <c:pt idx="0">
                  <c:v>Light - Televisions</c:v>
                </c:pt>
              </c:strCache>
            </c:strRef>
          </c:tx>
          <c:spPr>
            <a:ln w="28575" cap="rnd">
              <a:solidFill>
                <a:schemeClr val="accent2">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'3_GH_2030_scenario'!$E$148:$BL$148</c:f>
              <c:numCache>
                <c:formatCode>0</c:formatCode>
                <c:ptCount val="60"/>
                <c:pt idx="0">
                  <c:v>1.52698146862631E-3</c:v>
                </c:pt>
                <c:pt idx="1">
                  <c:v>1.7838518092027199E-3</c:v>
                </c:pt>
                <c:pt idx="2">
                  <c:v>2.1644872463324801E-3</c:v>
                </c:pt>
                <c:pt idx="3">
                  <c:v>3.1417003551817702E-3</c:v>
                </c:pt>
                <c:pt idx="4">
                  <c:v>4.1582697278783201E-3</c:v>
                </c:pt>
                <c:pt idx="5">
                  <c:v>5.3357019083844597E-3</c:v>
                </c:pt>
                <c:pt idx="6">
                  <c:v>5.9392471522613302E-3</c:v>
                </c:pt>
                <c:pt idx="7">
                  <c:v>6.18444228982141E-3</c:v>
                </c:pt>
                <c:pt idx="8">
                  <c:v>6.5638355038891202E-3</c:v>
                </c:pt>
                <c:pt idx="9">
                  <c:v>6.6913677646188597E-3</c:v>
                </c:pt>
                <c:pt idx="10">
                  <c:v>7.4880597942541902E-3</c:v>
                </c:pt>
                <c:pt idx="11">
                  <c:v>8.1743527876916699E-3</c:v>
                </c:pt>
                <c:pt idx="12">
                  <c:v>7.7714150840851098E-3</c:v>
                </c:pt>
                <c:pt idx="13">
                  <c:v>7.0661946546172402E-3</c:v>
                </c:pt>
                <c:pt idx="14">
                  <c:v>7.48204636645468E-3</c:v>
                </c:pt>
                <c:pt idx="15">
                  <c:v>7.6159488643603099E-3</c:v>
                </c:pt>
                <c:pt idx="16">
                  <c:v>8.9429690854396192E-3</c:v>
                </c:pt>
                <c:pt idx="17">
                  <c:v>9.4024707492624208E-3</c:v>
                </c:pt>
                <c:pt idx="18">
                  <c:v>1.07989618637021E-2</c:v>
                </c:pt>
                <c:pt idx="19">
                  <c:v>1.23954451372761E-2</c:v>
                </c:pt>
                <c:pt idx="20">
                  <c:v>1.40407311719601E-2</c:v>
                </c:pt>
                <c:pt idx="21">
                  <c:v>1.7195281001417199E-2</c:v>
                </c:pt>
                <c:pt idx="22">
                  <c:v>1.9623407071994E-2</c:v>
                </c:pt>
                <c:pt idx="23">
                  <c:v>2.14532118317616E-2</c:v>
                </c:pt>
                <c:pt idx="24">
                  <c:v>2.9771111577210199E-2</c:v>
                </c:pt>
                <c:pt idx="25">
                  <c:v>3.6409076103856901E-2</c:v>
                </c:pt>
                <c:pt idx="26">
                  <c:v>2.24633996583407E-2</c:v>
                </c:pt>
                <c:pt idx="27">
                  <c:v>1.87526142951111E-2</c:v>
                </c:pt>
                <c:pt idx="28">
                  <c:v>2.4999170483090499E-2</c:v>
                </c:pt>
                <c:pt idx="29">
                  <c:v>2.33956548562128E-2</c:v>
                </c:pt>
                <c:pt idx="30">
                  <c:v>2.60017014773293E-2</c:v>
                </c:pt>
                <c:pt idx="31">
                  <c:v>2.7350125595301301E-2</c:v>
                </c:pt>
                <c:pt idx="32">
                  <c:v>2.8730958997483999E-2</c:v>
                </c:pt>
                <c:pt idx="33">
                  <c:v>3.09277160890064E-2</c:v>
                </c:pt>
                <c:pt idx="34">
                  <c:v>3.33802499691346E-2</c:v>
                </c:pt>
                <c:pt idx="35">
                  <c:v>3.6905088639807598E-2</c:v>
                </c:pt>
                <c:pt idx="36">
                  <c:v>3.6840930548583201E-2</c:v>
                </c:pt>
                <c:pt idx="37">
                  <c:v>4.0502928719742003E-2</c:v>
                </c:pt>
                <c:pt idx="38">
                  <c:v>4.3841200642106101E-2</c:v>
                </c:pt>
                <c:pt idx="39">
                  <c:v>5.0260934197401401E-2</c:v>
                </c:pt>
                <c:pt idx="40">
                  <c:v>5.1432040782494103E-2</c:v>
                </c:pt>
                <c:pt idx="41">
                  <c:v>5.3064871731612201E-2</c:v>
                </c:pt>
                <c:pt idx="42">
                  <c:v>6.2104684972511197E-2</c:v>
                </c:pt>
                <c:pt idx="43" formatCode="#,##0">
                  <c:v>6.576886138588936E-2</c:v>
                </c:pt>
                <c:pt idx="44" formatCode="#,##0">
                  <c:v>6.7741927227466039E-2</c:v>
                </c:pt>
                <c:pt idx="45" formatCode="#,##0">
                  <c:v>6.9774185044290019E-2</c:v>
                </c:pt>
                <c:pt idx="46" formatCode="#,##0">
                  <c:v>7.1867410595618728E-2</c:v>
                </c:pt>
                <c:pt idx="47" formatCode="#,##0">
                  <c:v>7.4023432913487286E-2</c:v>
                </c:pt>
                <c:pt idx="48" formatCode="#,##0">
                  <c:v>7.6244135900891907E-2</c:v>
                </c:pt>
                <c:pt idx="49" formatCode="#,##0">
                  <c:v>7.8531459977918661E-2</c:v>
                </c:pt>
                <c:pt idx="50" formatCode="#,##0">
                  <c:v>8.0887403777256228E-2</c:v>
                </c:pt>
                <c:pt idx="51" formatCode="#,##0">
                  <c:v>8.331402589057392E-2</c:v>
                </c:pt>
                <c:pt idx="52" formatCode="#,##0">
                  <c:v>8.5813446667291141E-2</c:v>
                </c:pt>
                <c:pt idx="53" formatCode="#,##0">
                  <c:v>8.8387850067309884E-2</c:v>
                </c:pt>
                <c:pt idx="54" formatCode="#,##0">
                  <c:v>9.1039485569329184E-2</c:v>
                </c:pt>
                <c:pt idx="55" formatCode="#,##0">
                  <c:v>9.3770670136409065E-2</c:v>
                </c:pt>
                <c:pt idx="56" formatCode="#,##0">
                  <c:v>9.6583790240501344E-2</c:v>
                </c:pt>
                <c:pt idx="57" formatCode="#,##0">
                  <c:v>9.9481303947716385E-2</c:v>
                </c:pt>
                <c:pt idx="58" formatCode="#,##0">
                  <c:v>0.10246574306614788</c:v>
                </c:pt>
                <c:pt idx="59" formatCode="#,##0">
                  <c:v>0.10553971535813232</c:v>
                </c:pt>
              </c:numCache>
            </c:numRef>
          </c:val>
          <c:smooth val="0"/>
          <c:extLst>
            <c:ext xmlns:c16="http://schemas.microsoft.com/office/drawing/2014/chart" uri="{C3380CC4-5D6E-409C-BE32-E72D297353CC}">
              <c16:uniqueId val="{0000000D-2DB8-4EEF-B845-A65ED4F022DF}"/>
            </c:ext>
          </c:extLst>
        </c:ser>
        <c:ser>
          <c:idx val="14"/>
          <c:order val="14"/>
          <c:tx>
            <c:strRef>
              <c:f>'3_GH_2030_scenario'!$D$149</c:f>
              <c:strCache>
                <c:ptCount val="1"/>
                <c:pt idx="0">
                  <c:v>MD - Electric motors</c:v>
                </c:pt>
              </c:strCache>
            </c:strRef>
          </c:tx>
          <c:spPr>
            <a:ln w="28575" cap="rnd">
              <a:solidFill>
                <a:schemeClr val="accent3">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'3_GH_2030_scenario'!$E$149:$BL$149</c:f>
              <c:numCache>
                <c:formatCode>0</c:formatCode>
                <c:ptCount val="60"/>
                <c:pt idx="0">
                  <c:v>27.324487049999998</c:v>
                </c:pt>
                <c:pt idx="1">
                  <c:v>31.799969999999998</c:v>
                </c:pt>
                <c:pt idx="2">
                  <c:v>36.742448250000002</c:v>
                </c:pt>
                <c:pt idx="3">
                  <c:v>45.783815375501703</c:v>
                </c:pt>
                <c:pt idx="4">
                  <c:v>41.929257989612601</c:v>
                </c:pt>
                <c:pt idx="5">
                  <c:v>42.284846177327701</c:v>
                </c:pt>
                <c:pt idx="6">
                  <c:v>43.003586641143599</c:v>
                </c:pt>
                <c:pt idx="7">
                  <c:v>34.382247841060398</c:v>
                </c:pt>
                <c:pt idx="8">
                  <c:v>43.404331219633001</c:v>
                </c:pt>
                <c:pt idx="9">
                  <c:v>44.763395291763203</c:v>
                </c:pt>
                <c:pt idx="10">
                  <c:v>44.121921909994199</c:v>
                </c:pt>
                <c:pt idx="11">
                  <c:v>58.035924164326097</c:v>
                </c:pt>
                <c:pt idx="12">
                  <c:v>29.150390064</c:v>
                </c:pt>
                <c:pt idx="13">
                  <c:v>11.357475682</c:v>
                </c:pt>
                <c:pt idx="14">
                  <c:v>36.562256249999997</c:v>
                </c:pt>
                <c:pt idx="15">
                  <c:v>68.657939785298794</c:v>
                </c:pt>
                <c:pt idx="16">
                  <c:v>65.786030832794907</c:v>
                </c:pt>
                <c:pt idx="17">
                  <c:v>76.5660369337552</c:v>
                </c:pt>
                <c:pt idx="18">
                  <c:v>79.804784090816398</c:v>
                </c:pt>
                <c:pt idx="19">
                  <c:v>81.918892303978396</c:v>
                </c:pt>
                <c:pt idx="20">
                  <c:v>87.898317564386403</c:v>
                </c:pt>
                <c:pt idx="21">
                  <c:v>93.926424905178294</c:v>
                </c:pt>
                <c:pt idx="22">
                  <c:v>98.4498962633715</c:v>
                </c:pt>
                <c:pt idx="23">
                  <c:v>87.018881723095006</c:v>
                </c:pt>
                <c:pt idx="24">
                  <c:v>99.661642340033197</c:v>
                </c:pt>
                <c:pt idx="25">
                  <c:v>107.972538519461</c:v>
                </c:pt>
                <c:pt idx="26">
                  <c:v>133.70077166914899</c:v>
                </c:pt>
                <c:pt idx="27">
                  <c:v>81.296644837235306</c:v>
                </c:pt>
                <c:pt idx="28">
                  <c:v>124.624531014794</c:v>
                </c:pt>
                <c:pt idx="29">
                  <c:v>129.504017509546</c:v>
                </c:pt>
                <c:pt idx="30">
                  <c:v>132.61664505583499</c:v>
                </c:pt>
                <c:pt idx="31">
                  <c:v>155.67502726521599</c:v>
                </c:pt>
                <c:pt idx="32">
                  <c:v>112.237066666602</c:v>
                </c:pt>
                <c:pt idx="33">
                  <c:v>112.39638339022299</c:v>
                </c:pt>
                <c:pt idx="34">
                  <c:v>132.622517228611</c:v>
                </c:pt>
                <c:pt idx="35">
                  <c:v>174.41167536273699</c:v>
                </c:pt>
                <c:pt idx="36">
                  <c:v>143.919241311164</c:v>
                </c:pt>
                <c:pt idx="37">
                  <c:v>158.30949455150099</c:v>
                </c:pt>
                <c:pt idx="38">
                  <c:v>157.45633071902901</c:v>
                </c:pt>
                <c:pt idx="39">
                  <c:v>170.59096437173099</c:v>
                </c:pt>
                <c:pt idx="40">
                  <c:v>181.98183948694199</c:v>
                </c:pt>
                <c:pt idx="41">
                  <c:v>196.799904633702</c:v>
                </c:pt>
                <c:pt idx="42">
                  <c:v>213.051014528558</c:v>
                </c:pt>
                <c:pt idx="43" formatCode="#,##0">
                  <c:v>200.62203923822727</c:v>
                </c:pt>
                <c:pt idx="44" formatCode="#,##0">
                  <c:v>205.19750371035667</c:v>
                </c:pt>
                <c:pt idx="45" formatCode="#,##0">
                  <c:v>210.49521501153666</c:v>
                </c:pt>
                <c:pt idx="46" formatCode="#,##0">
                  <c:v>216.44126232562229</c:v>
                </c:pt>
                <c:pt idx="47" formatCode="#,##0">
                  <c:v>222.97586587401474</c:v>
                </c:pt>
                <c:pt idx="48" formatCode="#,##0">
                  <c:v>230.05090515673521</c:v>
                </c:pt>
                <c:pt idx="49" formatCode="#,##0">
                  <c:v>237.62787589458264</c:v>
                </c:pt>
                <c:pt idx="50" formatCode="#,##0">
                  <c:v>245.67620049376598</c:v>
                </c:pt>
                <c:pt idx="51" formatCode="#,##0">
                  <c:v>254.1718299661506</c:v>
                </c:pt>
                <c:pt idx="52" formatCode="#,##0">
                  <c:v>263.09608605817317</c:v>
                </c:pt>
                <c:pt idx="53" formatCode="#,##0">
                  <c:v>272.43470126980554</c:v>
                </c:pt>
                <c:pt idx="54" formatCode="#,##0">
                  <c:v>282.17702181207233</c:v>
                </c:pt>
                <c:pt idx="55" formatCode="#,##0">
                  <c:v>292.31534463011593</c:v>
                </c:pt>
                <c:pt idx="56" formatCode="#,##0">
                  <c:v>302.84436463372725</c:v>
                </c:pt>
                <c:pt idx="57" formatCode="#,##0">
                  <c:v>313.76071241424506</c:v>
                </c:pt>
                <c:pt idx="58" formatCode="#,##0">
                  <c:v>325.06256613906396</c:v>
                </c:pt>
                <c:pt idx="59" formatCode="#,##0">
                  <c:v>336.74932412911096</c:v>
                </c:pt>
              </c:numCache>
            </c:numRef>
          </c:val>
          <c:smooth val="0"/>
          <c:extLst>
            <c:ext xmlns:c16="http://schemas.microsoft.com/office/drawing/2014/chart" uri="{C3380CC4-5D6E-409C-BE32-E72D297353CC}">
              <c16:uniqueId val="{0000000E-2DB8-4EEF-B845-A65ED4F022DF}"/>
            </c:ext>
          </c:extLst>
        </c:ser>
        <c:ser>
          <c:idx val="15"/>
          <c:order val="15"/>
          <c:tx>
            <c:strRef>
              <c:f>'3_GH_2030_scenario'!$D$150</c:f>
              <c:strCache>
                <c:ptCount val="1"/>
                <c:pt idx="0">
                  <c:v>MD - Other appliances</c:v>
                </c:pt>
              </c:strCache>
            </c:strRef>
          </c:tx>
          <c:spPr>
            <a:ln w="28575" cap="rnd">
              <a:solidFill>
                <a:schemeClr val="accent4">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'3_GH_2030_scenario'!$E$150:$BL$150</c:f>
              <c:numCache>
                <c:formatCode>0</c:formatCode>
                <c:ptCount val="60"/>
                <c:pt idx="0">
                  <c:v>0.50650937866804802</c:v>
                </c:pt>
                <c:pt idx="1">
                  <c:v>0.57683942551801604</c:v>
                </c:pt>
                <c:pt idx="2">
                  <c:v>0.68253458651232701</c:v>
                </c:pt>
                <c:pt idx="3">
                  <c:v>0.96634267348863601</c:v>
                </c:pt>
                <c:pt idx="4">
                  <c:v>1.24793384207152</c:v>
                </c:pt>
                <c:pt idx="5">
                  <c:v>1.5627577671541399</c:v>
                </c:pt>
                <c:pt idx="6">
                  <c:v>1.6980661860294699</c:v>
                </c:pt>
                <c:pt idx="7">
                  <c:v>1.7264034073247401</c:v>
                </c:pt>
                <c:pt idx="8">
                  <c:v>1.78939887338578</c:v>
                </c:pt>
                <c:pt idx="9">
                  <c:v>1.78178545953837</c:v>
                </c:pt>
                <c:pt idx="10">
                  <c:v>1.94795294391169</c:v>
                </c:pt>
                <c:pt idx="11">
                  <c:v>2.0777978573995202</c:v>
                </c:pt>
                <c:pt idx="12">
                  <c:v>1.9304455601892201</c:v>
                </c:pt>
                <c:pt idx="13">
                  <c:v>1.7155853415246001</c:v>
                </c:pt>
                <c:pt idx="14">
                  <c:v>1.77571459482378</c:v>
                </c:pt>
                <c:pt idx="15">
                  <c:v>1.7670741883450201</c:v>
                </c:pt>
                <c:pt idx="16">
                  <c:v>2.0287932656802599</c:v>
                </c:pt>
                <c:pt idx="17">
                  <c:v>2.08576880431418</c:v>
                </c:pt>
                <c:pt idx="18">
                  <c:v>2.3426781801708598</c:v>
                </c:pt>
                <c:pt idx="19">
                  <c:v>2.6298639264858399</c:v>
                </c:pt>
                <c:pt idx="20">
                  <c:v>2.9136085875284099</c:v>
                </c:pt>
                <c:pt idx="21">
                  <c:v>3.4901716660573601</c:v>
                </c:pt>
                <c:pt idx="22">
                  <c:v>3.8960949764037198</c:v>
                </c:pt>
                <c:pt idx="23">
                  <c:v>4.1666081399992301</c:v>
                </c:pt>
                <c:pt idx="24">
                  <c:v>5.65632372646985</c:v>
                </c:pt>
                <c:pt idx="25">
                  <c:v>6.7671753663517196</c:v>
                </c:pt>
                <c:pt idx="26">
                  <c:v>4.0844886471607396</c:v>
                </c:pt>
                <c:pt idx="27">
                  <c:v>3.33572666539518</c:v>
                </c:pt>
                <c:pt idx="28">
                  <c:v>4.3502959557482903</c:v>
                </c:pt>
                <c:pt idx="29">
                  <c:v>3.98278928971156</c:v>
                </c:pt>
                <c:pt idx="30">
                  <c:v>4.3301538996951399</c:v>
                </c:pt>
                <c:pt idx="31">
                  <c:v>4.4555058850406404</c:v>
                </c:pt>
                <c:pt idx="32">
                  <c:v>4.5783270950732398</c:v>
                </c:pt>
                <c:pt idx="33">
                  <c:v>4.8206161353707202</c:v>
                </c:pt>
                <c:pt idx="34">
                  <c:v>5.0888234774832002</c:v>
                </c:pt>
                <c:pt idx="35">
                  <c:v>5.5024789184598504</c:v>
                </c:pt>
                <c:pt idx="36">
                  <c:v>5.3717314523623196</c:v>
                </c:pt>
                <c:pt idx="37">
                  <c:v>5.7749055421882503</c:v>
                </c:pt>
                <c:pt idx="38">
                  <c:v>6.1118793987490703</c:v>
                </c:pt>
                <c:pt idx="39">
                  <c:v>6.8503340720677999</c:v>
                </c:pt>
                <c:pt idx="40">
                  <c:v>6.8525862247961697</c:v>
                </c:pt>
                <c:pt idx="41">
                  <c:v>6.9105693848039502</c:v>
                </c:pt>
                <c:pt idx="42">
                  <c:v>7.9042195504129902</c:v>
                </c:pt>
                <c:pt idx="43" formatCode="#,##0">
                  <c:v>8.3705685038873554</c:v>
                </c:pt>
                <c:pt idx="44" formatCode="#,##0">
                  <c:v>8.8644320456167094</c:v>
                </c:pt>
                <c:pt idx="45" formatCode="#,##0">
                  <c:v>9.3874335363080945</c:v>
                </c:pt>
                <c:pt idx="46" formatCode="#,##0">
                  <c:v>9.9412921149502722</c:v>
                </c:pt>
                <c:pt idx="47" formatCode="#,##0">
                  <c:v>10.527828349732337</c:v>
                </c:pt>
                <c:pt idx="48" formatCode="#,##0">
                  <c:v>11.148970222366543</c:v>
                </c:pt>
                <c:pt idx="49" formatCode="#,##0">
                  <c:v>11.806759465486168</c:v>
                </c:pt>
                <c:pt idx="50" formatCode="#,##0">
                  <c:v>12.503358273949852</c:v>
                </c:pt>
                <c:pt idx="51" formatCode="#,##0">
                  <c:v>13.241056412112892</c:v>
                </c:pt>
                <c:pt idx="52" formatCode="#,##0">
                  <c:v>14.022278740427552</c:v>
                </c:pt>
                <c:pt idx="53" formatCode="#,##0">
                  <c:v>14.849593186112777</c:v>
                </c:pt>
                <c:pt idx="54" formatCode="#,##0">
                  <c:v>15.72571918409343</c:v>
                </c:pt>
                <c:pt idx="55" formatCode="#,##0">
                  <c:v>16.653536615954941</c:v>
                </c:pt>
                <c:pt idx="56" formatCode="#,##0">
                  <c:v>17.636095276296281</c:v>
                </c:pt>
                <c:pt idx="57" formatCode="#,##0">
                  <c:v>18.676624897597762</c:v>
                </c:pt>
                <c:pt idx="58" formatCode="#,##0">
                  <c:v>19.778545766556029</c:v>
                </c:pt>
                <c:pt idx="59" formatCode="#,##0">
                  <c:v>20.945479966782834</c:v>
                </c:pt>
              </c:numCache>
            </c:numRef>
          </c:val>
          <c:smooth val="0"/>
          <c:extLst>
            <c:ext xmlns:c16="http://schemas.microsoft.com/office/drawing/2014/chart" uri="{C3380CC4-5D6E-409C-BE32-E72D297353CC}">
              <c16:uniqueId val="{0000000F-2DB8-4EEF-B845-A65ED4F022DF}"/>
            </c:ext>
          </c:extLst>
        </c:ser>
        <c:ser>
          <c:idx val="16"/>
          <c:order val="16"/>
          <c:tx>
            <c:strRef>
              <c:f>'3_GH_2030_scenario'!$D$151</c:f>
              <c:strCache>
                <c:ptCount val="1"/>
                <c:pt idx="0">
                  <c:v>LTH.-10.C - Refrigerators</c:v>
                </c:pt>
              </c:strCache>
            </c:strRef>
          </c:tx>
          <c:spPr>
            <a:ln w="28575" cap="rnd">
              <a:solidFill>
                <a:schemeClr val="accent5">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'3_GH_2030_scenario'!$E$151:$BL$151</c:f>
              <c:numCache>
                <c:formatCode>0</c:formatCode>
                <c:ptCount val="60"/>
                <c:pt idx="0">
                  <c:v>0.152717962849063</c:v>
                </c:pt>
                <c:pt idx="1">
                  <c:v>0.179708755374831</c:v>
                </c:pt>
                <c:pt idx="2">
                  <c:v>0.21963644966877499</c:v>
                </c:pt>
                <c:pt idx="3">
                  <c:v>0.32109678721377499</c:v>
                </c:pt>
                <c:pt idx="4">
                  <c:v>0.42804225444003802</c:v>
                </c:pt>
                <c:pt idx="5">
                  <c:v>0.55315604631085902</c:v>
                </c:pt>
                <c:pt idx="6">
                  <c:v>0.62007948438072402</c:v>
                </c:pt>
                <c:pt idx="7">
                  <c:v>0.65020850787169904</c:v>
                </c:pt>
                <c:pt idx="8">
                  <c:v>0.69489768578923194</c:v>
                </c:pt>
                <c:pt idx="9">
                  <c:v>0.71328461178917901</c:v>
                </c:pt>
                <c:pt idx="10">
                  <c:v>0.80366414143017295</c:v>
                </c:pt>
                <c:pt idx="11">
                  <c:v>0.88325775062259504</c:v>
                </c:pt>
                <c:pt idx="12">
                  <c:v>0.84534375974271703</c:v>
                </c:pt>
                <c:pt idx="13">
                  <c:v>0.77372652878632597</c:v>
                </c:pt>
                <c:pt idx="14">
                  <c:v>0.82463063876500098</c:v>
                </c:pt>
                <c:pt idx="15">
                  <c:v>0.84482720276394896</c:v>
                </c:pt>
                <c:pt idx="16">
                  <c:v>0.99838302500739096</c:v>
                </c:pt>
                <c:pt idx="17">
                  <c:v>1.05631890613696</c:v>
                </c:pt>
                <c:pt idx="18">
                  <c:v>1.22078116911484</c:v>
                </c:pt>
                <c:pt idx="19">
                  <c:v>1.4098896778330099</c:v>
                </c:pt>
                <c:pt idx="20">
                  <c:v>1.60673244392377</c:v>
                </c:pt>
                <c:pt idx="21">
                  <c:v>1.97950613599792</c:v>
                </c:pt>
                <c:pt idx="22">
                  <c:v>2.2723637622727599</c:v>
                </c:pt>
                <c:pt idx="23">
                  <c:v>2.4986938790113502</c:v>
                </c:pt>
                <c:pt idx="24">
                  <c:v>3.4873355600642801</c:v>
                </c:pt>
                <c:pt idx="25">
                  <c:v>4.2889026015547902</c:v>
                </c:pt>
                <c:pt idx="26">
                  <c:v>2.6607801997975602</c:v>
                </c:pt>
                <c:pt idx="27">
                  <c:v>2.2333185438342902</c:v>
                </c:pt>
                <c:pt idx="28">
                  <c:v>2.9931420478591</c:v>
                </c:pt>
                <c:pt idx="29">
                  <c:v>2.8158306858338502</c:v>
                </c:pt>
                <c:pt idx="30">
                  <c:v>3.1455643634060801</c:v>
                </c:pt>
                <c:pt idx="31">
                  <c:v>3.32534422739174</c:v>
                </c:pt>
                <c:pt idx="32">
                  <c:v>3.5104432331414901</c:v>
                </c:pt>
                <c:pt idx="33">
                  <c:v>3.7970591067001598</c:v>
                </c:pt>
                <c:pt idx="34">
                  <c:v>4.1174552637222801</c:v>
                </c:pt>
                <c:pt idx="35">
                  <c:v>4.5731607428893399</c:v>
                </c:pt>
                <c:pt idx="36">
                  <c:v>4.5856586167811004</c:v>
                </c:pt>
                <c:pt idx="37">
                  <c:v>5.0634592128677296</c:v>
                </c:pt>
                <c:pt idx="38">
                  <c:v>5.5040291196323903</c:v>
                </c:pt>
                <c:pt idx="39">
                  <c:v>6.3359628221938404</c:v>
                </c:pt>
                <c:pt idx="40">
                  <c:v>6.5094548099343896</c:v>
                </c:pt>
                <c:pt idx="41">
                  <c:v>6.7420252922959003</c:v>
                </c:pt>
                <c:pt idx="42">
                  <c:v>7.9199442173542396</c:v>
                </c:pt>
                <c:pt idx="43" formatCode="#,##0">
                  <c:v>8.3872209261781396</c:v>
                </c:pt>
                <c:pt idx="44" formatCode="#,##0">
                  <c:v>8.8820669608226499</c:v>
                </c:pt>
                <c:pt idx="45" formatCode="#,##0">
                  <c:v>9.4061089115111862</c:v>
                </c:pt>
                <c:pt idx="46" formatCode="#,##0">
                  <c:v>9.9610693372903452</c:v>
                </c:pt>
                <c:pt idx="47" formatCode="#,##0">
                  <c:v>10.548772428190475</c:v>
                </c:pt>
                <c:pt idx="48" formatCode="#,##0">
                  <c:v>11.171150001453713</c:v>
                </c:pt>
                <c:pt idx="49" formatCode="#,##0">
                  <c:v>11.830247851539481</c:v>
                </c:pt>
                <c:pt idx="50" formatCode="#,##0">
                  <c:v>12.52823247478031</c:v>
                </c:pt>
                <c:pt idx="51" formatCode="#,##0">
                  <c:v>13.267398190792347</c:v>
                </c:pt>
                <c:pt idx="52" formatCode="#,##0">
                  <c:v>14.050174684049095</c:v>
                </c:pt>
                <c:pt idx="53" formatCode="#,##0">
                  <c:v>14.879134990407991</c:v>
                </c:pt>
                <c:pt idx="54" formatCode="#,##0">
                  <c:v>15.757003954842061</c:v>
                </c:pt>
                <c:pt idx="55" formatCode="#,##0">
                  <c:v>16.68666718817774</c:v>
                </c:pt>
                <c:pt idx="56" formatCode="#,##0">
                  <c:v>17.671180552280227</c:v>
                </c:pt>
                <c:pt idx="57" formatCode="#,##0">
                  <c:v>18.713780204864758</c:v>
                </c:pt>
                <c:pt idx="58" formatCode="#,##0">
                  <c:v>19.817893236951779</c:v>
                </c:pt>
                <c:pt idx="59" formatCode="#,##0">
                  <c:v>20.987148937931934</c:v>
                </c:pt>
              </c:numCache>
            </c:numRef>
          </c:val>
          <c:smooth val="0"/>
          <c:extLst>
            <c:ext xmlns:c16="http://schemas.microsoft.com/office/drawing/2014/chart" uri="{C3380CC4-5D6E-409C-BE32-E72D297353CC}">
              <c16:uniqueId val="{00000010-2DB8-4EEF-B845-A65ED4F022DF}"/>
            </c:ext>
          </c:extLst>
        </c:ser>
        <c:ser>
          <c:idx val="17"/>
          <c:order val="17"/>
          <c:tx>
            <c:strRef>
              <c:f>'3_GH_2030_scenario'!$D$152</c:f>
              <c:strCache>
                <c:ptCount val="1"/>
                <c:pt idx="0">
                  <c:v>MTH.100.C - Electric heaters</c:v>
                </c:pt>
              </c:strCache>
            </c:strRef>
          </c:tx>
          <c:spPr>
            <a:ln w="28575" cap="rnd">
              <a:solidFill>
                <a:schemeClr val="accent6">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'3_GH_2030_scenario'!$E$152:$BL$152</c:f>
              <c:numCache>
                <c:formatCode>0</c:formatCode>
                <c:ptCount val="60"/>
                <c:pt idx="0">
                  <c:v>1.1928045001067999</c:v>
                </c:pt>
                <c:pt idx="1">
                  <c:v>1.3734959107488001</c:v>
                </c:pt>
                <c:pt idx="2">
                  <c:v>1.6037116412820001</c:v>
                </c:pt>
                <c:pt idx="3">
                  <c:v>2.0780146455617698</c:v>
                </c:pt>
                <c:pt idx="4">
                  <c:v>1.60061950358546</c:v>
                </c:pt>
                <c:pt idx="5">
                  <c:v>1.4472517932787501</c:v>
                </c:pt>
                <c:pt idx="6">
                  <c:v>1.3258305822312499</c:v>
                </c:pt>
                <c:pt idx="7">
                  <c:v>0.53384816700576598</c:v>
                </c:pt>
                <c:pt idx="8">
                  <c:v>1.0664090593644699</c:v>
                </c:pt>
                <c:pt idx="9">
                  <c:v>0.94890787687362799</c:v>
                </c:pt>
                <c:pt idx="10">
                  <c:v>0.75151747093963195</c:v>
                </c:pt>
                <c:pt idx="11">
                  <c:v>2.1315056933891601</c:v>
                </c:pt>
                <c:pt idx="12">
                  <c:v>1.4357325447003799</c:v>
                </c:pt>
                <c:pt idx="13">
                  <c:v>0.45066809514499201</c:v>
                </c:pt>
                <c:pt idx="14">
                  <c:v>1.6682299314</c:v>
                </c:pt>
                <c:pt idx="15">
                  <c:v>2.8151604865897299</c:v>
                </c:pt>
                <c:pt idx="16">
                  <c:v>2.2421262844329402</c:v>
                </c:pt>
                <c:pt idx="17">
                  <c:v>3.04414858888016</c:v>
                </c:pt>
                <c:pt idx="18">
                  <c:v>3.1762588918817398</c:v>
                </c:pt>
                <c:pt idx="19">
                  <c:v>3.2076652856936798</c:v>
                </c:pt>
                <c:pt idx="20">
                  <c:v>3.5776549181269099</c:v>
                </c:pt>
                <c:pt idx="21">
                  <c:v>3.94936594203506</c:v>
                </c:pt>
                <c:pt idx="22">
                  <c:v>4.1867672648616301</c:v>
                </c:pt>
                <c:pt idx="23">
                  <c:v>3.0276319091601298</c:v>
                </c:pt>
                <c:pt idx="24">
                  <c:v>5.0854418370429499</c:v>
                </c:pt>
                <c:pt idx="25">
                  <c:v>5.8789413234491903</c:v>
                </c:pt>
                <c:pt idx="26">
                  <c:v>7.8197779741635696</c:v>
                </c:pt>
                <c:pt idx="27">
                  <c:v>2.9468545411268199</c:v>
                </c:pt>
                <c:pt idx="28">
                  <c:v>6.4538826848207602</c:v>
                </c:pt>
                <c:pt idx="29">
                  <c:v>7.2961590471054603</c:v>
                </c:pt>
                <c:pt idx="30">
                  <c:v>7.4935059442569996</c:v>
                </c:pt>
                <c:pt idx="31">
                  <c:v>9.7234733288373398</c:v>
                </c:pt>
                <c:pt idx="32">
                  <c:v>6.0456887077135404</c:v>
                </c:pt>
                <c:pt idx="33">
                  <c:v>6.0668249878445497</c:v>
                </c:pt>
                <c:pt idx="34">
                  <c:v>7.7317032875806202</c:v>
                </c:pt>
                <c:pt idx="35">
                  <c:v>11.612506378432901</c:v>
                </c:pt>
                <c:pt idx="36">
                  <c:v>8.8708314861179005</c:v>
                </c:pt>
                <c:pt idx="37">
                  <c:v>10.3421334988944</c:v>
                </c:pt>
                <c:pt idx="38">
                  <c:v>10.0377081599405</c:v>
                </c:pt>
                <c:pt idx="39">
                  <c:v>11.4297650232789</c:v>
                </c:pt>
                <c:pt idx="40">
                  <c:v>12.0982717525807</c:v>
                </c:pt>
                <c:pt idx="41">
                  <c:v>13.2960440217394</c:v>
                </c:pt>
                <c:pt idx="42">
                  <c:v>15.340893394434</c:v>
                </c:pt>
                <c:pt idx="43" formatCode="#,##0">
                  <c:v>16.246006104705604</c:v>
                </c:pt>
                <c:pt idx="44" formatCode="#,##0">
                  <c:v>17.204520464883235</c:v>
                </c:pt>
                <c:pt idx="45" formatCode="#,##0">
                  <c:v>18.219587172311343</c:v>
                </c:pt>
                <c:pt idx="46" formatCode="#,##0">
                  <c:v>19.294542815477712</c:v>
                </c:pt>
                <c:pt idx="47" formatCode="#,##0">
                  <c:v>20.432920841590896</c:v>
                </c:pt>
                <c:pt idx="48" formatCode="#,##0">
                  <c:v>21.638463171244759</c:v>
                </c:pt>
                <c:pt idx="49" formatCode="#,##0">
                  <c:v>22.915132498348196</c:v>
                </c:pt>
                <c:pt idx="50" formatCode="#,##0">
                  <c:v>24.267125315750739</c:v>
                </c:pt>
                <c:pt idx="51" formatCode="#,##0">
                  <c:v>25.698885709380033</c:v>
                </c:pt>
                <c:pt idx="52" formatCode="#,##0">
                  <c:v>27.215119966233452</c:v>
                </c:pt>
                <c:pt idx="53" formatCode="#,##0">
                  <c:v>28.820812044241222</c:v>
                </c:pt>
                <c:pt idx="54" formatCode="#,##0">
                  <c:v>30.521239954851453</c:v>
                </c:pt>
                <c:pt idx="55" formatCode="#,##0">
                  <c:v>32.321993112187684</c:v>
                </c:pt>
                <c:pt idx="56" formatCode="#,##0">
                  <c:v>34.228990705806758</c:v>
                </c:pt>
                <c:pt idx="57" formatCode="#,##0">
                  <c:v>36.248501157449354</c:v>
                </c:pt>
                <c:pt idx="58" formatCode="#,##0">
                  <c:v>38.387162725738861</c:v>
                </c:pt>
                <c:pt idx="59" formatCode="#,##0">
                  <c:v>40.65200532655745</c:v>
                </c:pt>
              </c:numCache>
            </c:numRef>
          </c:val>
          <c:smooth val="0"/>
          <c:extLst>
            <c:ext xmlns:c16="http://schemas.microsoft.com/office/drawing/2014/chart" uri="{C3380CC4-5D6E-409C-BE32-E72D297353CC}">
              <c16:uniqueId val="{00000011-2DB8-4EEF-B845-A65ED4F022DF}"/>
            </c:ext>
          </c:extLst>
        </c:ser>
        <c:ser>
          <c:idx val="18"/>
          <c:order val="18"/>
          <c:tx>
            <c:strRef>
              <c:f>'3_GH_2030_scenario'!$D$153</c:f>
              <c:strCache>
                <c:ptCount val="1"/>
                <c:pt idx="0">
                  <c:v>MTH.200.C - Electric heaters</c:v>
                </c:pt>
              </c:strCache>
            </c:strRef>
          </c:tx>
          <c:spPr>
            <a:ln w="28575" cap="rnd">
              <a:solidFill>
                <a:schemeClr val="accent1">
                  <a:lumMod val="8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'3_GH_2030_scenario'!$E$153:$BL$153</c:f>
              <c:numCache>
                <c:formatCode>0</c:formatCode>
                <c:ptCount val="60"/>
                <c:pt idx="0">
                  <c:v>0.65258374705040001</c:v>
                </c:pt>
                <c:pt idx="1">
                  <c:v>0.74342174766000002</c:v>
                </c:pt>
                <c:pt idx="2">
                  <c:v>0.86451442436839998</c:v>
                </c:pt>
                <c:pt idx="3">
                  <c:v>1.87842805772628</c:v>
                </c:pt>
                <c:pt idx="4">
                  <c:v>1.4353616473348101</c:v>
                </c:pt>
                <c:pt idx="5">
                  <c:v>1.2904118857008799</c:v>
                </c:pt>
                <c:pt idx="6">
                  <c:v>1.17483735867006</c:v>
                </c:pt>
                <c:pt idx="7">
                  <c:v>0.45355616849506902</c:v>
                </c:pt>
                <c:pt idx="8">
                  <c:v>0.95101405040683296</c:v>
                </c:pt>
                <c:pt idx="9">
                  <c:v>0.85039181496714999</c:v>
                </c:pt>
                <c:pt idx="10">
                  <c:v>0.67630110708861102</c:v>
                </c:pt>
                <c:pt idx="11">
                  <c:v>1.9611819559477</c:v>
                </c:pt>
                <c:pt idx="12">
                  <c:v>1.3210064458031801</c:v>
                </c:pt>
                <c:pt idx="13">
                  <c:v>0.41465623998139201</c:v>
                </c:pt>
                <c:pt idx="14">
                  <c:v>1.5349254989000001</c:v>
                </c:pt>
                <c:pt idx="15">
                  <c:v>2.59020746063225</c:v>
                </c:pt>
                <c:pt idx="16">
                  <c:v>2.06296310895338</c:v>
                </c:pt>
                <c:pt idx="17">
                  <c:v>2.8008976481985002</c:v>
                </c:pt>
                <c:pt idx="18">
                  <c:v>2.9224513195046802</c:v>
                </c:pt>
                <c:pt idx="19">
                  <c:v>2.9513481003279298</c:v>
                </c:pt>
                <c:pt idx="20">
                  <c:v>3.2917727087473501</c:v>
                </c:pt>
                <c:pt idx="21">
                  <c:v>3.6337811561920201</c:v>
                </c:pt>
                <c:pt idx="22">
                  <c:v>3.8522122831130501</c:v>
                </c:pt>
                <c:pt idx="23">
                  <c:v>2.7857007785210901</c:v>
                </c:pt>
                <c:pt idx="24">
                  <c:v>2.9716449254233899</c:v>
                </c:pt>
                <c:pt idx="25">
                  <c:v>3.3475064176365001</c:v>
                </c:pt>
                <c:pt idx="26">
                  <c:v>5.3359947574584998</c:v>
                </c:pt>
                <c:pt idx="27">
                  <c:v>1.0967104924056601</c:v>
                </c:pt>
                <c:pt idx="28">
                  <c:v>4.4537474613956203</c:v>
                </c:pt>
                <c:pt idx="29">
                  <c:v>4.3275325898423596</c:v>
                </c:pt>
                <c:pt idx="30">
                  <c:v>4.3600927235522899</c:v>
                </c:pt>
                <c:pt idx="31">
                  <c:v>6.3101196056819999</c:v>
                </c:pt>
                <c:pt idx="32">
                  <c:v>2.7759805610337001</c:v>
                </c:pt>
                <c:pt idx="33">
                  <c:v>2.5963683946138998</c:v>
                </c:pt>
                <c:pt idx="34">
                  <c:v>3.9765298548422501</c:v>
                </c:pt>
                <c:pt idx="35">
                  <c:v>6.8143461672074999</c:v>
                </c:pt>
                <c:pt idx="36">
                  <c:v>4.2343867064541296</c:v>
                </c:pt>
                <c:pt idx="37">
                  <c:v>4.9473351825213596</c:v>
                </c:pt>
                <c:pt idx="38">
                  <c:v>4.75422721539696</c:v>
                </c:pt>
                <c:pt idx="39">
                  <c:v>5.3413356503007696</c:v>
                </c:pt>
                <c:pt idx="40">
                  <c:v>5.6021331441025</c:v>
                </c:pt>
                <c:pt idx="41">
                  <c:v>6.0540885003424796</c:v>
                </c:pt>
                <c:pt idx="42">
                  <c:v>6.0536829958757101</c:v>
                </c:pt>
                <c:pt idx="43" formatCode="#,##0">
                  <c:v>6.4108502926323769</c:v>
                </c:pt>
                <c:pt idx="44" formatCode="#,##0">
                  <c:v>6.7890904598976869</c:v>
                </c:pt>
                <c:pt idx="45" formatCode="#,##0">
                  <c:v>7.1896467970316502</c:v>
                </c:pt>
                <c:pt idx="46" formatCode="#,##0">
                  <c:v>7.6138359580565176</c:v>
                </c:pt>
                <c:pt idx="47" formatCode="#,##0">
                  <c:v>8.0630522795818518</c:v>
                </c:pt>
                <c:pt idx="48" formatCode="#,##0">
                  <c:v>8.5387723640771807</c:v>
                </c:pt>
                <c:pt idx="49" formatCode="#,##0">
                  <c:v>9.0425599335577331</c:v>
                </c:pt>
                <c:pt idx="50" formatCode="#,##0">
                  <c:v>9.5760709696376392</c:v>
                </c:pt>
                <c:pt idx="51" formatCode="#,##0">
                  <c:v>10.141059156846259</c:v>
                </c:pt>
                <c:pt idx="52" formatCode="#,##0">
                  <c:v>10.739381647100188</c:v>
                </c:pt>
                <c:pt idx="53" formatCode="#,##0">
                  <c:v>11.3730051642791</c:v>
                </c:pt>
                <c:pt idx="54" formatCode="#,##0">
                  <c:v>12.044012468971566</c:v>
                </c:pt>
                <c:pt idx="55" formatCode="#,##0">
                  <c:v>12.754609204640888</c:v>
                </c:pt>
                <c:pt idx="56" formatCode="#,##0">
                  <c:v>13.507131147714698</c:v>
                </c:pt>
                <c:pt idx="57" formatCode="#,##0">
                  <c:v>14.304051885429866</c:v>
                </c:pt>
                <c:pt idx="58" formatCode="#,##0">
                  <c:v>15.147990946670227</c:v>
                </c:pt>
                <c:pt idx="59" formatCode="#,##0">
                  <c:v>16.041722412523768</c:v>
                </c:pt>
              </c:numCache>
            </c:numRef>
          </c:val>
          <c:smooth val="0"/>
          <c:extLst>
            <c:ext xmlns:c16="http://schemas.microsoft.com/office/drawing/2014/chart" uri="{C3380CC4-5D6E-409C-BE32-E72D297353CC}">
              <c16:uniqueId val="{00000012-2DB8-4EEF-B845-A65ED4F022DF}"/>
            </c:ext>
          </c:extLst>
        </c:ser>
        <c:ser>
          <c:idx val="19"/>
          <c:order val="19"/>
          <c:tx>
            <c:strRef>
              <c:f>'3_GH_2030_scenario'!$D$154</c:f>
              <c:strCache>
                <c:ptCount val="1"/>
                <c:pt idx="0">
                  <c:v>MTH.200.C - Irons</c:v>
                </c:pt>
              </c:strCache>
            </c:strRef>
          </c:tx>
          <c:spPr>
            <a:ln w="28575" cap="rnd">
              <a:solidFill>
                <a:schemeClr val="accent2">
                  <a:lumMod val="8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'3_GH_2030_scenario'!$E$154:$BL$154</c:f>
              <c:numCache>
                <c:formatCode>0</c:formatCode>
                <c:ptCount val="60"/>
                <c:pt idx="0">
                  <c:v>0.28372914839663599</c:v>
                </c:pt>
                <c:pt idx="1">
                  <c:v>0.32160159095222601</c:v>
                </c:pt>
                <c:pt idx="2">
                  <c:v>0.37874279842918501</c:v>
                </c:pt>
                <c:pt idx="3">
                  <c:v>0.53372421606685605</c:v>
                </c:pt>
                <c:pt idx="4">
                  <c:v>0.68604533374751298</c:v>
                </c:pt>
                <c:pt idx="5">
                  <c:v>0.85514120171426</c:v>
                </c:pt>
                <c:pt idx="6">
                  <c:v>0.92490044992543297</c:v>
                </c:pt>
                <c:pt idx="7">
                  <c:v>0.93602208032505996</c:v>
                </c:pt>
                <c:pt idx="8">
                  <c:v>0.96574737948223</c:v>
                </c:pt>
                <c:pt idx="9">
                  <c:v>0.95726771463192795</c:v>
                </c:pt>
                <c:pt idx="10">
                  <c:v>1.04180648603473</c:v>
                </c:pt>
                <c:pt idx="11">
                  <c:v>1.10624513655104</c:v>
                </c:pt>
                <c:pt idx="12">
                  <c:v>1.0231844562394601</c:v>
                </c:pt>
                <c:pt idx="13">
                  <c:v>0.90524415330174701</c:v>
                </c:pt>
                <c:pt idx="14">
                  <c:v>0.93280798664527398</c:v>
                </c:pt>
                <c:pt idx="15">
                  <c:v>0.92416203462392998</c:v>
                </c:pt>
                <c:pt idx="16">
                  <c:v>1.0563647328869901</c:v>
                </c:pt>
                <c:pt idx="17">
                  <c:v>1.08126827847893</c:v>
                </c:pt>
                <c:pt idx="18">
                  <c:v>1.2091479844574</c:v>
                </c:pt>
                <c:pt idx="19">
                  <c:v>1.3514747010523001</c:v>
                </c:pt>
                <c:pt idx="20">
                  <c:v>1.4908085947588601</c:v>
                </c:pt>
                <c:pt idx="21">
                  <c:v>1.7781223149605101</c:v>
                </c:pt>
                <c:pt idx="22">
                  <c:v>1.97640799096125</c:v>
                </c:pt>
                <c:pt idx="23">
                  <c:v>2.1046019294768898</c:v>
                </c:pt>
                <c:pt idx="24">
                  <c:v>2.8449178008828402</c:v>
                </c:pt>
                <c:pt idx="25">
                  <c:v>3.38921343647554</c:v>
                </c:pt>
                <c:pt idx="26">
                  <c:v>2.0370092556073098</c:v>
                </c:pt>
                <c:pt idx="27">
                  <c:v>1.65659869737724</c:v>
                </c:pt>
                <c:pt idx="28">
                  <c:v>2.1514184509690999</c:v>
                </c:pt>
                <c:pt idx="29">
                  <c:v>1.96146346401821</c:v>
                </c:pt>
                <c:pt idx="30">
                  <c:v>2.1236873510611001</c:v>
                </c:pt>
                <c:pt idx="31">
                  <c:v>2.1761363992875</c:v>
                </c:pt>
                <c:pt idx="32">
                  <c:v>2.2269227130221099</c:v>
                </c:pt>
                <c:pt idx="33">
                  <c:v>2.3351644889625498</c:v>
                </c:pt>
                <c:pt idx="34">
                  <c:v>2.4550266961584399</c:v>
                </c:pt>
                <c:pt idx="35">
                  <c:v>2.6437984756173001</c:v>
                </c:pt>
                <c:pt idx="36">
                  <c:v>2.5705292215421198</c:v>
                </c:pt>
                <c:pt idx="37">
                  <c:v>2.7523177420469298</c:v>
                </c:pt>
                <c:pt idx="38">
                  <c:v>2.9012218603625599</c:v>
                </c:pt>
                <c:pt idx="39">
                  <c:v>3.2387497225246999</c:v>
                </c:pt>
                <c:pt idx="40">
                  <c:v>3.2269080485872799</c:v>
                </c:pt>
                <c:pt idx="41">
                  <c:v>3.2413000585696601</c:v>
                </c:pt>
                <c:pt idx="42">
                  <c:v>3.6927045516849901</c:v>
                </c:pt>
                <c:pt idx="43" formatCode="#,##0">
                  <c:v>3.9105741202344042</c:v>
                </c:pt>
                <c:pt idx="44" formatCode="#,##0">
                  <c:v>4.1412979933282337</c:v>
                </c:pt>
                <c:pt idx="45" formatCode="#,##0">
                  <c:v>4.3856345749345991</c:v>
                </c:pt>
                <c:pt idx="46" formatCode="#,##0">
                  <c:v>4.6443870148557398</c:v>
                </c:pt>
                <c:pt idx="47" formatCode="#,##0">
                  <c:v>4.9184058487322284</c:v>
                </c:pt>
                <c:pt idx="48" formatCode="#,##0">
                  <c:v>5.2085917938074298</c:v>
                </c:pt>
                <c:pt idx="49" formatCode="#,##0">
                  <c:v>5.5158987096420677</c:v>
                </c:pt>
                <c:pt idx="50" formatCode="#,##0">
                  <c:v>5.8413367335109498</c:v>
                </c:pt>
                <c:pt idx="51" formatCode="#,##0">
                  <c:v>6.1859756007880957</c:v>
                </c:pt>
                <c:pt idx="52" formatCode="#,##0">
                  <c:v>6.5509481612345928</c:v>
                </c:pt>
                <c:pt idx="53" formatCode="#,##0">
                  <c:v>6.9374541027474335</c:v>
                </c:pt>
                <c:pt idx="54" formatCode="#,##0">
                  <c:v>7.3467638948095315</c:v>
                </c:pt>
                <c:pt idx="55" formatCode="#,##0">
                  <c:v>7.7802229646032934</c:v>
                </c:pt>
                <c:pt idx="56" formatCode="#,##0">
                  <c:v>8.2392561195148879</c:v>
                </c:pt>
                <c:pt idx="57" formatCode="#,##0">
                  <c:v>8.7253722305662667</c:v>
                </c:pt>
                <c:pt idx="58" formatCode="#,##0">
                  <c:v>9.2401691921696756</c:v>
                </c:pt>
                <c:pt idx="59" formatCode="#,##0">
                  <c:v>9.7853391745076852</c:v>
                </c:pt>
              </c:numCache>
            </c:numRef>
          </c:val>
          <c:smooth val="0"/>
          <c:extLst>
            <c:ext xmlns:c16="http://schemas.microsoft.com/office/drawing/2014/chart" uri="{C3380CC4-5D6E-409C-BE32-E72D297353CC}">
              <c16:uniqueId val="{00000013-2DB8-4EEF-B845-A65ED4F022DF}"/>
            </c:ext>
          </c:extLst>
        </c:ser>
        <c:ser>
          <c:idx val="20"/>
          <c:order val="20"/>
          <c:tx>
            <c:strRef>
              <c:f>'3_GH_2030_scenario'!$D$155</c:f>
              <c:strCache>
                <c:ptCount val="1"/>
                <c:pt idx="0">
                  <c:v>MD - Draught animals</c:v>
                </c:pt>
              </c:strCache>
            </c:strRef>
          </c:tx>
          <c:spPr>
            <a:ln w="28575" cap="rnd">
              <a:solidFill>
                <a:schemeClr val="accent3">
                  <a:lumMod val="8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'3_GH_2030_scenario'!$E$155:$BL$155</c:f>
              <c:numCache>
                <c:formatCode>0</c:formatCode>
                <c:ptCount val="60"/>
                <c:pt idx="0">
                  <c:v>5.7476420477405004</c:v>
                </c:pt>
                <c:pt idx="1">
                  <c:v>5.9396821604166998</c:v>
                </c:pt>
                <c:pt idx="2">
                  <c:v>6.1082496833025202</c:v>
                </c:pt>
                <c:pt idx="3">
                  <c:v>6.6837043312318301</c:v>
                </c:pt>
                <c:pt idx="4">
                  <c:v>5.7362386009266304</c:v>
                </c:pt>
                <c:pt idx="5">
                  <c:v>5.3351641481452399</c:v>
                </c:pt>
                <c:pt idx="6">
                  <c:v>4.9457150429197201</c:v>
                </c:pt>
                <c:pt idx="7">
                  <c:v>4.84689959930573</c:v>
                </c:pt>
                <c:pt idx="8">
                  <c:v>5.0503431618274801</c:v>
                </c:pt>
                <c:pt idx="9">
                  <c:v>5.1898473173394697</c:v>
                </c:pt>
                <c:pt idx="10">
                  <c:v>5.3199814613298901</c:v>
                </c:pt>
                <c:pt idx="11">
                  <c:v>5.7859504941595103</c:v>
                </c:pt>
                <c:pt idx="12">
                  <c:v>6.1514519787811501</c:v>
                </c:pt>
                <c:pt idx="13">
                  <c:v>6.5815585605118301</c:v>
                </c:pt>
                <c:pt idx="14">
                  <c:v>6.87403498903483</c:v>
                </c:pt>
                <c:pt idx="15">
                  <c:v>6.8708556820064404</c:v>
                </c:pt>
                <c:pt idx="16">
                  <c:v>7.0796467086180304</c:v>
                </c:pt>
                <c:pt idx="17">
                  <c:v>6.86430672395855</c:v>
                </c:pt>
                <c:pt idx="18">
                  <c:v>6.8249700198057601</c:v>
                </c:pt>
                <c:pt idx="19">
                  <c:v>6.8634994241144804</c:v>
                </c:pt>
                <c:pt idx="20">
                  <c:v>7.1810714762480803</c:v>
                </c:pt>
                <c:pt idx="21">
                  <c:v>7.0007036809366898</c:v>
                </c:pt>
                <c:pt idx="22">
                  <c:v>7.0322179094760298</c:v>
                </c:pt>
                <c:pt idx="23">
                  <c:v>7.1387573445981598</c:v>
                </c:pt>
                <c:pt idx="24">
                  <c:v>7.3252928763996099</c:v>
                </c:pt>
                <c:pt idx="25">
                  <c:v>7.5386564122444897</c:v>
                </c:pt>
                <c:pt idx="26">
                  <c:v>7.6165930133154101</c:v>
                </c:pt>
                <c:pt idx="27">
                  <c:v>7.7005366567097902</c:v>
                </c:pt>
                <c:pt idx="28">
                  <c:v>7.7954799999822697</c:v>
                </c:pt>
                <c:pt idx="29">
                  <c:v>7.8678114442143396</c:v>
                </c:pt>
                <c:pt idx="30">
                  <c:v>7.9326722331639798</c:v>
                </c:pt>
                <c:pt idx="31">
                  <c:v>8.0127983646361205</c:v>
                </c:pt>
                <c:pt idx="32">
                  <c:v>8.1068617659944309</c:v>
                </c:pt>
                <c:pt idx="33">
                  <c:v>8.19758384737721</c:v>
                </c:pt>
                <c:pt idx="34">
                  <c:v>8.2789612711732303</c:v>
                </c:pt>
                <c:pt idx="35">
                  <c:v>8.2028818223325306</c:v>
                </c:pt>
                <c:pt idx="36">
                  <c:v>8.2869622399430405</c:v>
                </c:pt>
                <c:pt idx="37">
                  <c:v>8.3897967930643205</c:v>
                </c:pt>
                <c:pt idx="38">
                  <c:v>8.6585874774500091</c:v>
                </c:pt>
                <c:pt idx="39">
                  <c:v>8.7529979666877793</c:v>
                </c:pt>
                <c:pt idx="40">
                  <c:v>9.0101445647072307</c:v>
                </c:pt>
                <c:pt idx="41">
                  <c:v>9.2729726542211299</c:v>
                </c:pt>
                <c:pt idx="42">
                  <c:v>9.5499163006233498</c:v>
                </c:pt>
                <c:pt idx="43" formatCode="#,##0">
                  <c:v>9.2496725373113922</c:v>
                </c:pt>
                <c:pt idx="44" formatCode="#,##0">
                  <c:v>9.3729453683586925</c:v>
                </c:pt>
                <c:pt idx="45" formatCode="#,##0">
                  <c:v>9.4947590150611525</c:v>
                </c:pt>
                <c:pt idx="46" formatCode="#,##0">
                  <c:v>9.6148977287143289</c:v>
                </c:pt>
                <c:pt idx="47" formatCode="#,##0">
                  <c:v>9.7331335686717662</c:v>
                </c:pt>
                <c:pt idx="48" formatCode="#,##0">
                  <c:v>9.8492258468182996</c:v>
                </c:pt>
                <c:pt idx="49" formatCode="#,##0">
                  <c:v>9.9629205490947719</c:v>
                </c:pt>
                <c:pt idx="50" formatCode="#,##0">
                  <c:v>10.073949733177953</c:v>
                </c:pt>
                <c:pt idx="51" formatCode="#,##0">
                  <c:v>10.182030901386081</c:v>
                </c:pt>
                <c:pt idx="52" formatCode="#,##0">
                  <c:v>10.286866347845045</c:v>
                </c:pt>
                <c:pt idx="53" formatCode="#,##0">
                  <c:v>10.388142478914373</c:v>
                </c:pt>
                <c:pt idx="54" formatCode="#,##0">
                  <c:v>10.485529105834347</c:v>
                </c:pt>
                <c:pt idx="55" formatCode="#,##0">
                  <c:v>10.578678708516767</c:v>
                </c:pt>
                <c:pt idx="56" formatCode="#,##0">
                  <c:v>10.667225669361388</c:v>
                </c:pt>
                <c:pt idx="57" formatCode="#,##0">
                  <c:v>10.75078547593831</c:v>
                </c:pt>
                <c:pt idx="58" formatCode="#,##0">
                  <c:v>10.82895389133318</c:v>
                </c:pt>
                <c:pt idx="59" formatCode="#,##0">
                  <c:v>10.901306090907026</c:v>
                </c:pt>
              </c:numCache>
            </c:numRef>
          </c:val>
          <c:smooth val="0"/>
          <c:extLst>
            <c:ext xmlns:c16="http://schemas.microsoft.com/office/drawing/2014/chart" uri="{C3380CC4-5D6E-409C-BE32-E72D297353CC}">
              <c16:uniqueId val="{00000014-2DB8-4EEF-B845-A65ED4F022DF}"/>
            </c:ext>
          </c:extLst>
        </c:ser>
        <c:ser>
          <c:idx val="21"/>
          <c:order val="21"/>
          <c:tx>
            <c:strRef>
              <c:f>'3_GH_2030_scenario'!$D$156</c:f>
              <c:strCache>
                <c:ptCount val="1"/>
                <c:pt idx="0">
                  <c:v>MD - Manual laborers</c:v>
                </c:pt>
              </c:strCache>
            </c:strRef>
          </c:tx>
          <c:spPr>
            <a:ln w="28575" cap="rnd">
              <a:solidFill>
                <a:schemeClr val="accent4">
                  <a:lumMod val="8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'3_GH_2030_scenario'!$E$156:$BL$156</c:f>
              <c:numCache>
                <c:formatCode>0</c:formatCode>
                <c:ptCount val="60"/>
                <c:pt idx="0">
                  <c:v>3.3512390224045698</c:v>
                </c:pt>
                <c:pt idx="1">
                  <c:v>3.4210072278349499</c:v>
                </c:pt>
                <c:pt idx="2">
                  <c:v>3.4922279109879701</c:v>
                </c:pt>
                <c:pt idx="3">
                  <c:v>3.56493131162935</c:v>
                </c:pt>
                <c:pt idx="4">
                  <c:v>3.63914829724997</c:v>
                </c:pt>
                <c:pt idx="5">
                  <c:v>3.7149103791504201</c:v>
                </c:pt>
                <c:pt idx="6">
                  <c:v>3.7922497237228501</c:v>
                </c:pt>
                <c:pt idx="7">
                  <c:v>3.8711991673514201</c:v>
                </c:pt>
                <c:pt idx="8">
                  <c:v>3.9517922302492599</c:v>
                </c:pt>
                <c:pt idx="9">
                  <c:v>4.0340631301684997</c:v>
                </c:pt>
                <c:pt idx="10">
                  <c:v>4.1180467978406297</c:v>
                </c:pt>
                <c:pt idx="11">
                  <c:v>4.2037788904224804</c:v>
                </c:pt>
                <c:pt idx="12">
                  <c:v>4.2912958075945804</c:v>
                </c:pt>
                <c:pt idx="13">
                  <c:v>4.3806347065883999</c:v>
                </c:pt>
                <c:pt idx="14">
                  <c:v>4.4718335198468804</c:v>
                </c:pt>
                <c:pt idx="15">
                  <c:v>4.5649309669874603</c:v>
                </c:pt>
                <c:pt idx="16">
                  <c:v>4.6599665758658997</c:v>
                </c:pt>
                <c:pt idx="17">
                  <c:v>4.7569806951666997</c:v>
                </c:pt>
                <c:pt idx="18">
                  <c:v>4.85601451606684</c:v>
                </c:pt>
                <c:pt idx="19">
                  <c:v>4.9571100854388703</c:v>
                </c:pt>
                <c:pt idx="20">
                  <c:v>5.0603103253461699</c:v>
                </c:pt>
                <c:pt idx="21">
                  <c:v>5.1656590541942702</c:v>
                </c:pt>
                <c:pt idx="22">
                  <c:v>5.2732009985345396</c:v>
                </c:pt>
                <c:pt idx="23">
                  <c:v>5.3829818184616496</c:v>
                </c:pt>
                <c:pt idx="24">
                  <c:v>5.4950481245664102</c:v>
                </c:pt>
                <c:pt idx="25">
                  <c:v>5.6094474983742</c:v>
                </c:pt>
                <c:pt idx="26">
                  <c:v>5.7262285098586698</c:v>
                </c:pt>
                <c:pt idx="27">
                  <c:v>5.8454407429786901</c:v>
                </c:pt>
                <c:pt idx="28">
                  <c:v>5.9671348100739401</c:v>
                </c:pt>
                <c:pt idx="29">
                  <c:v>6.0913623815508702</c:v>
                </c:pt>
                <c:pt idx="30">
                  <c:v>6.2181762007916701</c:v>
                </c:pt>
                <c:pt idx="31">
                  <c:v>6.3476301106861497</c:v>
                </c:pt>
                <c:pt idx="32">
                  <c:v>6.4797790726812803</c:v>
                </c:pt>
                <c:pt idx="33">
                  <c:v>6.6146791955861497</c:v>
                </c:pt>
                <c:pt idx="34">
                  <c:v>6.7523877541830899</c:v>
                </c:pt>
                <c:pt idx="35">
                  <c:v>6.8929632157670397</c:v>
                </c:pt>
                <c:pt idx="36">
                  <c:v>7.0364652664376699</c:v>
                </c:pt>
                <c:pt idx="37">
                  <c:v>7.1829548326448203</c:v>
                </c:pt>
                <c:pt idx="38">
                  <c:v>7.3324941115070903</c:v>
                </c:pt>
                <c:pt idx="39">
                  <c:v>7.4851465927712502</c:v>
                </c:pt>
                <c:pt idx="40">
                  <c:v>7.6409770904142</c:v>
                </c:pt>
                <c:pt idx="41">
                  <c:v>7.8000517649964003</c:v>
                </c:pt>
                <c:pt idx="42">
                  <c:v>7.9624381556282096</c:v>
                </c:pt>
                <c:pt idx="43" formatCode="#,##0">
                  <c:v>7.5679138941638655</c:v>
                </c:pt>
                <c:pt idx="44" formatCode="#,##0">
                  <c:v>7.6687734832025658</c:v>
                </c:pt>
                <c:pt idx="45" formatCode="#,##0">
                  <c:v>7.7684391941409432</c:v>
                </c:pt>
                <c:pt idx="46" formatCode="#,##0">
                  <c:v>7.8667345053117232</c:v>
                </c:pt>
                <c:pt idx="47" formatCode="#,##0">
                  <c:v>7.9634729198223537</c:v>
                </c:pt>
                <c:pt idx="48" formatCode="#,##0">
                  <c:v>8.0584575110331542</c:v>
                </c:pt>
                <c:pt idx="49" formatCode="#,##0">
                  <c:v>8.151480449259358</c:v>
                </c:pt>
                <c:pt idx="50" formatCode="#,##0">
                  <c:v>8.2423225089637793</c:v>
                </c:pt>
                <c:pt idx="51" formatCode="#,##0">
                  <c:v>8.3307525556795206</c:v>
                </c:pt>
                <c:pt idx="52" formatCode="#,##0">
                  <c:v>8.4165270118732192</c:v>
                </c:pt>
                <c:pt idx="53" formatCode="#,##0">
                  <c:v>8.4993893009299413</c:v>
                </c:pt>
                <c:pt idx="54" formatCode="#,##0">
                  <c:v>8.5790692684099206</c:v>
                </c:pt>
                <c:pt idx="55" formatCode="#,##0">
                  <c:v>8.6552825796955357</c:v>
                </c:pt>
                <c:pt idx="56" formatCode="#,##0">
                  <c:v>8.7277300931138626</c:v>
                </c:pt>
                <c:pt idx="57" formatCode="#,##0">
                  <c:v>8.7960972075858894</c:v>
                </c:pt>
                <c:pt idx="58" formatCode="#,##0">
                  <c:v>8.8600531838180565</c:v>
                </c:pt>
                <c:pt idx="59" formatCode="#,##0">
                  <c:v>8.9192504380148385</c:v>
                </c:pt>
              </c:numCache>
            </c:numRef>
          </c:val>
          <c:smooth val="0"/>
          <c:extLst>
            <c:ext xmlns:c16="http://schemas.microsoft.com/office/drawing/2014/chart" uri="{C3380CC4-5D6E-409C-BE32-E72D297353CC}">
              <c16:uniqueId val="{00000015-2DB8-4EEF-B845-A65ED4F022DF}"/>
            </c:ext>
          </c:extLst>
        </c:ser>
        <c:dLbls>
          <c:showLegendKey val="0"/>
          <c:showVal val="0"/>
          <c:showCatName val="0"/>
          <c:showSerName val="0"/>
          <c:showPercent val="0"/>
          <c:showBubbleSize val="0"/>
        </c:dLbls>
        <c:smooth val="0"/>
        <c:axId val="479683096"/>
        <c:axId val="479683488"/>
      </c:lineChart>
      <c:catAx>
        <c:axId val="479683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9683488"/>
        <c:crosses val="autoZero"/>
        <c:auto val="1"/>
        <c:lblAlgn val="ctr"/>
        <c:lblOffset val="100"/>
        <c:noMultiLvlLbl val="0"/>
      </c:catAx>
      <c:valAx>
        <c:axId val="479683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9683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GH - Primary exergy 1971-2040</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'3_GH_2030_scenario'!$D$188</c:f>
              <c:strCache>
                <c:ptCount val="1"/>
                <c:pt idx="0">
                  <c:v>MTH.100.C - Charcoal stoves</c:v>
                </c:pt>
              </c:strCache>
            </c:strRef>
          </c:tx>
          <c:spPr>
            <a:ln w="28575" cap="rnd">
              <a:solidFill>
                <a:schemeClr val="accent1"/>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'3_GH_2030_scenario'!$E$188:$BL$188</c:f>
              <c:numCache>
                <c:formatCode>#,##0</c:formatCode>
                <c:ptCount val="60"/>
                <c:pt idx="0">
                  <c:v>549.69999999999902</c:v>
                </c:pt>
                <c:pt idx="1">
                  <c:v>549.69999999999902</c:v>
                </c:pt>
                <c:pt idx="2">
                  <c:v>549.69999999999902</c:v>
                </c:pt>
                <c:pt idx="3">
                  <c:v>700.35</c:v>
                </c:pt>
                <c:pt idx="4">
                  <c:v>719.900000000001</c:v>
                </c:pt>
                <c:pt idx="5">
                  <c:v>744.05</c:v>
                </c:pt>
                <c:pt idx="6">
                  <c:v>769.349999999999</c:v>
                </c:pt>
                <c:pt idx="7">
                  <c:v>793.49999999999898</c:v>
                </c:pt>
                <c:pt idx="8">
                  <c:v>815.35</c:v>
                </c:pt>
                <c:pt idx="9">
                  <c:v>840.650000000001</c:v>
                </c:pt>
                <c:pt idx="10">
                  <c:v>859.05</c:v>
                </c:pt>
                <c:pt idx="11">
                  <c:v>884.35</c:v>
                </c:pt>
                <c:pt idx="12">
                  <c:v>906.2</c:v>
                </c:pt>
                <c:pt idx="13">
                  <c:v>1002.8</c:v>
                </c:pt>
                <c:pt idx="14">
                  <c:v>1060.3</c:v>
                </c:pt>
                <c:pt idx="15">
                  <c:v>1117.8</c:v>
                </c:pt>
                <c:pt idx="16">
                  <c:v>1183.3499999999999</c:v>
                </c:pt>
                <c:pt idx="17">
                  <c:v>1246.5999999999999</c:v>
                </c:pt>
                <c:pt idx="18">
                  <c:v>1315.6</c:v>
                </c:pt>
                <c:pt idx="19">
                  <c:v>1321.35</c:v>
                </c:pt>
                <c:pt idx="20">
                  <c:v>1367.35</c:v>
                </c:pt>
                <c:pt idx="21">
                  <c:v>1390.35</c:v>
                </c:pt>
                <c:pt idx="22">
                  <c:v>1401.85</c:v>
                </c:pt>
                <c:pt idx="23">
                  <c:v>1401.85</c:v>
                </c:pt>
                <c:pt idx="24">
                  <c:v>1390.35</c:v>
                </c:pt>
                <c:pt idx="25">
                  <c:v>1355.85</c:v>
                </c:pt>
                <c:pt idx="26">
                  <c:v>1315.6</c:v>
                </c:pt>
                <c:pt idx="27">
                  <c:v>1275.3499999999999</c:v>
                </c:pt>
                <c:pt idx="28">
                  <c:v>1235.0999999999999</c:v>
                </c:pt>
                <c:pt idx="29">
                  <c:v>1253.24247104247</c:v>
                </c:pt>
                <c:pt idx="30">
                  <c:v>1278.58424015009</c:v>
                </c:pt>
                <c:pt idx="31">
                  <c:v>1308.41092896175</c:v>
                </c:pt>
                <c:pt idx="32">
                  <c:v>1345.12614840989</c:v>
                </c:pt>
                <c:pt idx="33">
                  <c:v>1392.2152920962201</c:v>
                </c:pt>
                <c:pt idx="34">
                  <c:v>1446.04833333333</c:v>
                </c:pt>
                <c:pt idx="35">
                  <c:v>1518.7947154471501</c:v>
                </c:pt>
                <c:pt idx="36">
                  <c:v>1592.0687203791499</c:v>
                </c:pt>
                <c:pt idx="37">
                  <c:v>1689.8923195084501</c:v>
                </c:pt>
                <c:pt idx="38">
                  <c:v>1805.4417287630399</c:v>
                </c:pt>
                <c:pt idx="39">
                  <c:v>1937.23015988372</c:v>
                </c:pt>
                <c:pt idx="40">
                  <c:v>2072.8140028288499</c:v>
                </c:pt>
                <c:pt idx="41">
                  <c:v>2131.9848422496598</c:v>
                </c:pt>
                <c:pt idx="42">
                  <c:v>2284.4137355584098</c:v>
                </c:pt>
                <c:pt idx="43">
                  <c:v>2310.4419055935487</c:v>
                </c:pt>
                <c:pt idx="44">
                  <c:v>2336.0261854118667</c:v>
                </c:pt>
                <c:pt idx="45">
                  <c:v>2361.1778343082387</c:v>
                </c:pt>
                <c:pt idx="46">
                  <c:v>2385.907733980117</c:v>
                </c:pt>
                <c:pt idx="47">
                  <c:v>2410.2264042250472</c:v>
                </c:pt>
                <c:pt idx="48">
                  <c:v>2434.1440178615421</c:v>
                </c:pt>
                <c:pt idx="49">
                  <c:v>2457.6704149177854</c:v>
                </c:pt>
                <c:pt idx="50">
                  <c:v>2480.8151161297324</c:v>
                </c:pt>
                <c:pt idx="51">
                  <c:v>2503.5873357875134</c:v>
                </c:pt>
                <c:pt idx="52">
                  <c:v>2525.9959939665546</c:v>
                </c:pt>
                <c:pt idx="53">
                  <c:v>2548.0497281775206</c:v>
                </c:pt>
                <c:pt idx="54">
                  <c:v>2569.7569044670499</c:v>
                </c:pt>
                <c:pt idx="55">
                  <c:v>2552.7320708904767</c:v>
                </c:pt>
                <c:pt idx="56">
                  <c:v>2532.9852409106929</c:v>
                </c:pt>
                <c:pt idx="57">
                  <c:v>2513.5415716636317</c:v>
                </c:pt>
                <c:pt idx="58">
                  <c:v>2494.3941349755137</c:v>
                </c:pt>
                <c:pt idx="59">
                  <c:v>2475.5362121839044</c:v>
                </c:pt>
              </c:numCache>
            </c:numRef>
          </c:val>
          <c:smooth val="0"/>
          <c:extLst>
            <c:ext xmlns:c16="http://schemas.microsoft.com/office/drawing/2014/chart" uri="{C3380CC4-5D6E-409C-BE32-E72D297353CC}">
              <c16:uniqueId val="{00000000-40FF-456E-AA70-6F69955ED7C4}"/>
            </c:ext>
          </c:extLst>
        </c:ser>
        <c:ser>
          <c:idx val="1"/>
          <c:order val="1"/>
          <c:tx>
            <c:strRef>
              <c:f>'3_GH_2030_scenario'!$D$189</c:f>
              <c:strCache>
                <c:ptCount val="1"/>
                <c:pt idx="0">
                  <c:v>MTH.100.C - Kerosene stoves</c:v>
                </c:pt>
              </c:strCache>
            </c:strRef>
          </c:tx>
          <c:spPr>
            <a:ln w="28575" cap="rnd">
              <a:solidFill>
                <a:schemeClr val="accent2"/>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'3_GH_2030_scenario'!$E$189:$BL$189</c:f>
              <c:numCache>
                <c:formatCode>#,##0</c:formatCode>
                <c:ptCount val="60"/>
                <c:pt idx="0">
                  <c:v>94.588952010562494</c:v>
                </c:pt>
                <c:pt idx="1">
                  <c:v>104.402737616566</c:v>
                </c:pt>
                <c:pt idx="2">
                  <c:v>112.536768852997</c:v>
                </c:pt>
                <c:pt idx="3">
                  <c:v>115.749868259834</c:v>
                </c:pt>
                <c:pt idx="4">
                  <c:v>115.305184130954</c:v>
                </c:pt>
                <c:pt idx="5">
                  <c:v>108.114509700176</c:v>
                </c:pt>
                <c:pt idx="6">
                  <c:v>133.417777888329</c:v>
                </c:pt>
                <c:pt idx="7">
                  <c:v>155.24748782693999</c:v>
                </c:pt>
                <c:pt idx="8">
                  <c:v>148.750255354145</c:v>
                </c:pt>
                <c:pt idx="9">
                  <c:v>93.183572926687702</c:v>
                </c:pt>
                <c:pt idx="10">
                  <c:v>155.53917844667001</c:v>
                </c:pt>
                <c:pt idx="11">
                  <c:v>151.09448532183799</c:v>
                </c:pt>
                <c:pt idx="12">
                  <c:v>48.726952676702403</c:v>
                </c:pt>
                <c:pt idx="13">
                  <c:v>98.660549007621199</c:v>
                </c:pt>
                <c:pt idx="14">
                  <c:v>148.43257682507399</c:v>
                </c:pt>
                <c:pt idx="15">
                  <c:v>130.176203801285</c:v>
                </c:pt>
                <c:pt idx="16">
                  <c:v>149.743924167985</c:v>
                </c:pt>
                <c:pt idx="17">
                  <c:v>124.244181793883</c:v>
                </c:pt>
                <c:pt idx="18">
                  <c:v>165.930891020655</c:v>
                </c:pt>
                <c:pt idx="19">
                  <c:v>147.196479738524</c:v>
                </c:pt>
                <c:pt idx="20">
                  <c:v>84.075594870839396</c:v>
                </c:pt>
                <c:pt idx="21">
                  <c:v>94.124333937714795</c:v>
                </c:pt>
                <c:pt idx="22">
                  <c:v>96.222261967689093</c:v>
                </c:pt>
                <c:pt idx="23">
                  <c:v>105.020141765042</c:v>
                </c:pt>
                <c:pt idx="24">
                  <c:v>117.599546242293</c:v>
                </c:pt>
                <c:pt idx="25">
                  <c:v>133.371175802279</c:v>
                </c:pt>
                <c:pt idx="26">
                  <c:v>136.96</c:v>
                </c:pt>
                <c:pt idx="27">
                  <c:v>158.60123960670799</c:v>
                </c:pt>
                <c:pt idx="28">
                  <c:v>151.28427918233501</c:v>
                </c:pt>
                <c:pt idx="29">
                  <c:v>62.7691156319543</c:v>
                </c:pt>
                <c:pt idx="30">
                  <c:v>127.104256913634</c:v>
                </c:pt>
                <c:pt idx="31">
                  <c:v>69.031982213465199</c:v>
                </c:pt>
                <c:pt idx="32">
                  <c:v>125.51376933303899</c:v>
                </c:pt>
                <c:pt idx="33">
                  <c:v>138.43792739628</c:v>
                </c:pt>
                <c:pt idx="34">
                  <c:v>102.981874593067</c:v>
                </c:pt>
                <c:pt idx="35">
                  <c:v>78.581648427862504</c:v>
                </c:pt>
                <c:pt idx="36">
                  <c:v>140.293475466475</c:v>
                </c:pt>
                <c:pt idx="37">
                  <c:v>198.615368641271</c:v>
                </c:pt>
                <c:pt idx="38">
                  <c:v>101.39522484374299</c:v>
                </c:pt>
                <c:pt idx="39">
                  <c:v>88.077182656009199</c:v>
                </c:pt>
                <c:pt idx="40">
                  <c:v>74.700726972430004</c:v>
                </c:pt>
                <c:pt idx="41">
                  <c:v>54.219051489388903</c:v>
                </c:pt>
                <c:pt idx="42">
                  <c:v>32.908699964999897</c:v>
                </c:pt>
                <c:pt idx="43">
                  <c:v>32.914771330366449</c:v>
                </c:pt>
                <c:pt idx="44">
                  <c:v>32.920844936373285</c:v>
                </c:pt>
                <c:pt idx="45">
                  <c:v>32.926920784260979</c:v>
                </c:pt>
                <c:pt idx="46">
                  <c:v>32.932998875271061</c:v>
                </c:pt>
                <c:pt idx="47">
                  <c:v>32.939079210645936</c:v>
                </c:pt>
                <c:pt idx="48">
                  <c:v>32.945161791628969</c:v>
                </c:pt>
                <c:pt idx="49">
                  <c:v>32.951246619464406</c:v>
                </c:pt>
                <c:pt idx="50">
                  <c:v>32.957333695397438</c:v>
                </c:pt>
                <c:pt idx="51">
                  <c:v>32.963423020674156</c:v>
                </c:pt>
                <c:pt idx="52">
                  <c:v>32.969514596541593</c:v>
                </c:pt>
                <c:pt idx="53">
                  <c:v>32.975608424247689</c:v>
                </c:pt>
                <c:pt idx="54">
                  <c:v>32.981704505041321</c:v>
                </c:pt>
                <c:pt idx="55">
                  <c:v>32.987802840172264</c:v>
                </c:pt>
                <c:pt idx="56">
                  <c:v>32.993903430891244</c:v>
                </c:pt>
                <c:pt idx="57">
                  <c:v>33.000006278449902</c:v>
                </c:pt>
                <c:pt idx="58">
                  <c:v>33.006111384100805</c:v>
                </c:pt>
                <c:pt idx="59">
                  <c:v>33.01221874909745</c:v>
                </c:pt>
              </c:numCache>
            </c:numRef>
          </c:val>
          <c:smooth val="0"/>
          <c:extLst>
            <c:ext xmlns:c16="http://schemas.microsoft.com/office/drawing/2014/chart" uri="{C3380CC4-5D6E-409C-BE32-E72D297353CC}">
              <c16:uniqueId val="{00000001-40FF-456E-AA70-6F69955ED7C4}"/>
            </c:ext>
          </c:extLst>
        </c:ser>
        <c:ser>
          <c:idx val="2"/>
          <c:order val="2"/>
          <c:tx>
            <c:strRef>
              <c:f>'3_GH_2030_scenario'!$D$190</c:f>
              <c:strCache>
                <c:ptCount val="1"/>
                <c:pt idx="0">
                  <c:v>MTH.100.C - LPG stoves</c:v>
                </c:pt>
              </c:strCache>
            </c:strRef>
          </c:tx>
          <c:spPr>
            <a:ln w="28575" cap="rnd">
              <a:solidFill>
                <a:schemeClr val="accent3"/>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'3_GH_2030_scenario'!$E$190:$BL$190</c:f>
              <c:numCache>
                <c:formatCode>#,##0</c:formatCode>
                <c:ptCount val="60"/>
                <c:pt idx="0">
                  <c:v>3.3801099248479098</c:v>
                </c:pt>
                <c:pt idx="1">
                  <c:v>6.8088741923847396</c:v>
                </c:pt>
                <c:pt idx="2">
                  <c:v>5.6836751945958204</c:v>
                </c:pt>
                <c:pt idx="3">
                  <c:v>4.50138376566023</c:v>
                </c:pt>
                <c:pt idx="4">
                  <c:v>5.2189050808918198</c:v>
                </c:pt>
                <c:pt idx="5">
                  <c:v>4.9796613419016396</c:v>
                </c:pt>
                <c:pt idx="6">
                  <c:v>6.9381355989693096</c:v>
                </c:pt>
                <c:pt idx="7">
                  <c:v>6.6089182916108102</c:v>
                </c:pt>
                <c:pt idx="8">
                  <c:v>4.9694536160791003</c:v>
                </c:pt>
                <c:pt idx="9">
                  <c:v>4.9161882902852598</c:v>
                </c:pt>
                <c:pt idx="10">
                  <c:v>3.1957230608773499</c:v>
                </c:pt>
                <c:pt idx="11">
                  <c:v>5.6400020935754203</c:v>
                </c:pt>
                <c:pt idx="12">
                  <c:v>1.59760500579353</c:v>
                </c:pt>
                <c:pt idx="13">
                  <c:v>2.2398482325121098</c:v>
                </c:pt>
                <c:pt idx="14">
                  <c:v>3.5649862038168698</c:v>
                </c:pt>
                <c:pt idx="15">
                  <c:v>2.2282513947130198</c:v>
                </c:pt>
                <c:pt idx="16">
                  <c:v>3.44231013024952</c:v>
                </c:pt>
                <c:pt idx="17">
                  <c:v>2.79902988076087</c:v>
                </c:pt>
                <c:pt idx="18">
                  <c:v>3.4361725388948599</c:v>
                </c:pt>
                <c:pt idx="19">
                  <c:v>3.42278565242137</c:v>
                </c:pt>
                <c:pt idx="20">
                  <c:v>5.8967748340566599</c:v>
                </c:pt>
                <c:pt idx="21">
                  <c:v>9.9573759217658608</c:v>
                </c:pt>
                <c:pt idx="22">
                  <c:v>13.1717065233626</c:v>
                </c:pt>
                <c:pt idx="23">
                  <c:v>19.618667061895</c:v>
                </c:pt>
                <c:pt idx="24">
                  <c:v>22.766090911493201</c:v>
                </c:pt>
                <c:pt idx="25">
                  <c:v>27.6521835726533</c:v>
                </c:pt>
                <c:pt idx="26">
                  <c:v>25.68</c:v>
                </c:pt>
                <c:pt idx="27">
                  <c:v>25.950598392962601</c:v>
                </c:pt>
                <c:pt idx="28">
                  <c:v>29.056689795518299</c:v>
                </c:pt>
                <c:pt idx="29">
                  <c:v>41.437060993269803</c:v>
                </c:pt>
                <c:pt idx="30">
                  <c:v>44.865801105466304</c:v>
                </c:pt>
                <c:pt idx="31">
                  <c:v>52.032974997158199</c:v>
                </c:pt>
                <c:pt idx="32">
                  <c:v>62.507546262904803</c:v>
                </c:pt>
                <c:pt idx="33">
                  <c:v>79.995575675884695</c:v>
                </c:pt>
                <c:pt idx="34">
                  <c:v>75.982831596038395</c:v>
                </c:pt>
                <c:pt idx="35">
                  <c:v>100.07695043424199</c:v>
                </c:pt>
                <c:pt idx="36">
                  <c:v>106.36361708298899</c:v>
                </c:pt>
                <c:pt idx="37">
                  <c:v>124.424840116884</c:v>
                </c:pt>
                <c:pt idx="38">
                  <c:v>170.177863738822</c:v>
                </c:pt>
                <c:pt idx="39">
                  <c:v>185.50213253934299</c:v>
                </c:pt>
                <c:pt idx="40">
                  <c:v>224.04247478331601</c:v>
                </c:pt>
                <c:pt idx="41">
                  <c:v>279.47906306999602</c:v>
                </c:pt>
                <c:pt idx="42">
                  <c:v>238.30849161094301</c:v>
                </c:pt>
                <c:pt idx="43">
                  <c:v>164.29352032606045</c:v>
                </c:pt>
                <c:pt idx="44">
                  <c:v>169.9231599483798</c:v>
                </c:pt>
                <c:pt idx="45">
                  <c:v>175.02992767238109</c:v>
                </c:pt>
                <c:pt idx="46">
                  <c:v>179.57539162999768</c:v>
                </c:pt>
                <c:pt idx="47">
                  <c:v>183.51934315778581</c:v>
                </c:pt>
                <c:pt idx="48">
                  <c:v>186.81972507956806</c:v>
                </c:pt>
                <c:pt idx="49">
                  <c:v>189.43255729709378</c:v>
                </c:pt>
                <c:pt idx="50">
                  <c:v>191.31185959172586</c:v>
                </c:pt>
                <c:pt idx="51">
                  <c:v>192.40957153678087</c:v>
                </c:pt>
                <c:pt idx="52">
                  <c:v>192.6754694165958</c:v>
                </c:pt>
                <c:pt idx="53">
                  <c:v>192.05708004481511</c:v>
                </c:pt>
                <c:pt idx="54">
                  <c:v>190.49959137056973</c:v>
                </c:pt>
                <c:pt idx="55">
                  <c:v>193.46196293810337</c:v>
                </c:pt>
                <c:pt idx="56">
                  <c:v>195.76748450165312</c:v>
                </c:pt>
                <c:pt idx="57">
                  <c:v>196.92053008443185</c:v>
                </c:pt>
                <c:pt idx="58">
                  <c:v>196.85626153129994</c:v>
                </c:pt>
                <c:pt idx="59">
                  <c:v>195.50699916680344</c:v>
                </c:pt>
              </c:numCache>
            </c:numRef>
          </c:val>
          <c:smooth val="0"/>
          <c:extLst>
            <c:ext xmlns:c16="http://schemas.microsoft.com/office/drawing/2014/chart" uri="{C3380CC4-5D6E-409C-BE32-E72D297353CC}">
              <c16:uniqueId val="{00000002-40FF-456E-AA70-6F69955ED7C4}"/>
            </c:ext>
          </c:extLst>
        </c:ser>
        <c:ser>
          <c:idx val="3"/>
          <c:order val="3"/>
          <c:tx>
            <c:strRef>
              <c:f>'3_GH_2030_scenario'!$D$191</c:f>
              <c:strCache>
                <c:ptCount val="1"/>
                <c:pt idx="0">
                  <c:v>MTH.100.C - Wood stoves</c:v>
                </c:pt>
              </c:strCache>
            </c:strRef>
          </c:tx>
          <c:spPr>
            <a:ln w="28575" cap="rnd">
              <a:solidFill>
                <a:schemeClr val="accent4"/>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'3_GH_2030_scenario'!$E$191:$BL$191</c:f>
              <c:numCache>
                <c:formatCode>#,##0</c:formatCode>
                <c:ptCount val="60"/>
                <c:pt idx="0">
                  <c:v>1851.5</c:v>
                </c:pt>
                <c:pt idx="1">
                  <c:v>1966.5</c:v>
                </c:pt>
                <c:pt idx="2">
                  <c:v>2086.1</c:v>
                </c:pt>
                <c:pt idx="3">
                  <c:v>2074.6</c:v>
                </c:pt>
                <c:pt idx="4">
                  <c:v>2135.5500000000002</c:v>
                </c:pt>
                <c:pt idx="5">
                  <c:v>2197.65</c:v>
                </c:pt>
                <c:pt idx="6">
                  <c:v>2260.9</c:v>
                </c:pt>
                <c:pt idx="7">
                  <c:v>2318.4</c:v>
                </c:pt>
                <c:pt idx="8">
                  <c:v>2374.75</c:v>
                </c:pt>
                <c:pt idx="9">
                  <c:v>2439.15</c:v>
                </c:pt>
                <c:pt idx="10">
                  <c:v>2495.5</c:v>
                </c:pt>
                <c:pt idx="11">
                  <c:v>2556.4499999999998</c:v>
                </c:pt>
                <c:pt idx="12">
                  <c:v>2626.6</c:v>
                </c:pt>
                <c:pt idx="13">
                  <c:v>2653.05</c:v>
                </c:pt>
                <c:pt idx="14">
                  <c:v>2730.1</c:v>
                </c:pt>
                <c:pt idx="15">
                  <c:v>2811.75</c:v>
                </c:pt>
                <c:pt idx="16">
                  <c:v>2894.55</c:v>
                </c:pt>
                <c:pt idx="17">
                  <c:v>2981.95</c:v>
                </c:pt>
                <c:pt idx="18">
                  <c:v>3072.8</c:v>
                </c:pt>
                <c:pt idx="19">
                  <c:v>3163.65</c:v>
                </c:pt>
                <c:pt idx="20">
                  <c:v>3261.4</c:v>
                </c:pt>
                <c:pt idx="21">
                  <c:v>3336.15</c:v>
                </c:pt>
                <c:pt idx="22">
                  <c:v>3387.9</c:v>
                </c:pt>
                <c:pt idx="23">
                  <c:v>3416.65</c:v>
                </c:pt>
                <c:pt idx="24">
                  <c:v>3422.4</c:v>
                </c:pt>
                <c:pt idx="25">
                  <c:v>3410.9</c:v>
                </c:pt>
                <c:pt idx="26">
                  <c:v>3376.4</c:v>
                </c:pt>
                <c:pt idx="27">
                  <c:v>3318.9</c:v>
                </c:pt>
                <c:pt idx="28">
                  <c:v>3238.4</c:v>
                </c:pt>
                <c:pt idx="29">
                  <c:v>3216.55</c:v>
                </c:pt>
                <c:pt idx="30">
                  <c:v>2977.35</c:v>
                </c:pt>
                <c:pt idx="31">
                  <c:v>2756.55</c:v>
                </c:pt>
                <c:pt idx="32">
                  <c:v>2553</c:v>
                </c:pt>
                <c:pt idx="33">
                  <c:v>2366.6999999999998</c:v>
                </c:pt>
                <c:pt idx="34">
                  <c:v>2196.5</c:v>
                </c:pt>
                <c:pt idx="35">
                  <c:v>2043.55</c:v>
                </c:pt>
                <c:pt idx="36">
                  <c:v>1928.55</c:v>
                </c:pt>
                <c:pt idx="37">
                  <c:v>1835.4</c:v>
                </c:pt>
                <c:pt idx="38">
                  <c:v>1782.5</c:v>
                </c:pt>
                <c:pt idx="39">
                  <c:v>1749.15</c:v>
                </c:pt>
                <c:pt idx="40">
                  <c:v>1800.9</c:v>
                </c:pt>
                <c:pt idx="41">
                  <c:v>1782.5</c:v>
                </c:pt>
                <c:pt idx="42">
                  <c:v>1799.75</c:v>
                </c:pt>
                <c:pt idx="43">
                  <c:v>1799.75</c:v>
                </c:pt>
                <c:pt idx="44">
                  <c:v>1799.75</c:v>
                </c:pt>
                <c:pt idx="45">
                  <c:v>1799.75</c:v>
                </c:pt>
                <c:pt idx="46">
                  <c:v>1799.75</c:v>
                </c:pt>
                <c:pt idx="47">
                  <c:v>1799.75</c:v>
                </c:pt>
                <c:pt idx="48">
                  <c:v>1799.75</c:v>
                </c:pt>
                <c:pt idx="49">
                  <c:v>1799.75</c:v>
                </c:pt>
                <c:pt idx="50">
                  <c:v>1799.75</c:v>
                </c:pt>
                <c:pt idx="51">
                  <c:v>1799.75</c:v>
                </c:pt>
                <c:pt idx="52">
                  <c:v>1799.75</c:v>
                </c:pt>
                <c:pt idx="53">
                  <c:v>1799.75</c:v>
                </c:pt>
                <c:pt idx="54">
                  <c:v>1799.75</c:v>
                </c:pt>
                <c:pt idx="55">
                  <c:v>1799.75</c:v>
                </c:pt>
                <c:pt idx="56">
                  <c:v>1799.75</c:v>
                </c:pt>
                <c:pt idx="57">
                  <c:v>1799.75</c:v>
                </c:pt>
                <c:pt idx="58">
                  <c:v>1799.75</c:v>
                </c:pt>
                <c:pt idx="59">
                  <c:v>1799.75</c:v>
                </c:pt>
              </c:numCache>
            </c:numRef>
          </c:val>
          <c:smooth val="0"/>
          <c:extLst>
            <c:ext xmlns:c16="http://schemas.microsoft.com/office/drawing/2014/chart" uri="{C3380CC4-5D6E-409C-BE32-E72D297353CC}">
              <c16:uniqueId val="{00000003-40FF-456E-AA70-6F69955ED7C4}"/>
            </c:ext>
          </c:extLst>
        </c:ser>
        <c:ser>
          <c:idx val="4"/>
          <c:order val="4"/>
          <c:tx>
            <c:strRef>
              <c:f>'3_GH_2030_scenario'!$D$192</c:f>
              <c:strCache>
                <c:ptCount val="1"/>
                <c:pt idx="0">
                  <c:v>HTH.600.C - Electric heaters</c:v>
                </c:pt>
              </c:strCache>
            </c:strRef>
          </c:tx>
          <c:spPr>
            <a:ln w="28575" cap="rnd">
              <a:solidFill>
                <a:schemeClr val="accent5"/>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'3_GH_2030_scenario'!$E$192:$BL$192</c:f>
              <c:numCache>
                <c:formatCode>#,##0</c:formatCode>
                <c:ptCount val="60"/>
                <c:pt idx="0">
                  <c:v>159.780074521758</c:v>
                </c:pt>
                <c:pt idx="1">
                  <c:v>182.387630319842</c:v>
                </c:pt>
                <c:pt idx="2">
                  <c:v>211.67591601983301</c:v>
                </c:pt>
                <c:pt idx="3">
                  <c:v>195.34803609668401</c:v>
                </c:pt>
                <c:pt idx="4">
                  <c:v>190.12802924061501</c:v>
                </c:pt>
                <c:pt idx="5">
                  <c:v>200.74352175889999</c:v>
                </c:pt>
                <c:pt idx="6">
                  <c:v>212.72897454207799</c:v>
                </c:pt>
                <c:pt idx="7">
                  <c:v>180.14670457957601</c:v>
                </c:pt>
                <c:pt idx="8">
                  <c:v>223.45552744993</c:v>
                </c:pt>
                <c:pt idx="9">
                  <c:v>252.70911230402299</c:v>
                </c:pt>
                <c:pt idx="10">
                  <c:v>253.82040670591999</c:v>
                </c:pt>
                <c:pt idx="11">
                  <c:v>185.44317841813699</c:v>
                </c:pt>
                <c:pt idx="12">
                  <c:v>45.949452287787899</c:v>
                </c:pt>
                <c:pt idx="13">
                  <c:v>24.0631094561531</c:v>
                </c:pt>
                <c:pt idx="14">
                  <c:v>46.540258828024001</c:v>
                </c:pt>
                <c:pt idx="15">
                  <c:v>92.525645091331896</c:v>
                </c:pt>
                <c:pt idx="16">
                  <c:v>136.27184535743399</c:v>
                </c:pt>
                <c:pt idx="17">
                  <c:v>136.43965974648299</c:v>
                </c:pt>
                <c:pt idx="18">
                  <c:v>136.38711996766401</c:v>
                </c:pt>
                <c:pt idx="19">
                  <c:v>136.59849065379601</c:v>
                </c:pt>
                <c:pt idx="20">
                  <c:v>136.48333325176401</c:v>
                </c:pt>
                <c:pt idx="21">
                  <c:v>136.63760493947399</c:v>
                </c:pt>
                <c:pt idx="22">
                  <c:v>136.966840876324</c:v>
                </c:pt>
                <c:pt idx="23">
                  <c:v>137.96741993744899</c:v>
                </c:pt>
                <c:pt idx="24">
                  <c:v>131.97807482938501</c:v>
                </c:pt>
                <c:pt idx="25">
                  <c:v>126.52193689340901</c:v>
                </c:pt>
                <c:pt idx="26">
                  <c:v>137.72011132926701</c:v>
                </c:pt>
                <c:pt idx="27">
                  <c:v>225.073611801862</c:v>
                </c:pt>
                <c:pt idx="28">
                  <c:v>195.13433230976801</c:v>
                </c:pt>
                <c:pt idx="29">
                  <c:v>155.62513519569001</c:v>
                </c:pt>
                <c:pt idx="30">
                  <c:v>171.38875176078099</c:v>
                </c:pt>
                <c:pt idx="31">
                  <c:v>73.536938611771603</c:v>
                </c:pt>
                <c:pt idx="32">
                  <c:v>18.728195698917698</c:v>
                </c:pt>
                <c:pt idx="40">
                  <c:v>79.109933130700298</c:v>
                </c:pt>
                <c:pt idx="41">
                  <c:v>83.815639816446506</c:v>
                </c:pt>
                <c:pt idx="42">
                  <c:v>82.269507325892505</c:v>
                </c:pt>
                <c:pt idx="43">
                  <c:v>83.641265725927411</c:v>
                </c:pt>
                <c:pt idx="44">
                  <c:v>83.641265725927411</c:v>
                </c:pt>
                <c:pt idx="45">
                  <c:v>83.641265725927411</c:v>
                </c:pt>
                <c:pt idx="46">
                  <c:v>83.641265725927411</c:v>
                </c:pt>
                <c:pt idx="47">
                  <c:v>167.28253145185482</c:v>
                </c:pt>
                <c:pt idx="48">
                  <c:v>167.28253145185482</c:v>
                </c:pt>
                <c:pt idx="49">
                  <c:v>167.28253145185482</c:v>
                </c:pt>
                <c:pt idx="50">
                  <c:v>167.28253145185482</c:v>
                </c:pt>
                <c:pt idx="51">
                  <c:v>167.28253145185482</c:v>
                </c:pt>
                <c:pt idx="52">
                  <c:v>167.28253145185482</c:v>
                </c:pt>
                <c:pt idx="53">
                  <c:v>167.28253145185482</c:v>
                </c:pt>
                <c:pt idx="54">
                  <c:v>250.92379717778223</c:v>
                </c:pt>
                <c:pt idx="55">
                  <c:v>250.92379717778223</c:v>
                </c:pt>
                <c:pt idx="56">
                  <c:v>250.92379717778223</c:v>
                </c:pt>
                <c:pt idx="57">
                  <c:v>250.92379717778223</c:v>
                </c:pt>
                <c:pt idx="58">
                  <c:v>250.92379717778223</c:v>
                </c:pt>
                <c:pt idx="59">
                  <c:v>250.92379717778223</c:v>
                </c:pt>
              </c:numCache>
            </c:numRef>
          </c:val>
          <c:smooth val="0"/>
          <c:extLst>
            <c:ext xmlns:c16="http://schemas.microsoft.com/office/drawing/2014/chart" uri="{C3380CC4-5D6E-409C-BE32-E72D297353CC}">
              <c16:uniqueId val="{00000004-40FF-456E-AA70-6F69955ED7C4}"/>
            </c:ext>
          </c:extLst>
        </c:ser>
        <c:ser>
          <c:idx val="5"/>
          <c:order val="5"/>
          <c:tx>
            <c:strRef>
              <c:f>'3_GH_2030_scenario'!$D$193</c:f>
              <c:strCache>
                <c:ptCount val="1"/>
                <c:pt idx="0">
                  <c:v>MD - Boat engines</c:v>
                </c:pt>
              </c:strCache>
            </c:strRef>
          </c:tx>
          <c:spPr>
            <a:ln w="28575" cap="rnd">
              <a:solidFill>
                <a:schemeClr val="accent6"/>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'3_GH_2030_scenario'!$E$193:$BL$193</c:f>
              <c:numCache>
                <c:formatCode>#,##0</c:formatCode>
                <c:ptCount val="60"/>
                <c:pt idx="0">
                  <c:v>12.699602093617299</c:v>
                </c:pt>
                <c:pt idx="1">
                  <c:v>13.887845126939199</c:v>
                </c:pt>
                <c:pt idx="2">
                  <c:v>14.7513381692309</c:v>
                </c:pt>
                <c:pt idx="3">
                  <c:v>13.2285563725525</c:v>
                </c:pt>
                <c:pt idx="4">
                  <c:v>13.6599148611595</c:v>
                </c:pt>
                <c:pt idx="5">
                  <c:v>12.6993153435513</c:v>
                </c:pt>
                <c:pt idx="6">
                  <c:v>18.0905461543496</c:v>
                </c:pt>
                <c:pt idx="7">
                  <c:v>15.414530011663199</c:v>
                </c:pt>
                <c:pt idx="8">
                  <c:v>12.1450022480479</c:v>
                </c:pt>
                <c:pt idx="9">
                  <c:v>13.109835440760699</c:v>
                </c:pt>
                <c:pt idx="10">
                  <c:v>15.819711947768599</c:v>
                </c:pt>
                <c:pt idx="11">
                  <c:v>14.515610754987801</c:v>
                </c:pt>
                <c:pt idx="12">
                  <c:v>7.9613092517628496</c:v>
                </c:pt>
                <c:pt idx="13">
                  <c:v>11.151595740407499</c:v>
                </c:pt>
                <c:pt idx="14">
                  <c:v>15.1834487621569</c:v>
                </c:pt>
                <c:pt idx="15">
                  <c:v>15.5493080168742</c:v>
                </c:pt>
                <c:pt idx="16">
                  <c:v>13.6244723269494</c:v>
                </c:pt>
                <c:pt idx="17">
                  <c:v>13.292732648285</c:v>
                </c:pt>
                <c:pt idx="18">
                  <c:v>15.4558385709496</c:v>
                </c:pt>
                <c:pt idx="19">
                  <c:v>14.8784223874458</c:v>
                </c:pt>
                <c:pt idx="20">
                  <c:v>14.802627588711699</c:v>
                </c:pt>
                <c:pt idx="21">
                  <c:v>17.1023073030101</c:v>
                </c:pt>
                <c:pt idx="22">
                  <c:v>18.938769761985998</c:v>
                </c:pt>
                <c:pt idx="23">
                  <c:v>22.273782865405501</c:v>
                </c:pt>
                <c:pt idx="24">
                  <c:v>24.229369880469701</c:v>
                </c:pt>
                <c:pt idx="25">
                  <c:v>26.555334277834501</c:v>
                </c:pt>
                <c:pt idx="26">
                  <c:v>26.7705953393206</c:v>
                </c:pt>
                <c:pt idx="27">
                  <c:v>35.132810067591002</c:v>
                </c:pt>
                <c:pt idx="28">
                  <c:v>38.951383612878502</c:v>
                </c:pt>
                <c:pt idx="29">
                  <c:v>69.864266644989101</c:v>
                </c:pt>
                <c:pt idx="30">
                  <c:v>66.640846505663205</c:v>
                </c:pt>
                <c:pt idx="31">
                  <c:v>70.924274030449695</c:v>
                </c:pt>
                <c:pt idx="32">
                  <c:v>74.822986545143607</c:v>
                </c:pt>
                <c:pt idx="33">
                  <c:v>84.181708443088894</c:v>
                </c:pt>
                <c:pt idx="34">
                  <c:v>86.899522755009201</c:v>
                </c:pt>
                <c:pt idx="35">
                  <c:v>93.536327569798601</c:v>
                </c:pt>
                <c:pt idx="36">
                  <c:v>102.860814660155</c:v>
                </c:pt>
                <c:pt idx="37">
                  <c:v>113.659374732041</c:v>
                </c:pt>
                <c:pt idx="38">
                  <c:v>135.245135558827</c:v>
                </c:pt>
                <c:pt idx="39">
                  <c:v>109.227464147155</c:v>
                </c:pt>
                <c:pt idx="40">
                  <c:v>135.81130881304799</c:v>
                </c:pt>
                <c:pt idx="41">
                  <c:v>163.32527132533301</c:v>
                </c:pt>
                <c:pt idx="42">
                  <c:v>159.93625049933999</c:v>
                </c:pt>
                <c:pt idx="43">
                  <c:v>155.22351873608324</c:v>
                </c:pt>
                <c:pt idx="44">
                  <c:v>159.99295641080542</c:v>
                </c:pt>
                <c:pt idx="45">
                  <c:v>164.74775105720818</c:v>
                </c:pt>
                <c:pt idx="46">
                  <c:v>169.51337138353927</c:v>
                </c:pt>
                <c:pt idx="47">
                  <c:v>174.31133769848424</c:v>
                </c:pt>
                <c:pt idx="48">
                  <c:v>179.15995077610444</c:v>
                </c:pt>
                <c:pt idx="49">
                  <c:v>184.07488987831201</c:v>
                </c:pt>
                <c:pt idx="50">
                  <c:v>189.06970355161343</c:v>
                </c:pt>
                <c:pt idx="51">
                  <c:v>194.15621255106052</c:v>
                </c:pt>
                <c:pt idx="52">
                  <c:v>199.34484075122546</c:v>
                </c:pt>
                <c:pt idx="53">
                  <c:v>204.6448870421228</c:v>
                </c:pt>
                <c:pt idx="54">
                  <c:v>210.06474886314334</c:v>
                </c:pt>
                <c:pt idx="55">
                  <c:v>215.61210610674505</c:v>
                </c:pt>
                <c:pt idx="56">
                  <c:v>221.29407254928009</c:v>
                </c:pt>
                <c:pt idx="57">
                  <c:v>227.11732067621386</c:v>
                </c:pt>
                <c:pt idx="58">
                  <c:v>233.08818471174413</c:v>
                </c:pt>
                <c:pt idx="59">
                  <c:v>239.21274579637651</c:v>
                </c:pt>
              </c:numCache>
            </c:numRef>
          </c:val>
          <c:smooth val="0"/>
          <c:extLst>
            <c:ext xmlns:c16="http://schemas.microsoft.com/office/drawing/2014/chart" uri="{C3380CC4-5D6E-409C-BE32-E72D297353CC}">
              <c16:uniqueId val="{00000005-40FF-456E-AA70-6F69955ED7C4}"/>
            </c:ext>
          </c:extLst>
        </c:ser>
        <c:ser>
          <c:idx val="6"/>
          <c:order val="6"/>
          <c:tx>
            <c:strRef>
              <c:f>'3_GH_2030_scenario'!$D$194</c:f>
              <c:strCache>
                <c:ptCount val="1"/>
                <c:pt idx="0">
                  <c:v>MD - Diesel cars</c:v>
                </c:pt>
              </c:strCache>
            </c:strRef>
          </c:tx>
          <c:spPr>
            <a:ln w="28575" cap="rnd">
              <a:solidFill>
                <a:schemeClr val="accent1">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'3_GH_2030_scenario'!$E$194:$BL$194</c:f>
              <c:numCache>
                <c:formatCode>#,##0</c:formatCode>
                <c:ptCount val="60"/>
                <c:pt idx="0">
                  <c:v>133.80649552109099</c:v>
                </c:pt>
                <c:pt idx="1">
                  <c:v>145.755855878901</c:v>
                </c:pt>
                <c:pt idx="2">
                  <c:v>156.54052696474301</c:v>
                </c:pt>
                <c:pt idx="3">
                  <c:v>145.514120098078</c:v>
                </c:pt>
                <c:pt idx="4">
                  <c:v>170.74893576449401</c:v>
                </c:pt>
                <c:pt idx="5">
                  <c:v>164.03282318753699</c:v>
                </c:pt>
                <c:pt idx="6">
                  <c:v>193.34271202461099</c:v>
                </c:pt>
                <c:pt idx="7">
                  <c:v>184.974360139959</c:v>
                </c:pt>
                <c:pt idx="8">
                  <c:v>156.78093811116401</c:v>
                </c:pt>
                <c:pt idx="9">
                  <c:v>171.52034701661901</c:v>
                </c:pt>
                <c:pt idx="10">
                  <c:v>196.75766735037101</c:v>
                </c:pt>
                <c:pt idx="11">
                  <c:v>199.86879424175501</c:v>
                </c:pt>
                <c:pt idx="12">
                  <c:v>107.91996985722901</c:v>
                </c:pt>
                <c:pt idx="13">
                  <c:v>151.661702069542</c:v>
                </c:pt>
                <c:pt idx="14">
                  <c:v>202.05666429639601</c:v>
                </c:pt>
                <c:pt idx="15">
                  <c:v>202.14100421936399</c:v>
                </c:pt>
                <c:pt idx="16">
                  <c:v>180.03767003468801</c:v>
                </c:pt>
                <c:pt idx="17">
                  <c:v>174.70448623460399</c:v>
                </c:pt>
                <c:pt idx="18">
                  <c:v>208.65382070781999</c:v>
                </c:pt>
                <c:pt idx="19">
                  <c:v>195.54497994928801</c:v>
                </c:pt>
                <c:pt idx="20">
                  <c:v>196.988813295933</c:v>
                </c:pt>
                <c:pt idx="21">
                  <c:v>213.275832249301</c:v>
                </c:pt>
                <c:pt idx="22">
                  <c:v>238.405689945001</c:v>
                </c:pt>
                <c:pt idx="23">
                  <c:v>281.76335324738</c:v>
                </c:pt>
                <c:pt idx="24">
                  <c:v>312.77913845697202</c:v>
                </c:pt>
                <c:pt idx="25">
                  <c:v>347.43229013500098</c:v>
                </c:pt>
                <c:pt idx="26">
                  <c:v>348.01773941116801</c:v>
                </c:pt>
                <c:pt idx="27">
                  <c:v>461.11813213713202</c:v>
                </c:pt>
                <c:pt idx="28">
                  <c:v>519.35178150504601</c:v>
                </c:pt>
                <c:pt idx="29">
                  <c:v>417.70604036356298</c:v>
                </c:pt>
                <c:pt idx="30">
                  <c:v>422.803780823355</c:v>
                </c:pt>
                <c:pt idx="31">
                  <c:v>499.85167583305002</c:v>
                </c:pt>
                <c:pt idx="32">
                  <c:v>512.52304512426304</c:v>
                </c:pt>
                <c:pt idx="33">
                  <c:v>610.20210596778895</c:v>
                </c:pt>
                <c:pt idx="34">
                  <c:v>603.41873007714503</c:v>
                </c:pt>
                <c:pt idx="35">
                  <c:v>640.12627829459802</c:v>
                </c:pt>
                <c:pt idx="36">
                  <c:v>646.23836226648905</c:v>
                </c:pt>
                <c:pt idx="37">
                  <c:v>618.98789411483801</c:v>
                </c:pt>
                <c:pt idx="38">
                  <c:v>858.98593322100703</c:v>
                </c:pt>
                <c:pt idx="39">
                  <c:v>858.80848733522396</c:v>
                </c:pt>
                <c:pt idx="40">
                  <c:v>975.63656605590097</c:v>
                </c:pt>
                <c:pt idx="41">
                  <c:v>1122.41004253182</c:v>
                </c:pt>
                <c:pt idx="42">
                  <c:v>1161.1239476565499</c:v>
                </c:pt>
                <c:pt idx="43">
                  <c:v>1122.7967422132572</c:v>
                </c:pt>
                <c:pt idx="44">
                  <c:v>1153.1363634174349</c:v>
                </c:pt>
                <c:pt idx="45">
                  <c:v>1183.2027195095136</c:v>
                </c:pt>
                <c:pt idx="46">
                  <c:v>1213.183846562815</c:v>
                </c:pt>
                <c:pt idx="47">
                  <c:v>1243.2369040935589</c:v>
                </c:pt>
                <c:pt idx="48">
                  <c:v>1273.4939556549564</c:v>
                </c:pt>
                <c:pt idx="49">
                  <c:v>1304.0666864705167</c:v>
                </c:pt>
                <c:pt idx="50">
                  <c:v>1335.0502546758557</c:v>
                </c:pt>
                <c:pt idx="51">
                  <c:v>1366.5264363013396</c:v>
                </c:pt>
                <c:pt idx="52">
                  <c:v>1398.5661944665101</c:v>
                </c:pt>
                <c:pt idx="53">
                  <c:v>1431.2317791072369</c:v>
                </c:pt>
                <c:pt idx="54">
                  <c:v>1464.5784438904777</c:v>
                </c:pt>
                <c:pt idx="55">
                  <c:v>1498.6558509541771</c:v>
                </c:pt>
                <c:pt idx="56">
                  <c:v>1533.5092210621076</c:v>
                </c:pt>
                <c:pt idx="57">
                  <c:v>1569.1802761331082</c:v>
                </c:pt>
                <c:pt idx="58">
                  <c:v>1605.708012441999</c:v>
                </c:pt>
                <c:pt idx="59">
                  <c:v>1643.1293357299166</c:v>
                </c:pt>
              </c:numCache>
            </c:numRef>
          </c:val>
          <c:smooth val="0"/>
          <c:extLst>
            <c:ext xmlns:c16="http://schemas.microsoft.com/office/drawing/2014/chart" uri="{C3380CC4-5D6E-409C-BE32-E72D297353CC}">
              <c16:uniqueId val="{00000006-40FF-456E-AA70-6F69955ED7C4}"/>
            </c:ext>
          </c:extLst>
        </c:ser>
        <c:ser>
          <c:idx val="7"/>
          <c:order val="7"/>
          <c:tx>
            <c:strRef>
              <c:f>'3_GH_2030_scenario'!$D$195</c:f>
              <c:strCache>
                <c:ptCount val="1"/>
                <c:pt idx="0">
                  <c:v>MD - Diesel trains</c:v>
                </c:pt>
              </c:strCache>
            </c:strRef>
          </c:tx>
          <c:spPr>
            <a:ln w="28575" cap="rnd">
              <a:solidFill>
                <a:schemeClr val="accent2">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'3_GH_2030_scenario'!$E$195:$BL$195</c:f>
              <c:numCache>
                <c:formatCode>#,##0</c:formatCode>
                <c:ptCount val="60"/>
                <c:pt idx="0">
                  <c:v>16.0685565401654</c:v>
                </c:pt>
                <c:pt idx="1">
                  <c:v>16.236080368936602</c:v>
                </c:pt>
                <c:pt idx="2">
                  <c:v>17.0271916413163</c:v>
                </c:pt>
                <c:pt idx="3">
                  <c:v>11.0237969771271</c:v>
                </c:pt>
                <c:pt idx="4">
                  <c:v>11.3832623842996</c:v>
                </c:pt>
                <c:pt idx="5">
                  <c:v>11.641039064921999</c:v>
                </c:pt>
                <c:pt idx="6">
                  <c:v>12.437250481115401</c:v>
                </c:pt>
                <c:pt idx="7">
                  <c:v>12.1114164377354</c:v>
                </c:pt>
                <c:pt idx="8">
                  <c:v>11.040911134589001</c:v>
                </c:pt>
                <c:pt idx="9">
                  <c:v>10.9248628673006</c:v>
                </c:pt>
                <c:pt idx="10">
                  <c:v>12.8535159575619</c:v>
                </c:pt>
                <c:pt idx="11">
                  <c:v>13.3990253122964</c:v>
                </c:pt>
                <c:pt idx="12">
                  <c:v>7.0767193349002904</c:v>
                </c:pt>
                <c:pt idx="13">
                  <c:v>10.0364361663667</c:v>
                </c:pt>
                <c:pt idx="14">
                  <c:v>12.8475335679789</c:v>
                </c:pt>
                <c:pt idx="15">
                  <c:v>13.3279783001779</c:v>
                </c:pt>
                <c:pt idx="16">
                  <c:v>11.678119137385201</c:v>
                </c:pt>
                <c:pt idx="17">
                  <c:v>11.3937708413872</c:v>
                </c:pt>
                <c:pt idx="18">
                  <c:v>13.2478616322425</c:v>
                </c:pt>
                <c:pt idx="19">
                  <c:v>12.752933474953499</c:v>
                </c:pt>
                <c:pt idx="20">
                  <c:v>12.525300267371501</c:v>
                </c:pt>
                <c:pt idx="21">
                  <c:v>13.0782349964194</c:v>
                </c:pt>
                <c:pt idx="22">
                  <c:v>14.482588641518699</c:v>
                </c:pt>
                <c:pt idx="23">
                  <c:v>17.819026292324398</c:v>
                </c:pt>
                <c:pt idx="24">
                  <c:v>19.824029902202401</c:v>
                </c:pt>
                <c:pt idx="25">
                  <c:v>22.129445231528699</c:v>
                </c:pt>
                <c:pt idx="26">
                  <c:v>22.4873000850293</c:v>
                </c:pt>
                <c:pt idx="27">
                  <c:v>29.643308494529901</c:v>
                </c:pt>
                <c:pt idx="28">
                  <c:v>33.541469222200902</c:v>
                </c:pt>
                <c:pt idx="29">
                  <c:v>28.9609521318737</c:v>
                </c:pt>
                <c:pt idx="30">
                  <c:v>28.880039673726401</c:v>
                </c:pt>
                <c:pt idx="31">
                  <c:v>34.3983948960379</c:v>
                </c:pt>
                <c:pt idx="32">
                  <c:v>35.757421752855599</c:v>
                </c:pt>
                <c:pt idx="33">
                  <c:v>42.438868272195798</c:v>
                </c:pt>
                <c:pt idx="34">
                  <c:v>41.615084832906597</c:v>
                </c:pt>
                <c:pt idx="35">
                  <c:v>43.769318173989603</c:v>
                </c:pt>
                <c:pt idx="36">
                  <c:v>44.233343660978399</c:v>
                </c:pt>
                <c:pt idx="37">
                  <c:v>42.426235273248999</c:v>
                </c:pt>
                <c:pt idx="38">
                  <c:v>59.979067656329597</c:v>
                </c:pt>
                <c:pt idx="39">
                  <c:v>60.418687551221801</c:v>
                </c:pt>
                <c:pt idx="40">
                  <c:v>68.599446050805597</c:v>
                </c:pt>
                <c:pt idx="41">
                  <c:v>78.708869457082301</c:v>
                </c:pt>
                <c:pt idx="42">
                  <c:v>80.783206005789793</c:v>
                </c:pt>
                <c:pt idx="43">
                  <c:v>78.239288601945617</c:v>
                </c:pt>
                <c:pt idx="44">
                  <c:v>80.477388754125826</c:v>
                </c:pt>
                <c:pt idx="45">
                  <c:v>82.70092081313193</c:v>
                </c:pt>
                <c:pt idx="46">
                  <c:v>84.922856346341021</c:v>
                </c:pt>
                <c:pt idx="47">
                  <c:v>87.154085425341904</c:v>
                </c:pt>
                <c:pt idx="48">
                  <c:v>89.403803677860779</c:v>
                </c:pt>
                <c:pt idx="49">
                  <c:v>91.679828914465844</c:v>
                </c:pt>
                <c:pt idx="50">
                  <c:v>93.988860212899056</c:v>
                </c:pt>
                <c:pt idx="51">
                  <c:v>96.336689983074692</c:v>
                </c:pt>
                <c:pt idx="52">
                  <c:v>98.728377609156439</c:v>
                </c:pt>
                <c:pt idx="53">
                  <c:v>101.168391691986</c:v>
                </c:pt>
                <c:pt idx="54">
                  <c:v>103.66072663049061</c:v>
                </c:pt>
                <c:pt idx="55">
                  <c:v>106.20899823152662</c:v>
                </c:pt>
                <c:pt idx="56">
                  <c:v>108.81652218067082</c:v>
                </c:pt>
                <c:pt idx="57">
                  <c:v>111.4863785064592</c:v>
                </c:pt>
                <c:pt idx="58">
                  <c:v>114.22146459870171</c:v>
                </c:pt>
                <c:pt idx="59">
                  <c:v>117.02453887426307</c:v>
                </c:pt>
              </c:numCache>
            </c:numRef>
          </c:val>
          <c:smooth val="0"/>
          <c:extLst>
            <c:ext xmlns:c16="http://schemas.microsoft.com/office/drawing/2014/chart" uri="{C3380CC4-5D6E-409C-BE32-E72D297353CC}">
              <c16:uniqueId val="{00000007-40FF-456E-AA70-6F69955ED7C4}"/>
            </c:ext>
          </c:extLst>
        </c:ser>
        <c:ser>
          <c:idx val="8"/>
          <c:order val="8"/>
          <c:tx>
            <c:strRef>
              <c:f>'3_GH_2030_scenario'!$D$196</c:f>
              <c:strCache>
                <c:ptCount val="1"/>
                <c:pt idx="0">
                  <c:v>MD - Industry static diesel engines</c:v>
                </c:pt>
              </c:strCache>
            </c:strRef>
          </c:tx>
          <c:spPr>
            <a:ln w="28575" cap="rnd">
              <a:solidFill>
                <a:schemeClr val="accent3">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'3_GH_2030_scenario'!$E$196:$BL$196</c:f>
              <c:numCache>
                <c:formatCode>#,##0</c:formatCode>
                <c:ptCount val="60"/>
                <c:pt idx="0">
                  <c:v>139.59183036949301</c:v>
                </c:pt>
                <c:pt idx="1">
                  <c:v>148.84182600395599</c:v>
                </c:pt>
                <c:pt idx="2">
                  <c:v>153.363894484203</c:v>
                </c:pt>
                <c:pt idx="3">
                  <c:v>145.422255123268</c:v>
                </c:pt>
                <c:pt idx="4">
                  <c:v>164.106122842297</c:v>
                </c:pt>
                <c:pt idx="5">
                  <c:v>148.01096876795501</c:v>
                </c:pt>
                <c:pt idx="6">
                  <c:v>161.20835963948701</c:v>
                </c:pt>
                <c:pt idx="7">
                  <c:v>144.31470425681499</c:v>
                </c:pt>
                <c:pt idx="8">
                  <c:v>123.14164521587099</c:v>
                </c:pt>
                <c:pt idx="9">
                  <c:v>123.71917732035701</c:v>
                </c:pt>
                <c:pt idx="10">
                  <c:v>147.97167956216799</c:v>
                </c:pt>
                <c:pt idx="11">
                  <c:v>96.2817313150085</c:v>
                </c:pt>
                <c:pt idx="12">
                  <c:v>41.723901879460897</c:v>
                </c:pt>
                <c:pt idx="13">
                  <c:v>106.63035085253</c:v>
                </c:pt>
                <c:pt idx="14">
                  <c:v>70.307037263726997</c:v>
                </c:pt>
                <c:pt idx="15">
                  <c:v>87.842888140746396</c:v>
                </c:pt>
                <c:pt idx="16">
                  <c:v>93.234601317047904</c:v>
                </c:pt>
                <c:pt idx="17">
                  <c:v>81.062403741576901</c:v>
                </c:pt>
                <c:pt idx="18">
                  <c:v>107.763195266564</c:v>
                </c:pt>
                <c:pt idx="19">
                  <c:v>103.082573576241</c:v>
                </c:pt>
                <c:pt idx="20">
                  <c:v>104.024313540275</c:v>
                </c:pt>
                <c:pt idx="21">
                  <c:v>112.51181960808201</c:v>
                </c:pt>
                <c:pt idx="22">
                  <c:v>126.402325944539</c:v>
                </c:pt>
                <c:pt idx="23">
                  <c:v>145.22750319828799</c:v>
                </c:pt>
                <c:pt idx="24">
                  <c:v>161.62762969244201</c:v>
                </c:pt>
                <c:pt idx="25">
                  <c:v>177.73012641420499</c:v>
                </c:pt>
                <c:pt idx="26">
                  <c:v>173.38188125404801</c:v>
                </c:pt>
                <c:pt idx="27">
                  <c:v>206.351933918486</c:v>
                </c:pt>
                <c:pt idx="28">
                  <c:v>232.74725807828699</c:v>
                </c:pt>
                <c:pt idx="29">
                  <c:v>242.54407407439501</c:v>
                </c:pt>
                <c:pt idx="30">
                  <c:v>243.323466046536</c:v>
                </c:pt>
                <c:pt idx="31">
                  <c:v>284.71923727335798</c:v>
                </c:pt>
                <c:pt idx="32">
                  <c:v>285.080830038915</c:v>
                </c:pt>
                <c:pt idx="33">
                  <c:v>333.43966775927998</c:v>
                </c:pt>
                <c:pt idx="34">
                  <c:v>329.86287242426903</c:v>
                </c:pt>
                <c:pt idx="35">
                  <c:v>363.46673577974798</c:v>
                </c:pt>
                <c:pt idx="36">
                  <c:v>360.81210968771597</c:v>
                </c:pt>
                <c:pt idx="37">
                  <c:v>348.36435274786902</c:v>
                </c:pt>
                <c:pt idx="38">
                  <c:v>448.94635876828801</c:v>
                </c:pt>
                <c:pt idx="39">
                  <c:v>445.563066934598</c:v>
                </c:pt>
                <c:pt idx="40">
                  <c:v>510.95455075750999</c:v>
                </c:pt>
                <c:pt idx="41">
                  <c:v>582.16221601031805</c:v>
                </c:pt>
                <c:pt idx="42">
                  <c:v>595.26222967183696</c:v>
                </c:pt>
                <c:pt idx="43">
                  <c:v>578.89566600463422</c:v>
                </c:pt>
                <c:pt idx="44">
                  <c:v>597.88335108061597</c:v>
                </c:pt>
                <c:pt idx="45">
                  <c:v>616.87831504217456</c:v>
                </c:pt>
                <c:pt idx="46">
                  <c:v>635.97507582380729</c:v>
                </c:pt>
                <c:pt idx="47">
                  <c:v>655.25407163538569</c:v>
                </c:pt>
                <c:pt idx="48">
                  <c:v>674.78424805504403</c:v>
                </c:pt>
                <c:pt idx="49">
                  <c:v>694.62518653328334</c:v>
                </c:pt>
                <c:pt idx="50">
                  <c:v>714.82885610860956</c:v>
                </c:pt>
                <c:pt idx="51">
                  <c:v>735.44105555251326</c:v>
                </c:pt>
                <c:pt idx="52">
                  <c:v>756.50260118015524</c:v>
                </c:pt>
                <c:pt idx="53">
                  <c:v>778.05030571866052</c:v>
                </c:pt>
                <c:pt idx="54">
                  <c:v>800.11778553609338</c:v>
                </c:pt>
                <c:pt idx="55">
                  <c:v>822.73612688783828</c:v>
                </c:pt>
                <c:pt idx="56">
                  <c:v>845.93443637586358</c:v>
                </c:pt>
                <c:pt idx="57">
                  <c:v>869.7402963288489</c:v>
                </c:pt>
                <c:pt idx="58">
                  <c:v>894.18014212372589</c:v>
                </c:pt>
                <c:pt idx="59">
                  <c:v>919.2795754391085</c:v>
                </c:pt>
              </c:numCache>
            </c:numRef>
          </c:val>
          <c:smooth val="0"/>
          <c:extLst>
            <c:ext xmlns:c16="http://schemas.microsoft.com/office/drawing/2014/chart" uri="{C3380CC4-5D6E-409C-BE32-E72D297353CC}">
              <c16:uniqueId val="{00000008-40FF-456E-AA70-6F69955ED7C4}"/>
            </c:ext>
          </c:extLst>
        </c:ser>
        <c:ser>
          <c:idx val="9"/>
          <c:order val="9"/>
          <c:tx>
            <c:strRef>
              <c:f>'3_GH_2030_scenario'!$D$197</c:f>
              <c:strCache>
                <c:ptCount val="1"/>
                <c:pt idx="0">
                  <c:v>MD - Petrol cars</c:v>
                </c:pt>
              </c:strCache>
            </c:strRef>
          </c:tx>
          <c:spPr>
            <a:ln w="28575" cap="rnd">
              <a:solidFill>
                <a:schemeClr val="accent4">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'3_GH_2030_scenario'!$E$197:$BL$197</c:f>
              <c:numCache>
                <c:formatCode>#,##0</c:formatCode>
                <c:ptCount val="60"/>
                <c:pt idx="0">
                  <c:v>227.59406827309201</c:v>
                </c:pt>
                <c:pt idx="1">
                  <c:v>219.01878652170899</c:v>
                </c:pt>
                <c:pt idx="2">
                  <c:v>242.124563289782</c:v>
                </c:pt>
                <c:pt idx="3">
                  <c:v>255.91473605425699</c:v>
                </c:pt>
                <c:pt idx="4">
                  <c:v>284.19728617923897</c:v>
                </c:pt>
                <c:pt idx="5">
                  <c:v>276.19615479955598</c:v>
                </c:pt>
                <c:pt idx="6">
                  <c:v>306.40862548929601</c:v>
                </c:pt>
                <c:pt idx="7">
                  <c:v>302.84903948021599</c:v>
                </c:pt>
                <c:pt idx="8">
                  <c:v>255.03415864198999</c:v>
                </c:pt>
                <c:pt idx="9">
                  <c:v>279.63320752768499</c:v>
                </c:pt>
                <c:pt idx="10">
                  <c:v>299.396406383027</c:v>
                </c:pt>
                <c:pt idx="11">
                  <c:v>291.86759881752499</c:v>
                </c:pt>
                <c:pt idx="12">
                  <c:v>168.78424303655501</c:v>
                </c:pt>
                <c:pt idx="13">
                  <c:v>205.77595199981599</c:v>
                </c:pt>
                <c:pt idx="14">
                  <c:v>283.77005533917998</c:v>
                </c:pt>
                <c:pt idx="15">
                  <c:v>285.50289923429301</c:v>
                </c:pt>
                <c:pt idx="16">
                  <c:v>286.61962045364101</c:v>
                </c:pt>
                <c:pt idx="17">
                  <c:v>283.945552663954</c:v>
                </c:pt>
                <c:pt idx="18">
                  <c:v>365.598641466385</c:v>
                </c:pt>
                <c:pt idx="19">
                  <c:v>386.55261950252799</c:v>
                </c:pt>
                <c:pt idx="20">
                  <c:v>357.73301028068499</c:v>
                </c:pt>
                <c:pt idx="21">
                  <c:v>391.55607994714899</c:v>
                </c:pt>
                <c:pt idx="22">
                  <c:v>415.735581348766</c:v>
                </c:pt>
                <c:pt idx="23">
                  <c:v>398.067611779804</c:v>
                </c:pt>
                <c:pt idx="24">
                  <c:v>418.27388896442</c:v>
                </c:pt>
                <c:pt idx="25">
                  <c:v>451.87908709299103</c:v>
                </c:pt>
                <c:pt idx="26">
                  <c:v>459.03</c:v>
                </c:pt>
                <c:pt idx="27">
                  <c:v>514.97695481689595</c:v>
                </c:pt>
                <c:pt idx="28">
                  <c:v>556.40718801646005</c:v>
                </c:pt>
                <c:pt idx="29">
                  <c:v>606.358578646404</c:v>
                </c:pt>
                <c:pt idx="30">
                  <c:v>641.08759557251506</c:v>
                </c:pt>
                <c:pt idx="31">
                  <c:v>641.28360583958499</c:v>
                </c:pt>
                <c:pt idx="32">
                  <c:v>545.962262247073</c:v>
                </c:pt>
                <c:pt idx="33">
                  <c:v>699.54128807864902</c:v>
                </c:pt>
                <c:pt idx="34">
                  <c:v>623.11078374645399</c:v>
                </c:pt>
                <c:pt idx="35">
                  <c:v>594.34825734362403</c:v>
                </c:pt>
                <c:pt idx="36">
                  <c:v>635.93026424942695</c:v>
                </c:pt>
                <c:pt idx="37">
                  <c:v>642.95155877294405</c:v>
                </c:pt>
                <c:pt idx="38">
                  <c:v>807.00591517559099</c:v>
                </c:pt>
                <c:pt idx="39">
                  <c:v>858.33082026468901</c:v>
                </c:pt>
                <c:pt idx="40">
                  <c:v>954.72531817934203</c:v>
                </c:pt>
                <c:pt idx="41">
                  <c:v>1154.84567190285</c:v>
                </c:pt>
                <c:pt idx="42">
                  <c:v>1256.8530354032</c:v>
                </c:pt>
                <c:pt idx="43">
                  <c:v>1221.8862166161805</c:v>
                </c:pt>
                <c:pt idx="44">
                  <c:v>1261.5439679172102</c:v>
                </c:pt>
                <c:pt idx="45">
                  <c:v>1301.1940013516144</c:v>
                </c:pt>
                <c:pt idx="46">
                  <c:v>1341.0358915565189</c:v>
                </c:pt>
                <c:pt idx="47">
                  <c:v>1381.2392704187564</c:v>
                </c:pt>
                <c:pt idx="48">
                  <c:v>1421.9493320028034</c:v>
                </c:pt>
                <c:pt idx="49">
                  <c:v>1463.2913596537783</c:v>
                </c:pt>
                <c:pt idx="50">
                  <c:v>1505.3744500215203</c:v>
                </c:pt>
                <c:pt idx="51">
                  <c:v>1548.2945775374894</c:v>
                </c:pt>
                <c:pt idx="52">
                  <c:v>1592.1371172411664</c:v>
                </c:pt>
                <c:pt idx="53">
                  <c:v>1636.9789227991273</c:v>
                </c:pt>
                <c:pt idx="54">
                  <c:v>1682.8900392688008</c:v>
                </c:pt>
                <c:pt idx="55">
                  <c:v>1729.9351159574301</c:v>
                </c:pt>
                <c:pt idx="56">
                  <c:v>1778.1745730626392</c:v>
                </c:pt>
                <c:pt idx="57">
                  <c:v>1827.6655662007004</c:v>
                </c:pt>
                <c:pt idx="58">
                  <c:v>1878.462785059718</c:v>
                </c:pt>
                <c:pt idx="59">
                  <c:v>1930.6191159515556</c:v>
                </c:pt>
              </c:numCache>
            </c:numRef>
          </c:val>
          <c:smooth val="0"/>
          <c:extLst>
            <c:ext xmlns:c16="http://schemas.microsoft.com/office/drawing/2014/chart" uri="{C3380CC4-5D6E-409C-BE32-E72D297353CC}">
              <c16:uniqueId val="{00000009-40FF-456E-AA70-6F69955ED7C4}"/>
            </c:ext>
          </c:extLst>
        </c:ser>
        <c:ser>
          <c:idx val="10"/>
          <c:order val="10"/>
          <c:tx>
            <c:strRef>
              <c:f>'3_GH_2030_scenario'!$D$198</c:f>
              <c:strCache>
                <c:ptCount val="1"/>
                <c:pt idx="0">
                  <c:v>MD - Tractors</c:v>
                </c:pt>
              </c:strCache>
            </c:strRef>
          </c:tx>
          <c:spPr>
            <a:ln w="28575" cap="rnd">
              <a:solidFill>
                <a:schemeClr val="accent5">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'3_GH_2030_scenario'!$E$198:$BL$198</c:f>
              <c:numCache>
                <c:formatCode>#,##0</c:formatCode>
                <c:ptCount val="60"/>
                <c:pt idx="0">
                  <c:v>31.360897387755699</c:v>
                </c:pt>
                <c:pt idx="1">
                  <c:v>33.798459334237897</c:v>
                </c:pt>
                <c:pt idx="2">
                  <c:v>35.164900984833601</c:v>
                </c:pt>
                <c:pt idx="3">
                  <c:v>33.071390931381302</c:v>
                </c:pt>
                <c:pt idx="4">
                  <c:v>36.426439629758697</c:v>
                </c:pt>
                <c:pt idx="5">
                  <c:v>34.923117194765901</c:v>
                </c:pt>
                <c:pt idx="6">
                  <c:v>40.703728847286598</c:v>
                </c:pt>
                <c:pt idx="7">
                  <c:v>39.637362887134003</c:v>
                </c:pt>
                <c:pt idx="8">
                  <c:v>34.2268245172259</c:v>
                </c:pt>
                <c:pt idx="9">
                  <c:v>36.052047462091899</c:v>
                </c:pt>
                <c:pt idx="10">
                  <c:v>41.526743862892502</c:v>
                </c:pt>
                <c:pt idx="11">
                  <c:v>42.430246822272103</c:v>
                </c:pt>
                <c:pt idx="12">
                  <c:v>22.999337838425902</c:v>
                </c:pt>
                <c:pt idx="13">
                  <c:v>32.339627647181601</c:v>
                </c:pt>
                <c:pt idx="14">
                  <c:v>43.214431092292799</c:v>
                </c:pt>
                <c:pt idx="15">
                  <c:v>43.315929475578002</c:v>
                </c:pt>
                <c:pt idx="16">
                  <c:v>38.927063791283999</c:v>
                </c:pt>
                <c:pt idx="17">
                  <c:v>37.9792361379574</c:v>
                </c:pt>
                <c:pt idx="18">
                  <c:v>45.263527243495297</c:v>
                </c:pt>
                <c:pt idx="19">
                  <c:v>42.509778249845098</c:v>
                </c:pt>
                <c:pt idx="20">
                  <c:v>43.269219105465098</c:v>
                </c:pt>
                <c:pt idx="21">
                  <c:v>47.282849602439398</c:v>
                </c:pt>
                <c:pt idx="22">
                  <c:v>53.474173445607597</c:v>
                </c:pt>
                <c:pt idx="23">
                  <c:v>62.366592023135603</c:v>
                </c:pt>
                <c:pt idx="24">
                  <c:v>69.384104657708605</c:v>
                </c:pt>
                <c:pt idx="25">
                  <c:v>76.3465860487741</c:v>
                </c:pt>
                <c:pt idx="26">
                  <c:v>76.028490763670405</c:v>
                </c:pt>
                <c:pt idx="27">
                  <c:v>101.006828944324</c:v>
                </c:pt>
                <c:pt idx="28">
                  <c:v>113.608202204229</c:v>
                </c:pt>
                <c:pt idx="29">
                  <c:v>157.05747117670001</c:v>
                </c:pt>
                <c:pt idx="30">
                  <c:v>159.41781899897001</c:v>
                </c:pt>
                <c:pt idx="31">
                  <c:v>30.098595534033102</c:v>
                </c:pt>
                <c:pt idx="32">
                  <c:v>30.3396305781805</c:v>
                </c:pt>
                <c:pt idx="33">
                  <c:v>35.556889633461402</c:v>
                </c:pt>
                <c:pt idx="34">
                  <c:v>35.044281964552901</c:v>
                </c:pt>
                <c:pt idx="35">
                  <c:v>37.2039204478912</c:v>
                </c:pt>
                <c:pt idx="36">
                  <c:v>37.760171417908403</c:v>
                </c:pt>
                <c:pt idx="37">
                  <c:v>35.899122154287603</c:v>
                </c:pt>
                <c:pt idx="38">
                  <c:v>50.339574640133797</c:v>
                </c:pt>
                <c:pt idx="39">
                  <c:v>50.708541337632603</c:v>
                </c:pt>
                <c:pt idx="40">
                  <c:v>57.710645090360302</c:v>
                </c:pt>
                <c:pt idx="41">
                  <c:v>65.770425162767395</c:v>
                </c:pt>
                <c:pt idx="42">
                  <c:v>67.857893044863403</c:v>
                </c:pt>
                <c:pt idx="43">
                  <c:v>65.617991432979252</c:v>
                </c:pt>
                <c:pt idx="44">
                  <c:v>67.391086183780757</c:v>
                </c:pt>
                <c:pt idx="45">
                  <c:v>69.148210895726322</c:v>
                </c:pt>
                <c:pt idx="46">
                  <c:v>70.900354689979309</c:v>
                </c:pt>
                <c:pt idx="47">
                  <c:v>72.656702213589412</c:v>
                </c:pt>
                <c:pt idx="48">
                  <c:v>74.424971466419592</c:v>
                </c:pt>
                <c:pt idx="49">
                  <c:v>76.211689506988222</c:v>
                </c:pt>
                <c:pt idx="50">
                  <c:v>78.022417525041902</c:v>
                </c:pt>
                <c:pt idx="51">
                  <c:v>79.861934639242207</c:v>
                </c:pt>
                <c:pt idx="52">
                  <c:v>81.734388044891546</c:v>
                </c:pt>
                <c:pt idx="53">
                  <c:v>83.643415725260155</c:v>
                </c:pt>
                <c:pt idx="54">
                  <c:v>85.592246790760299</c:v>
                </c:pt>
                <c:pt idx="55">
                  <c:v>87.583783574134998</c:v>
                </c:pt>
                <c:pt idx="56">
                  <c:v>89.62066884729937</c:v>
                </c:pt>
                <c:pt idx="57">
                  <c:v>91.70534090421819</c:v>
                </c:pt>
                <c:pt idx="58">
                  <c:v>93.840078747972214</c:v>
                </c:pt>
                <c:pt idx="59">
                  <c:v>96.027039207596005</c:v>
                </c:pt>
              </c:numCache>
            </c:numRef>
          </c:val>
          <c:smooth val="0"/>
          <c:extLst>
            <c:ext xmlns:c16="http://schemas.microsoft.com/office/drawing/2014/chart" uri="{C3380CC4-5D6E-409C-BE32-E72D297353CC}">
              <c16:uniqueId val="{0000000A-40FF-456E-AA70-6F69955ED7C4}"/>
            </c:ext>
          </c:extLst>
        </c:ser>
        <c:ser>
          <c:idx val="11"/>
          <c:order val="11"/>
          <c:tx>
            <c:strRef>
              <c:f>'3_GH_2030_scenario'!$D$199</c:f>
              <c:strCache>
                <c:ptCount val="1"/>
                <c:pt idx="0">
                  <c:v>KE - Fans</c:v>
                </c:pt>
              </c:strCache>
            </c:strRef>
          </c:tx>
          <c:spPr>
            <a:ln w="28575" cap="rnd">
              <a:solidFill>
                <a:schemeClr val="accent6">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'3_GH_2030_scenario'!$E$199:$BL$199</c:f>
              <c:numCache>
                <c:formatCode>#,##0</c:formatCode>
                <c:ptCount val="60"/>
                <c:pt idx="0">
                  <c:v>1.7984258617762101</c:v>
                </c:pt>
                <c:pt idx="1">
                  <c:v>2.0390446357197001</c:v>
                </c:pt>
                <c:pt idx="2">
                  <c:v>2.3923366009945299</c:v>
                </c:pt>
                <c:pt idx="3">
                  <c:v>3.3387390609283401</c:v>
                </c:pt>
                <c:pt idx="4">
                  <c:v>4.3120490103020597</c:v>
                </c:pt>
                <c:pt idx="5">
                  <c:v>5.3746299145335596</c:v>
                </c:pt>
                <c:pt idx="6">
                  <c:v>5.8505066246535096</c:v>
                </c:pt>
                <c:pt idx="7">
                  <c:v>5.9227864488727198</c:v>
                </c:pt>
                <c:pt idx="8">
                  <c:v>6.0944597364144499</c:v>
                </c:pt>
                <c:pt idx="9">
                  <c:v>5.98910738587879</c:v>
                </c:pt>
                <c:pt idx="10">
                  <c:v>6.47536934099048</c:v>
                </c:pt>
                <c:pt idx="11">
                  <c:v>6.9174676445680499</c:v>
                </c:pt>
                <c:pt idx="12">
                  <c:v>6.3413126025106799</c:v>
                </c:pt>
                <c:pt idx="13">
                  <c:v>5.8761429899617204</c:v>
                </c:pt>
                <c:pt idx="14">
                  <c:v>5.8555262653313198</c:v>
                </c:pt>
                <c:pt idx="15">
                  <c:v>5.7666705434538699</c:v>
                </c:pt>
                <c:pt idx="16">
                  <c:v>6.4720767932613299</c:v>
                </c:pt>
                <c:pt idx="17">
                  <c:v>6.6328124816112997</c:v>
                </c:pt>
                <c:pt idx="18">
                  <c:v>7.4144075170090904</c:v>
                </c:pt>
                <c:pt idx="19">
                  <c:v>8.2999877794828905</c:v>
                </c:pt>
                <c:pt idx="20">
                  <c:v>9.1479785778986393</c:v>
                </c:pt>
                <c:pt idx="21">
                  <c:v>10.923341272510999</c:v>
                </c:pt>
                <c:pt idx="22">
                  <c:v>12.1707032426617</c:v>
                </c:pt>
                <c:pt idx="23">
                  <c:v>13.0547974733575</c:v>
                </c:pt>
                <c:pt idx="24">
                  <c:v>16.8808823133548</c:v>
                </c:pt>
                <c:pt idx="25">
                  <c:v>19.279172385876802</c:v>
                </c:pt>
                <c:pt idx="26">
                  <c:v>12.612872345872701</c:v>
                </c:pt>
                <c:pt idx="27">
                  <c:v>16.763531973148201</c:v>
                </c:pt>
                <c:pt idx="28">
                  <c:v>18.874793350164801</c:v>
                </c:pt>
                <c:pt idx="29">
                  <c:v>13.7240913079411</c:v>
                </c:pt>
                <c:pt idx="30">
                  <c:v>16.3642659401165</c:v>
                </c:pt>
                <c:pt idx="31">
                  <c:v>21.5842292460691</c:v>
                </c:pt>
                <c:pt idx="32">
                  <c:v>22.501214778274399</c:v>
                </c:pt>
                <c:pt idx="33">
                  <c:v>16.9480761468363</c:v>
                </c:pt>
                <c:pt idx="34">
                  <c:v>20.747501439736901</c:v>
                </c:pt>
                <c:pt idx="35">
                  <c:v>27.6319901242579</c:v>
                </c:pt>
                <c:pt idx="36">
                  <c:v>29.662728940680498</c:v>
                </c:pt>
                <c:pt idx="37">
                  <c:v>26.306946319664899</c:v>
                </c:pt>
                <c:pt idx="38">
                  <c:v>26.521070571259301</c:v>
                </c:pt>
                <c:pt idx="39">
                  <c:v>37.907469080124301</c:v>
                </c:pt>
                <c:pt idx="40">
                  <c:v>33.565324294011603</c:v>
                </c:pt>
                <c:pt idx="41">
                  <c:v>34.771294191708698</c:v>
                </c:pt>
                <c:pt idx="42">
                  <c:v>40.510863185483501</c:v>
                </c:pt>
                <c:pt idx="43">
                  <c:v>42.901004113427021</c:v>
                </c:pt>
                <c:pt idx="44">
                  <c:v>45.432163356119212</c:v>
                </c:pt>
                <c:pt idx="45">
                  <c:v>48.112660994130245</c:v>
                </c:pt>
                <c:pt idx="46">
                  <c:v>50.951307992783924</c:v>
                </c:pt>
                <c:pt idx="47">
                  <c:v>53.957435164358174</c:v>
                </c:pt>
                <c:pt idx="48">
                  <c:v>57.140923839055304</c:v>
                </c:pt>
                <c:pt idx="49">
                  <c:v>60.512238345559567</c:v>
                </c:pt>
                <c:pt idx="50">
                  <c:v>64.082460407947579</c:v>
                </c:pt>
                <c:pt idx="51">
                  <c:v>67.863325572016478</c:v>
                </c:pt>
                <c:pt idx="52">
                  <c:v>71.867261780765446</c:v>
                </c:pt>
                <c:pt idx="53">
                  <c:v>76.107430225830598</c:v>
                </c:pt>
                <c:pt idx="54">
                  <c:v>80.597768609154585</c:v>
                </c:pt>
                <c:pt idx="55">
                  <c:v>85.353036957094716</c:v>
                </c:pt>
                <c:pt idx="56">
                  <c:v>90.388866137563298</c:v>
                </c:pt>
                <c:pt idx="57">
                  <c:v>95.72180923967953</c:v>
                </c:pt>
                <c:pt idx="58">
                  <c:v>101.36939598482061</c:v>
                </c:pt>
                <c:pt idx="59">
                  <c:v>107.35019034792501</c:v>
                </c:pt>
              </c:numCache>
            </c:numRef>
          </c:val>
          <c:smooth val="0"/>
          <c:extLst>
            <c:ext xmlns:c16="http://schemas.microsoft.com/office/drawing/2014/chart" uri="{C3380CC4-5D6E-409C-BE32-E72D297353CC}">
              <c16:uniqueId val="{0000000B-40FF-456E-AA70-6F69955ED7C4}"/>
            </c:ext>
          </c:extLst>
        </c:ser>
        <c:ser>
          <c:idx val="12"/>
          <c:order val="12"/>
          <c:tx>
            <c:strRef>
              <c:f>'3_GH_2030_scenario'!$D$200</c:f>
              <c:strCache>
                <c:ptCount val="1"/>
                <c:pt idx="0">
                  <c:v>Light - Electric lights</c:v>
                </c:pt>
              </c:strCache>
            </c:strRef>
          </c:tx>
          <c:spPr>
            <a:ln w="28575" cap="rnd">
              <a:solidFill>
                <a:schemeClr val="accent1">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'3_GH_2030_scenario'!$E$200:$BL$200</c:f>
              <c:numCache>
                <c:formatCode>#,##0</c:formatCode>
                <c:ptCount val="60"/>
                <c:pt idx="0">
                  <c:v>23.980495939837699</c:v>
                </c:pt>
                <c:pt idx="1">
                  <c:v>27.4401160757197</c:v>
                </c:pt>
                <c:pt idx="2">
                  <c:v>31.8510955969418</c:v>
                </c:pt>
                <c:pt idx="3">
                  <c:v>34.645393486819799</c:v>
                </c:pt>
                <c:pt idx="4">
                  <c:v>33.679214631679201</c:v>
                </c:pt>
                <c:pt idx="5">
                  <c:v>35.758293734887403</c:v>
                </c:pt>
                <c:pt idx="6">
                  <c:v>37.045747504715798</c:v>
                </c:pt>
                <c:pt idx="7">
                  <c:v>30.634942556178</c:v>
                </c:pt>
                <c:pt idx="8">
                  <c:v>37.0226195482742</c:v>
                </c:pt>
                <c:pt idx="9">
                  <c:v>37.883394754414503</c:v>
                </c:pt>
                <c:pt idx="10">
                  <c:v>37.8937417640403</c:v>
                </c:pt>
                <c:pt idx="11">
                  <c:v>43.861731142689301</c:v>
                </c:pt>
                <c:pt idx="12">
                  <c:v>26.670747133471199</c:v>
                </c:pt>
                <c:pt idx="13">
                  <c:v>17.2355747518512</c:v>
                </c:pt>
                <c:pt idx="14">
                  <c:v>28.410793001356499</c:v>
                </c:pt>
                <c:pt idx="15">
                  <c:v>41.868034020264297</c:v>
                </c:pt>
                <c:pt idx="16">
                  <c:v>42.093556045868802</c:v>
                </c:pt>
                <c:pt idx="17">
                  <c:v>47.587656735562</c:v>
                </c:pt>
                <c:pt idx="18">
                  <c:v>50.219804277441398</c:v>
                </c:pt>
                <c:pt idx="19">
                  <c:v>52.520947015005497</c:v>
                </c:pt>
                <c:pt idx="20">
                  <c:v>56.683688243744697</c:v>
                </c:pt>
                <c:pt idx="21">
                  <c:v>62.761140847738297</c:v>
                </c:pt>
                <c:pt idx="22">
                  <c:v>67.042083206144795</c:v>
                </c:pt>
                <c:pt idx="23">
                  <c:v>62.449834325967302</c:v>
                </c:pt>
                <c:pt idx="24">
                  <c:v>84.055237574042806</c:v>
                </c:pt>
                <c:pt idx="25">
                  <c:v>92.010479843273899</c:v>
                </c:pt>
                <c:pt idx="26">
                  <c:v>94.918144828573205</c:v>
                </c:pt>
                <c:pt idx="27">
                  <c:v>99.797387242952396</c:v>
                </c:pt>
                <c:pt idx="28">
                  <c:v>124.553537611213</c:v>
                </c:pt>
                <c:pt idx="29">
                  <c:v>104.78362243346299</c:v>
                </c:pt>
                <c:pt idx="30">
                  <c:v>120.014263960558</c:v>
                </c:pt>
                <c:pt idx="31">
                  <c:v>169.05221946086701</c:v>
                </c:pt>
                <c:pt idx="32">
                  <c:v>135.79281358562801</c:v>
                </c:pt>
                <c:pt idx="33">
                  <c:v>99.287694765032299</c:v>
                </c:pt>
                <c:pt idx="34">
                  <c:v>131.661640917504</c:v>
                </c:pt>
                <c:pt idx="35">
                  <c:v>207.869541845643</c:v>
                </c:pt>
                <c:pt idx="36">
                  <c:v>198.714633820888</c:v>
                </c:pt>
                <c:pt idx="37">
                  <c:v>183.60414601004899</c:v>
                </c:pt>
                <c:pt idx="38">
                  <c:v>175.71355744647201</c:v>
                </c:pt>
                <c:pt idx="39">
                  <c:v>251.09967294892201</c:v>
                </c:pt>
                <c:pt idx="40">
                  <c:v>236.02265907523201</c:v>
                </c:pt>
                <c:pt idx="41">
                  <c:v>259.686052822786</c:v>
                </c:pt>
                <c:pt idx="42">
                  <c:v>304.82509972970502</c:v>
                </c:pt>
                <c:pt idx="43">
                  <c:v>325.05026936491277</c:v>
                </c:pt>
                <c:pt idx="44">
                  <c:v>346.7202873225736</c:v>
                </c:pt>
                <c:pt idx="45">
                  <c:v>368.39030528023443</c:v>
                </c:pt>
                <c:pt idx="46">
                  <c:v>390.06032323789532</c:v>
                </c:pt>
                <c:pt idx="47">
                  <c:v>411.73034119555615</c:v>
                </c:pt>
                <c:pt idx="48">
                  <c:v>433.40035915321698</c:v>
                </c:pt>
                <c:pt idx="49">
                  <c:v>455.07037711087787</c:v>
                </c:pt>
                <c:pt idx="50">
                  <c:v>476.7403950685387</c:v>
                </c:pt>
                <c:pt idx="51">
                  <c:v>498.41041302619954</c:v>
                </c:pt>
                <c:pt idx="52">
                  <c:v>520.08043098386042</c:v>
                </c:pt>
                <c:pt idx="53">
                  <c:v>541.7504489415212</c:v>
                </c:pt>
                <c:pt idx="54">
                  <c:v>563.42046689918209</c:v>
                </c:pt>
                <c:pt idx="55">
                  <c:v>585.09048485684298</c:v>
                </c:pt>
                <c:pt idx="56">
                  <c:v>606.76050281450375</c:v>
                </c:pt>
                <c:pt idx="57">
                  <c:v>628.43052077216464</c:v>
                </c:pt>
                <c:pt idx="58">
                  <c:v>650.10053872982553</c:v>
                </c:pt>
                <c:pt idx="59">
                  <c:v>671.77055668748631</c:v>
                </c:pt>
              </c:numCache>
            </c:numRef>
          </c:val>
          <c:smooth val="0"/>
          <c:extLst>
            <c:ext xmlns:c16="http://schemas.microsoft.com/office/drawing/2014/chart" uri="{C3380CC4-5D6E-409C-BE32-E72D297353CC}">
              <c16:uniqueId val="{0000000C-40FF-456E-AA70-6F69955ED7C4}"/>
            </c:ext>
          </c:extLst>
        </c:ser>
        <c:ser>
          <c:idx val="13"/>
          <c:order val="13"/>
          <c:tx>
            <c:strRef>
              <c:f>'3_GH_2030_scenario'!$D$201</c:f>
              <c:strCache>
                <c:ptCount val="1"/>
                <c:pt idx="0">
                  <c:v>Light - Televisions</c:v>
                </c:pt>
              </c:strCache>
            </c:strRef>
          </c:tx>
          <c:spPr>
            <a:ln w="28575" cap="rnd">
              <a:solidFill>
                <a:schemeClr val="accent2">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'3_GH_2030_scenario'!$E$201:$BL$201</c:f>
              <c:numCache>
                <c:formatCode>#,##0</c:formatCode>
                <c:ptCount val="60"/>
                <c:pt idx="0">
                  <c:v>1.9946177851373501</c:v>
                </c:pt>
                <c:pt idx="1">
                  <c:v>2.2614858598948402</c:v>
                </c:pt>
                <c:pt idx="2">
                  <c:v>2.6533187594740402</c:v>
                </c:pt>
                <c:pt idx="3">
                  <c:v>3.7029651403023598</c:v>
                </c:pt>
                <c:pt idx="4">
                  <c:v>4.7824543463343003</c:v>
                </c:pt>
                <c:pt idx="5">
                  <c:v>5.9609531514283498</c:v>
                </c:pt>
                <c:pt idx="6">
                  <c:v>6.4887437228002796</c:v>
                </c:pt>
                <c:pt idx="7">
                  <c:v>6.5689086041427203</c:v>
                </c:pt>
                <c:pt idx="8">
                  <c:v>6.7593098711591297</c:v>
                </c:pt>
                <c:pt idx="9">
                  <c:v>6.6424645800959397</c:v>
                </c:pt>
                <c:pt idx="10">
                  <c:v>7.18177327952578</c:v>
                </c:pt>
                <c:pt idx="11">
                  <c:v>7.6721004717816799</c:v>
                </c:pt>
                <c:pt idx="12">
                  <c:v>7.0330921362766299</c:v>
                </c:pt>
                <c:pt idx="13">
                  <c:v>6.5171767930469802</c:v>
                </c:pt>
                <c:pt idx="14">
                  <c:v>6.4943109556670304</c:v>
                </c:pt>
                <c:pt idx="15">
                  <c:v>6.3957618667200897</c:v>
                </c:pt>
                <c:pt idx="16">
                  <c:v>7.1781215739905502</c:v>
                </c:pt>
                <c:pt idx="17">
                  <c:v>7.3563920478468301</c:v>
                </c:pt>
                <c:pt idx="18">
                  <c:v>8.2232519785532592</c:v>
                </c:pt>
                <c:pt idx="19">
                  <c:v>9.2054410630098999</c:v>
                </c:pt>
                <c:pt idx="20">
                  <c:v>10.145939841719001</c:v>
                </c:pt>
                <c:pt idx="21">
                  <c:v>12.114978428120599</c:v>
                </c:pt>
                <c:pt idx="22">
                  <c:v>13.4984163390455</c:v>
                </c:pt>
                <c:pt idx="23">
                  <c:v>14.478957176318</c:v>
                </c:pt>
                <c:pt idx="24">
                  <c:v>18.722433081811399</c:v>
                </c:pt>
                <c:pt idx="25">
                  <c:v>21.382354835224302</c:v>
                </c:pt>
                <c:pt idx="26">
                  <c:v>13.9888220658839</c:v>
                </c:pt>
                <c:pt idx="27">
                  <c:v>18.592280877479201</c:v>
                </c:pt>
                <c:pt idx="28">
                  <c:v>20.9338616149033</c:v>
                </c:pt>
                <c:pt idx="29">
                  <c:v>15.221264950422899</c:v>
                </c:pt>
                <c:pt idx="30">
                  <c:v>18.1494585913563</c:v>
                </c:pt>
                <c:pt idx="31">
                  <c:v>23.938872372371701</c:v>
                </c:pt>
                <c:pt idx="32">
                  <c:v>24.9558928893832</c:v>
                </c:pt>
                <c:pt idx="33">
                  <c:v>18.7969572291281</c:v>
                </c:pt>
                <c:pt idx="34">
                  <c:v>23.010865224656801</c:v>
                </c:pt>
                <c:pt idx="35">
                  <c:v>30.646389293271699</c:v>
                </c:pt>
                <c:pt idx="36">
                  <c:v>32.898663174934804</c:v>
                </c:pt>
                <c:pt idx="37">
                  <c:v>29.176795070498599</c:v>
                </c:pt>
                <c:pt idx="38">
                  <c:v>29.414278275638001</c:v>
                </c:pt>
                <c:pt idx="39">
                  <c:v>42.042829219819502</c:v>
                </c:pt>
                <c:pt idx="40">
                  <c:v>37.226995806250898</c:v>
                </c:pt>
                <c:pt idx="41">
                  <c:v>38.564526393773797</c:v>
                </c:pt>
                <c:pt idx="42">
                  <c:v>44.930230060173699</c:v>
                </c:pt>
                <c:pt idx="43">
                  <c:v>47.581113633723945</c:v>
                </c:pt>
                <c:pt idx="44">
                  <c:v>49.008547042735664</c:v>
                </c:pt>
                <c:pt idx="45">
                  <c:v>50.478803454017729</c:v>
                </c:pt>
                <c:pt idx="46">
                  <c:v>51.993167557638273</c:v>
                </c:pt>
                <c:pt idx="47">
                  <c:v>53.552962584367414</c:v>
                </c:pt>
                <c:pt idx="48">
                  <c:v>55.159551461898438</c:v>
                </c:pt>
                <c:pt idx="49">
                  <c:v>56.814338005755388</c:v>
                </c:pt>
                <c:pt idx="50">
                  <c:v>58.518768145928057</c:v>
                </c:pt>
                <c:pt idx="51">
                  <c:v>60.274331190305901</c:v>
                </c:pt>
                <c:pt idx="52">
                  <c:v>62.082561126015086</c:v>
                </c:pt>
                <c:pt idx="53">
                  <c:v>63.945037959795542</c:v>
                </c:pt>
                <c:pt idx="54">
                  <c:v>65.863389098589408</c:v>
                </c:pt>
                <c:pt idx="55">
                  <c:v>67.839290771547098</c:v>
                </c:pt>
                <c:pt idx="56">
                  <c:v>69.874469494693514</c:v>
                </c:pt>
                <c:pt idx="57">
                  <c:v>71.970703579534316</c:v>
                </c:pt>
                <c:pt idx="58">
                  <c:v>74.129824686920358</c:v>
                </c:pt>
                <c:pt idx="59">
                  <c:v>76.353719427527963</c:v>
                </c:pt>
              </c:numCache>
            </c:numRef>
          </c:val>
          <c:smooth val="0"/>
          <c:extLst>
            <c:ext xmlns:c16="http://schemas.microsoft.com/office/drawing/2014/chart" uri="{C3380CC4-5D6E-409C-BE32-E72D297353CC}">
              <c16:uniqueId val="{0000000D-40FF-456E-AA70-6F69955ED7C4}"/>
            </c:ext>
          </c:extLst>
        </c:ser>
        <c:ser>
          <c:idx val="14"/>
          <c:order val="14"/>
          <c:tx>
            <c:strRef>
              <c:f>'3_GH_2030_scenario'!$D$202</c:f>
              <c:strCache>
                <c:ptCount val="1"/>
                <c:pt idx="0">
                  <c:v>MD - Electric motors</c:v>
                </c:pt>
              </c:strCache>
            </c:strRef>
          </c:tx>
          <c:spPr>
            <a:ln w="28575" cap="rnd">
              <a:solidFill>
                <a:schemeClr val="accent3">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'3_GH_2030_scenario'!$E$202:$BL$202</c:f>
              <c:numCache>
                <c:formatCode>#,##0</c:formatCode>
                <c:ptCount val="60"/>
                <c:pt idx="0">
                  <c:v>40.5716071579782</c:v>
                </c:pt>
                <c:pt idx="1">
                  <c:v>47.007121216454202</c:v>
                </c:pt>
                <c:pt idx="2">
                  <c:v>53.855598102394097</c:v>
                </c:pt>
                <c:pt idx="3">
                  <c:v>66.1497866649473</c:v>
                </c:pt>
                <c:pt idx="4">
                  <c:v>60.586302846139297</c:v>
                </c:pt>
                <c:pt idx="5">
                  <c:v>60.814451706624702</c:v>
                </c:pt>
                <c:pt idx="6">
                  <c:v>61.959611707979597</c:v>
                </c:pt>
                <c:pt idx="7">
                  <c:v>49.326829880286603</c:v>
                </c:pt>
                <c:pt idx="8">
                  <c:v>61.8196103877236</c:v>
                </c:pt>
                <c:pt idx="9">
                  <c:v>62.920890106168699</c:v>
                </c:pt>
                <c:pt idx="10">
                  <c:v>61.334616567416099</c:v>
                </c:pt>
                <c:pt idx="11">
                  <c:v>80.798982092595395</c:v>
                </c:pt>
                <c:pt idx="12">
                  <c:v>40.043416020397501</c:v>
                </c:pt>
                <c:pt idx="13">
                  <c:v>16.2677314638896</c:v>
                </c:pt>
                <c:pt idx="14">
                  <c:v>50.4186137303615</c:v>
                </c:pt>
                <c:pt idx="15">
                  <c:v>93.697126016185393</c:v>
                </c:pt>
                <c:pt idx="16">
                  <c:v>87.7616344393183</c:v>
                </c:pt>
                <c:pt idx="17">
                  <c:v>101.81994640872099</c:v>
                </c:pt>
                <c:pt idx="18">
                  <c:v>105.622852686334</c:v>
                </c:pt>
                <c:pt idx="19">
                  <c:v>108.116853622441</c:v>
                </c:pt>
                <c:pt idx="20">
                  <c:v>115.408989224675</c:v>
                </c:pt>
                <c:pt idx="21">
                  <c:v>122.93106744567299</c:v>
                </c:pt>
                <c:pt idx="22">
                  <c:v>128.60757639139101</c:v>
                </c:pt>
                <c:pt idx="23">
                  <c:v>114.016084848514</c:v>
                </c:pt>
                <c:pt idx="24">
                  <c:v>124.381008217556</c:v>
                </c:pt>
                <c:pt idx="25">
                  <c:v>128.63507728647599</c:v>
                </c:pt>
                <c:pt idx="26">
                  <c:v>172.653492105738</c:v>
                </c:pt>
                <c:pt idx="27">
                  <c:v>170.84915733733001</c:v>
                </c:pt>
                <c:pt idx="28">
                  <c:v>226.11640846957599</c:v>
                </c:pt>
                <c:pt idx="29">
                  <c:v>186.614186689446</c:v>
                </c:pt>
                <c:pt idx="30">
                  <c:v>209.58315931149301</c:v>
                </c:pt>
                <c:pt idx="31">
                  <c:v>315.37234992055102</c:v>
                </c:pt>
                <c:pt idx="32">
                  <c:v>230.67503925823999</c:v>
                </c:pt>
                <c:pt idx="33">
                  <c:v>165.247669630806</c:v>
                </c:pt>
                <c:pt idx="34">
                  <c:v>226.11575568126</c:v>
                </c:pt>
                <c:pt idx="35">
                  <c:v>366.26420740819901</c:v>
                </c:pt>
                <c:pt idx="36">
                  <c:v>332.33862768576898</c:v>
                </c:pt>
                <c:pt idx="37">
                  <c:v>301.57661173255099</c:v>
                </c:pt>
                <c:pt idx="38">
                  <c:v>285.72059852486097</c:v>
                </c:pt>
                <c:pt idx="39">
                  <c:v>394.76097644591903</c:v>
                </c:pt>
                <c:pt idx="40">
                  <c:v>372.76019618347902</c:v>
                </c:pt>
                <c:pt idx="41">
                  <c:v>414.092207358579</c:v>
                </c:pt>
                <c:pt idx="42">
                  <c:v>456.62665793680901</c:v>
                </c:pt>
                <c:pt idx="43">
                  <c:v>429.98796081085777</c:v>
                </c:pt>
                <c:pt idx="44">
                  <c:v>439.79443394613116</c:v>
                </c:pt>
                <c:pt idx="45">
                  <c:v>451.14887978871423</c:v>
                </c:pt>
                <c:pt idx="46">
                  <c:v>463.89288722267611</c:v>
                </c:pt>
                <c:pt idx="47">
                  <c:v>477.89833181465428</c:v>
                </c:pt>
                <c:pt idx="48">
                  <c:v>493.06207815770318</c:v>
                </c:pt>
                <c:pt idx="49">
                  <c:v>509.30160103894485</c:v>
                </c:pt>
                <c:pt idx="50">
                  <c:v>526.55136430267748</c:v>
                </c:pt>
                <c:pt idx="51">
                  <c:v>544.75982438266669</c:v>
                </c:pt>
                <c:pt idx="52">
                  <c:v>563.88694866738228</c:v>
                </c:pt>
                <c:pt idx="53">
                  <c:v>583.90215799779344</c:v>
                </c:pt>
                <c:pt idx="54">
                  <c:v>604.78261838709648</c:v>
                </c:pt>
                <c:pt idx="55">
                  <c:v>626.51182007961984</c:v>
                </c:pt>
                <c:pt idx="56">
                  <c:v>649.0783928145006</c:v>
                </c:pt>
                <c:pt idx="57">
                  <c:v>672.47511502642692</c:v>
                </c:pt>
                <c:pt idx="58">
                  <c:v>696.69808202930392</c:v>
                </c:pt>
                <c:pt idx="59">
                  <c:v>721.74600426013717</c:v>
                </c:pt>
              </c:numCache>
            </c:numRef>
          </c:val>
          <c:smooth val="0"/>
          <c:extLst>
            <c:ext xmlns:c16="http://schemas.microsoft.com/office/drawing/2014/chart" uri="{C3380CC4-5D6E-409C-BE32-E72D297353CC}">
              <c16:uniqueId val="{0000000E-40FF-456E-AA70-6F69955ED7C4}"/>
            </c:ext>
          </c:extLst>
        </c:ser>
        <c:ser>
          <c:idx val="15"/>
          <c:order val="15"/>
          <c:tx>
            <c:strRef>
              <c:f>'3_GH_2030_scenario'!$D$203</c:f>
              <c:strCache>
                <c:ptCount val="1"/>
                <c:pt idx="0">
                  <c:v>MD - Other appliances</c:v>
                </c:pt>
              </c:strCache>
            </c:strRef>
          </c:tx>
          <c:spPr>
            <a:ln w="28575" cap="rnd">
              <a:solidFill>
                <a:schemeClr val="accent4">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'3_GH_2030_scenario'!$E$203:$BL$203</c:f>
              <c:numCache>
                <c:formatCode>#,##0</c:formatCode>
                <c:ptCount val="60"/>
                <c:pt idx="0">
                  <c:v>0.75206899567947905</c:v>
                </c:pt>
                <c:pt idx="1">
                  <c:v>0.852691395550222</c:v>
                </c:pt>
                <c:pt idx="2">
                  <c:v>1.00043165692394</c:v>
                </c:pt>
                <c:pt idx="3">
                  <c:v>1.3961999709336701</c:v>
                </c:pt>
                <c:pt idx="4">
                  <c:v>1.8032205031251101</c:v>
                </c:pt>
                <c:pt idx="5">
                  <c:v>2.2475724840334399</c:v>
                </c:pt>
                <c:pt idx="6">
                  <c:v>2.4465755012205199</c:v>
                </c:pt>
                <c:pt idx="7">
                  <c:v>2.4768016207528198</c:v>
                </c:pt>
                <c:pt idx="8">
                  <c:v>2.5485922273789998</c:v>
                </c:pt>
                <c:pt idx="9">
                  <c:v>2.5045358235595598</c:v>
                </c:pt>
                <c:pt idx="10">
                  <c:v>2.7078817452675299</c:v>
                </c:pt>
                <c:pt idx="11">
                  <c:v>2.8927591709697098</c:v>
                </c:pt>
                <c:pt idx="12">
                  <c:v>2.6518216223408899</c:v>
                </c:pt>
                <c:pt idx="13">
                  <c:v>2.45729618277247</c:v>
                </c:pt>
                <c:pt idx="14">
                  <c:v>2.4486746014691501</c:v>
                </c:pt>
                <c:pt idx="15">
                  <c:v>2.41151676591317</c:v>
                </c:pt>
                <c:pt idx="16">
                  <c:v>2.7065048716516</c:v>
                </c:pt>
                <c:pt idx="17">
                  <c:v>2.77372156612986</c:v>
                </c:pt>
                <c:pt idx="18">
                  <c:v>3.1005704123463902</c:v>
                </c:pt>
                <c:pt idx="19">
                  <c:v>3.4709040270189</c:v>
                </c:pt>
                <c:pt idx="20">
                  <c:v>3.8255182966005998</c:v>
                </c:pt>
                <c:pt idx="21">
                  <c:v>4.5679427159097798</c:v>
                </c:pt>
                <c:pt idx="22">
                  <c:v>5.0895668895933497</c:v>
                </c:pt>
                <c:pt idx="23">
                  <c:v>5.4592789267550703</c:v>
                </c:pt>
                <c:pt idx="24">
                  <c:v>7.05927808717834</c:v>
                </c:pt>
                <c:pt idx="25">
                  <c:v>8.0621993165855699</c:v>
                </c:pt>
                <c:pt idx="26">
                  <c:v>5.2744738836931102</c:v>
                </c:pt>
                <c:pt idx="27">
                  <c:v>7.0102043083258998</c:v>
                </c:pt>
                <c:pt idx="28">
                  <c:v>7.8930952781419199</c:v>
                </c:pt>
                <c:pt idx="29">
                  <c:v>5.7391654587099703</c:v>
                </c:pt>
                <c:pt idx="30">
                  <c:v>6.8432385257590802</c:v>
                </c:pt>
                <c:pt idx="31">
                  <c:v>9.0261321018189893</c:v>
                </c:pt>
                <c:pt idx="32">
                  <c:v>9.4095989298278795</c:v>
                </c:pt>
                <c:pt idx="33">
                  <c:v>7.0873773561646898</c:v>
                </c:pt>
                <c:pt idx="34">
                  <c:v>8.6762277642202097</c:v>
                </c:pt>
                <c:pt idx="35">
                  <c:v>11.555195921709499</c:v>
                </c:pt>
                <c:pt idx="36">
                  <c:v>12.4044140513135</c:v>
                </c:pt>
                <c:pt idx="37">
                  <c:v>11.001086519937701</c:v>
                </c:pt>
                <c:pt idx="38">
                  <c:v>11.0906295856627</c:v>
                </c:pt>
                <c:pt idx="39">
                  <c:v>15.8522145485822</c:v>
                </c:pt>
                <c:pt idx="40">
                  <c:v>14.0364082082076</c:v>
                </c:pt>
                <c:pt idx="41">
                  <c:v>14.540723157281599</c:v>
                </c:pt>
                <c:pt idx="42">
                  <c:v>16.9409066879617</c:v>
                </c:pt>
                <c:pt idx="43">
                  <c:v>17.940420182551438</c:v>
                </c:pt>
                <c:pt idx="44">
                  <c:v>18.998904973321974</c:v>
                </c:pt>
                <c:pt idx="45">
                  <c:v>20.119840366747965</c:v>
                </c:pt>
                <c:pt idx="46">
                  <c:v>21.306910948386097</c:v>
                </c:pt>
                <c:pt idx="47">
                  <c:v>22.564018694340874</c:v>
                </c:pt>
                <c:pt idx="48">
                  <c:v>23.895295797306982</c:v>
                </c:pt>
                <c:pt idx="49">
                  <c:v>25.305118249348091</c:v>
                </c:pt>
                <c:pt idx="50">
                  <c:v>26.798120226059627</c:v>
                </c:pt>
                <c:pt idx="51">
                  <c:v>28.379209319397145</c:v>
                </c:pt>
                <c:pt idx="52">
                  <c:v>30.053582669241575</c:v>
                </c:pt>
                <c:pt idx="53">
                  <c:v>31.826744046726827</c:v>
                </c:pt>
                <c:pt idx="54">
                  <c:v>33.704521945483705</c:v>
                </c:pt>
                <c:pt idx="55">
                  <c:v>35.693088740267243</c:v>
                </c:pt>
                <c:pt idx="56">
                  <c:v>37.79898097594301</c:v>
                </c:pt>
                <c:pt idx="57">
                  <c:v>40.029120853523644</c:v>
                </c:pt>
                <c:pt idx="58">
                  <c:v>42.390838983881537</c:v>
                </c:pt>
                <c:pt idx="59">
                  <c:v>44.891898483930547</c:v>
                </c:pt>
              </c:numCache>
            </c:numRef>
          </c:val>
          <c:smooth val="0"/>
          <c:extLst>
            <c:ext xmlns:c16="http://schemas.microsoft.com/office/drawing/2014/chart" uri="{C3380CC4-5D6E-409C-BE32-E72D297353CC}">
              <c16:uniqueId val="{0000000F-40FF-456E-AA70-6F69955ED7C4}"/>
            </c:ext>
          </c:extLst>
        </c:ser>
        <c:ser>
          <c:idx val="16"/>
          <c:order val="16"/>
          <c:tx>
            <c:strRef>
              <c:f>'3_GH_2030_scenario'!$D$204</c:f>
              <c:strCache>
                <c:ptCount val="1"/>
                <c:pt idx="0">
                  <c:v>LTH.-10.C - Refrigerators</c:v>
                </c:pt>
              </c:strCache>
            </c:strRef>
          </c:tx>
          <c:spPr>
            <a:ln w="28575" cap="rnd">
              <a:solidFill>
                <a:schemeClr val="accent5">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'3_GH_2030_scenario'!$E$204:$BL$204</c:f>
              <c:numCache>
                <c:formatCode>#,##0</c:formatCode>
                <c:ptCount val="60"/>
                <c:pt idx="0">
                  <c:v>5.71001627976813</c:v>
                </c:pt>
                <c:pt idx="1">
                  <c:v>6.61110377374108</c:v>
                </c:pt>
                <c:pt idx="2">
                  <c:v>7.9201294402427704</c:v>
                </c:pt>
                <c:pt idx="3">
                  <c:v>11.285421089351299</c:v>
                </c:pt>
                <c:pt idx="4">
                  <c:v>14.880207196513901</c:v>
                </c:pt>
                <c:pt idx="5">
                  <c:v>18.933490440976399</c:v>
                </c:pt>
                <c:pt idx="6">
                  <c:v>21.037849120737398</c:v>
                </c:pt>
                <c:pt idx="7">
                  <c:v>21.738552231169098</c:v>
                </c:pt>
                <c:pt idx="8">
                  <c:v>22.830182453501799</c:v>
                </c:pt>
                <c:pt idx="9">
                  <c:v>22.897117397667301</c:v>
                </c:pt>
                <c:pt idx="10">
                  <c:v>25.264146730082501</c:v>
                </c:pt>
                <c:pt idx="11">
                  <c:v>27.541484989690499</c:v>
                </c:pt>
                <c:pt idx="12">
                  <c:v>25.763219237135399</c:v>
                </c:pt>
                <c:pt idx="13">
                  <c:v>24.359958979442698</c:v>
                </c:pt>
                <c:pt idx="14">
                  <c:v>24.768383638071299</c:v>
                </c:pt>
                <c:pt idx="15">
                  <c:v>24.888030396032899</c:v>
                </c:pt>
                <c:pt idx="16">
                  <c:v>28.499065871451901</c:v>
                </c:pt>
                <c:pt idx="17">
                  <c:v>29.798606157073198</c:v>
                </c:pt>
                <c:pt idx="18">
                  <c:v>33.984228460890698</c:v>
                </c:pt>
                <c:pt idx="19">
                  <c:v>38.812746200102303</c:v>
                </c:pt>
                <c:pt idx="20">
                  <c:v>43.642837845669</c:v>
                </c:pt>
                <c:pt idx="21">
                  <c:v>53.165632453298599</c:v>
                </c:pt>
                <c:pt idx="22">
                  <c:v>60.433431154944998</c:v>
                </c:pt>
                <c:pt idx="23">
                  <c:v>66.132966195212603</c:v>
                </c:pt>
                <c:pt idx="24">
                  <c:v>87.243126249855493</c:v>
                </c:pt>
                <c:pt idx="25">
                  <c:v>101.652098823873</c:v>
                </c:pt>
                <c:pt idx="26">
                  <c:v>67.848345531431406</c:v>
                </c:pt>
                <c:pt idx="27">
                  <c:v>92.001572643124803</c:v>
                </c:pt>
                <c:pt idx="28">
                  <c:v>105.68791168860299</c:v>
                </c:pt>
                <c:pt idx="29">
                  <c:v>78.406270614596707</c:v>
                </c:pt>
                <c:pt idx="30">
                  <c:v>95.389437671836504</c:v>
                </c:pt>
                <c:pt idx="31">
                  <c:v>128.37815915941499</c:v>
                </c:pt>
                <c:pt idx="32">
                  <c:v>136.56125576185599</c:v>
                </c:pt>
                <c:pt idx="33">
                  <c:v>104.960721147473</c:v>
                </c:pt>
                <c:pt idx="34">
                  <c:v>131.12238902972899</c:v>
                </c:pt>
                <c:pt idx="35">
                  <c:v>178.217169380787</c:v>
                </c:pt>
                <c:pt idx="36">
                  <c:v>195.253299751892</c:v>
                </c:pt>
                <c:pt idx="37">
                  <c:v>176.73930413157501</c:v>
                </c:pt>
                <c:pt idx="38">
                  <c:v>181.86816073517301</c:v>
                </c:pt>
                <c:pt idx="39">
                  <c:v>265.35228401403702</c:v>
                </c:pt>
                <c:pt idx="40">
                  <c:v>239.85725123799401</c:v>
                </c:pt>
                <c:pt idx="41">
                  <c:v>253.67663258341301</c:v>
                </c:pt>
                <c:pt idx="42">
                  <c:v>301.76194501232601</c:v>
                </c:pt>
                <c:pt idx="43">
                  <c:v>319.56589976805321</c:v>
                </c:pt>
                <c:pt idx="44">
                  <c:v>338.42028785436838</c:v>
                </c:pt>
                <c:pt idx="45">
                  <c:v>358.38708483777611</c:v>
                </c:pt>
                <c:pt idx="46">
                  <c:v>379.53192284320482</c:v>
                </c:pt>
                <c:pt idx="47">
                  <c:v>401.92430629095389</c:v>
                </c:pt>
                <c:pt idx="48">
                  <c:v>425.63784036212019</c:v>
                </c:pt>
                <c:pt idx="49">
                  <c:v>450.75047294348525</c:v>
                </c:pt>
                <c:pt idx="50">
                  <c:v>477.34475084715086</c:v>
                </c:pt>
                <c:pt idx="51">
                  <c:v>505.50809114713275</c:v>
                </c:pt>
                <c:pt idx="52">
                  <c:v>535.33306852481348</c:v>
                </c:pt>
                <c:pt idx="53">
                  <c:v>566.91771956777745</c:v>
                </c:pt>
                <c:pt idx="54">
                  <c:v>600.36586502227635</c:v>
                </c:pt>
                <c:pt idx="55">
                  <c:v>635.78745105859048</c:v>
                </c:pt>
                <c:pt idx="56">
                  <c:v>673.29891067104734</c:v>
                </c:pt>
                <c:pt idx="57">
                  <c:v>713.02354640063902</c:v>
                </c:pt>
                <c:pt idx="58">
                  <c:v>755.09193563827682</c:v>
                </c:pt>
                <c:pt idx="59">
                  <c:v>799.64235984093511</c:v>
                </c:pt>
              </c:numCache>
            </c:numRef>
          </c:val>
          <c:smooth val="0"/>
          <c:extLst>
            <c:ext xmlns:c16="http://schemas.microsoft.com/office/drawing/2014/chart" uri="{C3380CC4-5D6E-409C-BE32-E72D297353CC}">
              <c16:uniqueId val="{00000010-40FF-456E-AA70-6F69955ED7C4}"/>
            </c:ext>
          </c:extLst>
        </c:ser>
        <c:ser>
          <c:idx val="17"/>
          <c:order val="17"/>
          <c:tx>
            <c:strRef>
              <c:f>'3_GH_2030_scenario'!$D$205</c:f>
              <c:strCache>
                <c:ptCount val="1"/>
                <c:pt idx="0">
                  <c:v>MTH.100.C - Electric heaters</c:v>
                </c:pt>
              </c:strCache>
            </c:strRef>
          </c:tx>
          <c:spPr>
            <a:ln w="28575" cap="rnd">
              <a:solidFill>
                <a:schemeClr val="accent6">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'3_GH_2030_scenario'!$E$205:$BL$205</c:f>
              <c:numCache>
                <c:formatCode>#,##0</c:formatCode>
                <c:ptCount val="60"/>
                <c:pt idx="0">
                  <c:v>7.72792517294776</c:v>
                </c:pt>
                <c:pt idx="1">
                  <c:v>8.8791228964413502</c:v>
                </c:pt>
                <c:pt idx="2">
                  <c:v>10.302810071761799</c:v>
                </c:pt>
                <c:pt idx="3">
                  <c:v>13.188229685830301</c:v>
                </c:pt>
                <c:pt idx="4">
                  <c:v>10.1818338354462</c:v>
                </c:pt>
                <c:pt idx="5">
                  <c:v>9.1832572942176895</c:v>
                </c:pt>
                <c:pt idx="6">
                  <c:v>8.4462979719858708</c:v>
                </c:pt>
                <c:pt idx="7">
                  <c:v>3.39401776855274</c:v>
                </c:pt>
                <c:pt idx="8">
                  <c:v>6.7443440328627702</c:v>
                </c:pt>
                <c:pt idx="9">
                  <c:v>5.9351441061317001</c:v>
                </c:pt>
                <c:pt idx="10">
                  <c:v>4.6583569863874104</c:v>
                </c:pt>
                <c:pt idx="11">
                  <c:v>13.2592764591866</c:v>
                </c:pt>
                <c:pt idx="12">
                  <c:v>8.8304636307730995</c:v>
                </c:pt>
                <c:pt idx="13">
                  <c:v>2.8961289069894498</c:v>
                </c:pt>
                <c:pt idx="14">
                  <c:v>10.342279739560899</c:v>
                </c:pt>
                <c:pt idx="15">
                  <c:v>17.306993374973501</c:v>
                </c:pt>
                <c:pt idx="16">
                  <c:v>13.5017036439572</c:v>
                </c:pt>
                <c:pt idx="17">
                  <c:v>18.3100112941558</c:v>
                </c:pt>
                <c:pt idx="18">
                  <c:v>19.051696249299798</c:v>
                </c:pt>
                <c:pt idx="19">
                  <c:v>19.2240139748884</c:v>
                </c:pt>
                <c:pt idx="20">
                  <c:v>21.372454062194699</c:v>
                </c:pt>
                <c:pt idx="21">
                  <c:v>23.5637054695407</c:v>
                </c:pt>
                <c:pt idx="22">
                  <c:v>24.981143298136299</c:v>
                </c:pt>
                <c:pt idx="23">
                  <c:v>18.153993648791499</c:v>
                </c:pt>
                <c:pt idx="24">
                  <c:v>29.100467748417099</c:v>
                </c:pt>
                <c:pt idx="25">
                  <c:v>32.174646013085898</c:v>
                </c:pt>
                <c:pt idx="26">
                  <c:v>46.475313888570398</c:v>
                </c:pt>
                <c:pt idx="27">
                  <c:v>28.556036582506401</c:v>
                </c:pt>
                <c:pt idx="28">
                  <c:v>54.094844968862802</c:v>
                </c:pt>
                <c:pt idx="29">
                  <c:v>48.659091693945904</c:v>
                </c:pt>
                <c:pt idx="30">
                  <c:v>54.909630462206103</c:v>
                </c:pt>
                <c:pt idx="31">
                  <c:v>91.500380554104098</c:v>
                </c:pt>
                <c:pt idx="32">
                  <c:v>57.822050586618197</c:v>
                </c:pt>
                <c:pt idx="33">
                  <c:v>41.582390404505396</c:v>
                </c:pt>
                <c:pt idx="34">
                  <c:v>61.5644910367309</c:v>
                </c:pt>
                <c:pt idx="35">
                  <c:v>114.09276018096099</c:v>
                </c:pt>
                <c:pt idx="36">
                  <c:v>96.007737246744597</c:v>
                </c:pt>
                <c:pt idx="37">
                  <c:v>92.500202480183304</c:v>
                </c:pt>
                <c:pt idx="38">
                  <c:v>85.667273855213494</c:v>
                </c:pt>
                <c:pt idx="39">
                  <c:v>124.613991961159</c:v>
                </c:pt>
                <c:pt idx="40">
                  <c:v>116.956344899648</c:v>
                </c:pt>
                <c:pt idx="41">
                  <c:v>132.262456493439</c:v>
                </c:pt>
                <c:pt idx="42">
                  <c:v>155.70718526845201</c:v>
                </c:pt>
                <c:pt idx="43">
                  <c:v>164.89390919929068</c:v>
                </c:pt>
                <c:pt idx="44">
                  <c:v>174.62264984204882</c:v>
                </c:pt>
                <c:pt idx="45">
                  <c:v>184.92538618272968</c:v>
                </c:pt>
                <c:pt idx="46">
                  <c:v>195.83598396751071</c:v>
                </c:pt>
                <c:pt idx="47">
                  <c:v>207.39030702159386</c:v>
                </c:pt>
                <c:pt idx="48">
                  <c:v>219.62633513586789</c:v>
                </c:pt>
                <c:pt idx="49">
                  <c:v>232.58428890888405</c:v>
                </c:pt>
                <c:pt idx="50">
                  <c:v>246.3067619545082</c:v>
                </c:pt>
                <c:pt idx="51">
                  <c:v>260.83886090982418</c:v>
                </c:pt>
                <c:pt idx="52">
                  <c:v>276.22835370350379</c:v>
                </c:pt>
                <c:pt idx="53">
                  <c:v>292.52582657201049</c:v>
                </c:pt>
                <c:pt idx="54">
                  <c:v>309.78485033975909</c:v>
                </c:pt>
                <c:pt idx="55">
                  <c:v>328.06215650980482</c:v>
                </c:pt>
                <c:pt idx="56">
                  <c:v>347.41782374388333</c:v>
                </c:pt>
                <c:pt idx="57">
                  <c:v>367.9154753447724</c:v>
                </c:pt>
                <c:pt idx="58">
                  <c:v>389.62248839011392</c:v>
                </c:pt>
                <c:pt idx="59">
                  <c:v>412.6102152051306</c:v>
                </c:pt>
              </c:numCache>
            </c:numRef>
          </c:val>
          <c:smooth val="0"/>
          <c:extLst>
            <c:ext xmlns:c16="http://schemas.microsoft.com/office/drawing/2014/chart" uri="{C3380CC4-5D6E-409C-BE32-E72D297353CC}">
              <c16:uniqueId val="{00000011-40FF-456E-AA70-6F69955ED7C4}"/>
            </c:ext>
          </c:extLst>
        </c:ser>
        <c:ser>
          <c:idx val="18"/>
          <c:order val="18"/>
          <c:tx>
            <c:strRef>
              <c:f>'3_GH_2030_scenario'!$D$206</c:f>
              <c:strCache>
                <c:ptCount val="1"/>
                <c:pt idx="0">
                  <c:v>MTH.200.C - Electric heaters</c:v>
                </c:pt>
              </c:strCache>
            </c:strRef>
          </c:tx>
          <c:spPr>
            <a:ln w="28575" cap="rnd">
              <a:solidFill>
                <a:schemeClr val="accent1">
                  <a:lumMod val="8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'3_GH_2030_scenario'!$E$206:$BL$206</c:f>
              <c:numCache>
                <c:formatCode>#,##0</c:formatCode>
                <c:ptCount val="60"/>
                <c:pt idx="0">
                  <c:v>3.82251087721226</c:v>
                </c:pt>
                <c:pt idx="1">
                  <c:v>4.6977119958559301</c:v>
                </c:pt>
                <c:pt idx="2">
                  <c:v>5.1178831512902301</c:v>
                </c:pt>
                <c:pt idx="3">
                  <c:v>9.6416971164968608</c:v>
                </c:pt>
                <c:pt idx="4">
                  <c:v>7.4659177942962298</c:v>
                </c:pt>
                <c:pt idx="5">
                  <c:v>7.0355019227206199</c:v>
                </c:pt>
                <c:pt idx="6">
                  <c:v>6.76365449544861</c:v>
                </c:pt>
                <c:pt idx="7">
                  <c:v>3.0990487781039899</c:v>
                </c:pt>
                <c:pt idx="8">
                  <c:v>5.6937788121384498</c:v>
                </c:pt>
                <c:pt idx="9">
                  <c:v>5.4127737040103803</c:v>
                </c:pt>
                <c:pt idx="10">
                  <c:v>4.3580029102502698</c:v>
                </c:pt>
                <c:pt idx="11">
                  <c:v>9.2830221471152203</c:v>
                </c:pt>
                <c:pt idx="12">
                  <c:v>5.3651582757640703</c:v>
                </c:pt>
                <c:pt idx="13">
                  <c:v>2.5845740518981</c:v>
                </c:pt>
                <c:pt idx="14">
                  <c:v>7.7360450604294</c:v>
                </c:pt>
                <c:pt idx="15">
                  <c:v>11.769131837096401</c:v>
                </c:pt>
                <c:pt idx="16">
                  <c:v>9.6059328422507502</c:v>
                </c:pt>
                <c:pt idx="17">
                  <c:v>11.4042533099088</c:v>
                </c:pt>
                <c:pt idx="18">
                  <c:v>12.685512239073001</c:v>
                </c:pt>
                <c:pt idx="19">
                  <c:v>12.847786715742799</c:v>
                </c:pt>
                <c:pt idx="20">
                  <c:v>14.0901124185231</c:v>
                </c:pt>
                <c:pt idx="21">
                  <c:v>15.305471471734201</c:v>
                </c:pt>
                <c:pt idx="22">
                  <c:v>14.5588490020646</c:v>
                </c:pt>
                <c:pt idx="23">
                  <c:v>12.0144635354629</c:v>
                </c:pt>
                <c:pt idx="24">
                  <c:v>12.230621612141601</c:v>
                </c:pt>
                <c:pt idx="25">
                  <c:v>12.052272563429799</c:v>
                </c:pt>
                <c:pt idx="26">
                  <c:v>19.225854804325198</c:v>
                </c:pt>
                <c:pt idx="27">
                  <c:v>6.4835715076223703</c:v>
                </c:pt>
                <c:pt idx="28">
                  <c:v>21.368938546214402</c:v>
                </c:pt>
                <c:pt idx="29">
                  <c:v>18.183292068602299</c:v>
                </c:pt>
                <c:pt idx="30">
                  <c:v>19.832341687700598</c:v>
                </c:pt>
                <c:pt idx="31">
                  <c:v>33.585903711286697</c:v>
                </c:pt>
                <c:pt idx="32">
                  <c:v>15.3536232832328</c:v>
                </c:pt>
                <c:pt idx="33">
                  <c:v>11.3022809142221</c:v>
                </c:pt>
                <c:pt idx="34">
                  <c:v>18.9191968229017</c:v>
                </c:pt>
                <c:pt idx="35">
                  <c:v>37.6269161988685</c:v>
                </c:pt>
                <c:pt idx="36">
                  <c:v>25.560995984393902</c:v>
                </c:pt>
                <c:pt idx="37">
                  <c:v>25.227607404768399</c:v>
                </c:pt>
                <c:pt idx="38">
                  <c:v>23.1456751708307</c:v>
                </c:pt>
                <c:pt idx="39">
                  <c:v>32.411704320947003</c:v>
                </c:pt>
                <c:pt idx="40">
                  <c:v>30.870668595187301</c:v>
                </c:pt>
                <c:pt idx="41">
                  <c:v>33.948901876048403</c:v>
                </c:pt>
                <c:pt idx="42">
                  <c:v>34.439902718406799</c:v>
                </c:pt>
                <c:pt idx="43">
                  <c:v>36.4718569787928</c:v>
                </c:pt>
                <c:pt idx="44">
                  <c:v>38.623696540541573</c:v>
                </c:pt>
                <c:pt idx="45">
                  <c:v>40.902494636433524</c:v>
                </c:pt>
                <c:pt idx="46">
                  <c:v>43.315741819983103</c:v>
                </c:pt>
                <c:pt idx="47">
                  <c:v>45.871370587362101</c:v>
                </c:pt>
                <c:pt idx="48">
                  <c:v>48.577781452016467</c:v>
                </c:pt>
                <c:pt idx="49">
                  <c:v>51.443870557685429</c:v>
                </c:pt>
                <c:pt idx="50">
                  <c:v>54.479058920588869</c:v>
                </c:pt>
                <c:pt idx="51">
                  <c:v>57.693323396903608</c:v>
                </c:pt>
                <c:pt idx="52">
                  <c:v>61.097229477320916</c:v>
                </c:pt>
                <c:pt idx="53">
                  <c:v>64.701966016482857</c:v>
                </c:pt>
                <c:pt idx="54">
                  <c:v>68.519382011455335</c:v>
                </c:pt>
                <c:pt idx="55">
                  <c:v>72.562025550131196</c:v>
                </c:pt>
                <c:pt idx="56">
                  <c:v>76.843185057588926</c:v>
                </c:pt>
                <c:pt idx="57">
                  <c:v>81.376932975986676</c:v>
                </c:pt>
                <c:pt idx="58">
                  <c:v>86.178172021569893</c:v>
                </c:pt>
                <c:pt idx="59">
                  <c:v>91.262684170842505</c:v>
                </c:pt>
              </c:numCache>
            </c:numRef>
          </c:val>
          <c:smooth val="0"/>
          <c:extLst>
            <c:ext xmlns:c16="http://schemas.microsoft.com/office/drawing/2014/chart" uri="{C3380CC4-5D6E-409C-BE32-E72D297353CC}">
              <c16:uniqueId val="{00000012-40FF-456E-AA70-6F69955ED7C4}"/>
            </c:ext>
          </c:extLst>
        </c:ser>
        <c:ser>
          <c:idx val="19"/>
          <c:order val="19"/>
          <c:tx>
            <c:strRef>
              <c:f>'3_GH_2030_scenario'!$D$207</c:f>
              <c:strCache>
                <c:ptCount val="1"/>
                <c:pt idx="0">
                  <c:v>MTH.200.C - Irons</c:v>
                </c:pt>
              </c:strCache>
            </c:strRef>
          </c:tx>
          <c:spPr>
            <a:ln w="28575" cap="rnd">
              <a:solidFill>
                <a:schemeClr val="accent2">
                  <a:lumMod val="8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'3_GH_2030_scenario'!$E$207:$BL$207</c:f>
              <c:numCache>
                <c:formatCode>#,##0</c:formatCode>
                <c:ptCount val="60"/>
                <c:pt idx="0">
                  <c:v>0.80111698382928798</c:v>
                </c:pt>
                <c:pt idx="1">
                  <c:v>0.90830169741555</c:v>
                </c:pt>
                <c:pt idx="2">
                  <c:v>1.06567721137274</c:v>
                </c:pt>
                <c:pt idx="3">
                  <c:v>1.4872565046908499</c:v>
                </c:pt>
                <c:pt idx="4">
                  <c:v>1.92082181901152</c:v>
                </c:pt>
                <c:pt idx="5">
                  <c:v>2.3941533160382802</c:v>
                </c:pt>
                <c:pt idx="6">
                  <c:v>2.6061347882640802</c:v>
                </c:pt>
                <c:pt idx="7">
                  <c:v>2.6383321723417499</c:v>
                </c:pt>
                <c:pt idx="8">
                  <c:v>2.7148047743217401</c:v>
                </c:pt>
                <c:pt idx="9">
                  <c:v>2.66787512211457</c:v>
                </c:pt>
                <c:pt idx="10">
                  <c:v>2.8844827299012099</c:v>
                </c:pt>
                <c:pt idx="11">
                  <c:v>3.0814173777720799</c:v>
                </c:pt>
                <c:pt idx="12">
                  <c:v>2.8247665057821201</c:v>
                </c:pt>
                <c:pt idx="13">
                  <c:v>2.61755462017527</c:v>
                </c:pt>
                <c:pt idx="14">
                  <c:v>2.6083708143878899</c:v>
                </c:pt>
                <c:pt idx="15">
                  <c:v>2.5687895833646701</c:v>
                </c:pt>
                <c:pt idx="16">
                  <c:v>2.8830160365504098</c:v>
                </c:pt>
                <c:pt idx="17">
                  <c:v>2.9546164890190498</c:v>
                </c:pt>
                <c:pt idx="18">
                  <c:v>3.3027814923728198</c:v>
                </c:pt>
                <c:pt idx="19">
                  <c:v>3.69726728794795</c:v>
                </c:pt>
                <c:pt idx="20">
                  <c:v>4.0750086570391399</c:v>
                </c:pt>
                <c:pt idx="21">
                  <c:v>4.86585205845362</c:v>
                </c:pt>
                <c:pt idx="22">
                  <c:v>5.4214950731389902</c:v>
                </c:pt>
                <c:pt idx="23">
                  <c:v>5.8153188851985602</c:v>
                </c:pt>
                <c:pt idx="24">
                  <c:v>7.5196657929790804</c:v>
                </c:pt>
                <c:pt idx="25">
                  <c:v>8.5879949157949298</c:v>
                </c:pt>
                <c:pt idx="26">
                  <c:v>5.6184613129307897</c:v>
                </c:pt>
                <c:pt idx="27">
                  <c:v>7.4673915344086401</c:v>
                </c:pt>
                <c:pt idx="28">
                  <c:v>8.4078625434358507</c:v>
                </c:pt>
                <c:pt idx="29">
                  <c:v>6.1134588327296804</c:v>
                </c:pt>
                <c:pt idx="30">
                  <c:v>7.2895366444476402</c:v>
                </c:pt>
                <c:pt idx="31">
                  <c:v>9.61479305988329</c:v>
                </c:pt>
                <c:pt idx="32">
                  <c:v>10.0232683335828</c:v>
                </c:pt>
                <c:pt idx="33">
                  <c:v>7.5495975322722702</c:v>
                </c:pt>
                <c:pt idx="34">
                  <c:v>9.2420688274085698</c:v>
                </c:pt>
                <c:pt idx="35">
                  <c:v>12.308795792743201</c:v>
                </c:pt>
                <c:pt idx="36">
                  <c:v>13.2133973532131</c:v>
                </c:pt>
                <c:pt idx="37">
                  <c:v>11.718548784415599</c:v>
                </c:pt>
                <c:pt idx="38">
                  <c:v>11.813931590074301</c:v>
                </c:pt>
                <c:pt idx="39">
                  <c:v>16.8860542436312</c:v>
                </c:pt>
                <c:pt idx="40">
                  <c:v>14.951826187807001</c:v>
                </c:pt>
                <c:pt idx="41">
                  <c:v>15.489031207798</c:v>
                </c:pt>
                <c:pt idx="42">
                  <c:v>18.0457484066342</c:v>
                </c:pt>
                <c:pt idx="43">
                  <c:v>19.110447562625616</c:v>
                </c:pt>
                <c:pt idx="44">
                  <c:v>20.237963968820523</c:v>
                </c:pt>
                <c:pt idx="45">
                  <c:v>21.432003842980933</c:v>
                </c:pt>
                <c:pt idx="46">
                  <c:v>22.696492069716808</c:v>
                </c:pt>
                <c:pt idx="47">
                  <c:v>24.035585101830097</c:v>
                </c:pt>
                <c:pt idx="48">
                  <c:v>25.453684622838072</c:v>
                </c:pt>
                <c:pt idx="49">
                  <c:v>26.955452015585518</c:v>
                </c:pt>
                <c:pt idx="50">
                  <c:v>28.545823684505063</c:v>
                </c:pt>
                <c:pt idx="51">
                  <c:v>30.230027281890862</c:v>
                </c:pt>
                <c:pt idx="52">
                  <c:v>32.01359889152242</c:v>
                </c:pt>
                <c:pt idx="53">
                  <c:v>33.902401226122237</c:v>
                </c:pt>
                <c:pt idx="54">
                  <c:v>35.902642898463448</c:v>
                </c:pt>
                <c:pt idx="55">
                  <c:v>38.020898829472792</c:v>
                </c:pt>
                <c:pt idx="56">
                  <c:v>40.264131860411688</c:v>
                </c:pt>
                <c:pt idx="57">
                  <c:v>42.639715640175979</c:v>
                </c:pt>
                <c:pt idx="58">
                  <c:v>45.155458862946354</c:v>
                </c:pt>
                <c:pt idx="59">
                  <c:v>47.819630935860182</c:v>
                </c:pt>
              </c:numCache>
            </c:numRef>
          </c:val>
          <c:smooth val="0"/>
          <c:extLst>
            <c:ext xmlns:c16="http://schemas.microsoft.com/office/drawing/2014/chart" uri="{C3380CC4-5D6E-409C-BE32-E72D297353CC}">
              <c16:uniqueId val="{00000013-40FF-456E-AA70-6F69955ED7C4}"/>
            </c:ext>
          </c:extLst>
        </c:ser>
        <c:ser>
          <c:idx val="20"/>
          <c:order val="20"/>
          <c:tx>
            <c:strRef>
              <c:f>'3_GH_2030_scenario'!$D$208</c:f>
              <c:strCache>
                <c:ptCount val="1"/>
                <c:pt idx="0">
                  <c:v>MD - Draught animals</c:v>
                </c:pt>
              </c:strCache>
            </c:strRef>
          </c:tx>
          <c:spPr>
            <a:ln w="28575" cap="rnd">
              <a:solidFill>
                <a:schemeClr val="accent3">
                  <a:lumMod val="8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'3_GH_2030_scenario'!$E$208:$BL$208</c:f>
              <c:numCache>
                <c:formatCode>#,##0</c:formatCode>
                <c:ptCount val="60"/>
                <c:pt idx="0">
                  <c:v>811.63074994406304</c:v>
                </c:pt>
                <c:pt idx="1">
                  <c:v>835.05919665753004</c:v>
                </c:pt>
                <c:pt idx="2">
                  <c:v>856.64003244062303</c:v>
                </c:pt>
                <c:pt idx="3">
                  <c:v>912.67275793035105</c:v>
                </c:pt>
                <c:pt idx="4">
                  <c:v>839.45632914100497</c:v>
                </c:pt>
                <c:pt idx="5">
                  <c:v>811.57512532307896</c:v>
                </c:pt>
                <c:pt idx="6">
                  <c:v>783.74497646024395</c:v>
                </c:pt>
                <c:pt idx="7">
                  <c:v>781.88696484557295</c:v>
                </c:pt>
                <c:pt idx="8">
                  <c:v>808.01395489144102</c:v>
                </c:pt>
                <c:pt idx="9">
                  <c:v>828.39334795751597</c:v>
                </c:pt>
                <c:pt idx="10">
                  <c:v>848.07601713636404</c:v>
                </c:pt>
                <c:pt idx="11">
                  <c:v>898.45698319219002</c:v>
                </c:pt>
                <c:pt idx="12">
                  <c:v>939.573162599478</c:v>
                </c:pt>
                <c:pt idx="13">
                  <c:v>986.368773825571</c:v>
                </c:pt>
                <c:pt idx="14">
                  <c:v>1021.04353210109</c:v>
                </c:pt>
                <c:pt idx="15">
                  <c:v>1029.92827690585</c:v>
                </c:pt>
                <c:pt idx="16">
                  <c:v>1057.6563649178599</c:v>
                </c:pt>
                <c:pt idx="17">
                  <c:v>1048.0599584634001</c:v>
                </c:pt>
                <c:pt idx="18">
                  <c:v>1054.0790208747901</c:v>
                </c:pt>
                <c:pt idx="19">
                  <c:v>1067.2170225280699</c:v>
                </c:pt>
                <c:pt idx="20">
                  <c:v>1105.67296936459</c:v>
                </c:pt>
                <c:pt idx="21">
                  <c:v>1099.46763702319</c:v>
                </c:pt>
                <c:pt idx="22">
                  <c:v>1112.4998051377199</c:v>
                </c:pt>
                <c:pt idx="23">
                  <c:v>1132.57221414426</c:v>
                </c:pt>
                <c:pt idx="24">
                  <c:v>1160.1832033488099</c:v>
                </c:pt>
                <c:pt idx="25">
                  <c:v>1190.47183058165</c:v>
                </c:pt>
                <c:pt idx="26">
                  <c:v>1208.6344625177401</c:v>
                </c:pt>
                <c:pt idx="27">
                  <c:v>1227.5643393074299</c:v>
                </c:pt>
                <c:pt idx="28">
                  <c:v>1247.7293857981999</c:v>
                </c:pt>
                <c:pt idx="29">
                  <c:v>1266.03860582159</c:v>
                </c:pt>
                <c:pt idx="30">
                  <c:v>1283.8761233699099</c:v>
                </c:pt>
                <c:pt idx="31">
                  <c:v>1303.35373408329</c:v>
                </c:pt>
                <c:pt idx="32">
                  <c:v>1324.3659951332099</c:v>
                </c:pt>
                <c:pt idx="33">
                  <c:v>1345.30999219006</c:v>
                </c:pt>
                <c:pt idx="34">
                  <c:v>1365.6212196659801</c:v>
                </c:pt>
                <c:pt idx="35">
                  <c:v>1371.2578475606399</c:v>
                </c:pt>
                <c:pt idx="36">
                  <c:v>1392.2564386761401</c:v>
                </c:pt>
                <c:pt idx="37">
                  <c:v>1415.30079154702</c:v>
                </c:pt>
                <c:pt idx="38">
                  <c:v>1454.4961439837</c:v>
                </c:pt>
                <c:pt idx="39">
                  <c:v>1477.3242726969399</c:v>
                </c:pt>
                <c:pt idx="40">
                  <c:v>1516.015357364</c:v>
                </c:pt>
                <c:pt idx="41">
                  <c:v>1555.5464295209299</c:v>
                </c:pt>
                <c:pt idx="42">
                  <c:v>1596.7264964961</c:v>
                </c:pt>
                <c:pt idx="43">
                  <c:v>1553.3324854831938</c:v>
                </c:pt>
                <c:pt idx="44">
                  <c:v>1580.9919713008296</c:v>
                </c:pt>
                <c:pt idx="45">
                  <c:v>1608.6498507929775</c:v>
                </c:pt>
                <c:pt idx="46">
                  <c:v>1636.2693862167844</c:v>
                </c:pt>
                <c:pt idx="47">
                  <c:v>1663.8110973946621</c:v>
                </c:pt>
                <c:pt idx="48">
                  <c:v>1691.2326046196608</c:v>
                </c:pt>
                <c:pt idx="49">
                  <c:v>1718.488463341808</c:v>
                </c:pt>
                <c:pt idx="50">
                  <c:v>1745.5299902188824</c:v>
                </c:pt>
                <c:pt idx="51">
                  <c:v>1772.3050800940762</c:v>
                </c:pt>
                <c:pt idx="52">
                  <c:v>1798.7580134407724</c:v>
                </c:pt>
                <c:pt idx="53">
                  <c:v>1824.8292537914349</c:v>
                </c:pt>
                <c:pt idx="54">
                  <c:v>1850.4552346430519</c:v>
                </c:pt>
                <c:pt idx="55">
                  <c:v>1875.568135305843</c:v>
                </c:pt>
                <c:pt idx="56">
                  <c:v>1900.0956451347929</c:v>
                </c:pt>
                <c:pt idx="57">
                  <c:v>1923.9607155550943</c:v>
                </c:pt>
                <c:pt idx="58">
                  <c:v>1947.0812992625647</c:v>
                </c:pt>
                <c:pt idx="59">
                  <c:v>1969.3700759485246</c:v>
                </c:pt>
              </c:numCache>
            </c:numRef>
          </c:val>
          <c:smooth val="0"/>
          <c:extLst>
            <c:ext xmlns:c16="http://schemas.microsoft.com/office/drawing/2014/chart" uri="{C3380CC4-5D6E-409C-BE32-E72D297353CC}">
              <c16:uniqueId val="{00000014-40FF-456E-AA70-6F69955ED7C4}"/>
            </c:ext>
          </c:extLst>
        </c:ser>
        <c:ser>
          <c:idx val="21"/>
          <c:order val="21"/>
          <c:tx>
            <c:strRef>
              <c:f>'3_GH_2030_scenario'!$D$209</c:f>
              <c:strCache>
                <c:ptCount val="1"/>
                <c:pt idx="0">
                  <c:v>MD - Manual laborers</c:v>
                </c:pt>
              </c:strCache>
            </c:strRef>
          </c:tx>
          <c:spPr>
            <a:ln w="28575" cap="rnd">
              <a:solidFill>
                <a:schemeClr val="accent4">
                  <a:lumMod val="8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'3_GH_2030_scenario'!$E$209:$BL$209</c:f>
              <c:numCache>
                <c:formatCode>#,##0</c:formatCode>
                <c:ptCount val="60"/>
                <c:pt idx="0">
                  <c:v>152.78790415593701</c:v>
                </c:pt>
                <c:pt idx="1">
                  <c:v>155.457483842469</c:v>
                </c:pt>
                <c:pt idx="2">
                  <c:v>158.480960559377</c:v>
                </c:pt>
                <c:pt idx="3">
                  <c:v>157.700058069649</c:v>
                </c:pt>
                <c:pt idx="4">
                  <c:v>172.72051885899501</c:v>
                </c:pt>
                <c:pt idx="5">
                  <c:v>183.48204347692101</c:v>
                </c:pt>
                <c:pt idx="6">
                  <c:v>195.34327103975599</c:v>
                </c:pt>
                <c:pt idx="7">
                  <c:v>203.22326785442701</c:v>
                </c:pt>
                <c:pt idx="8">
                  <c:v>205.98363510855901</c:v>
                </c:pt>
                <c:pt idx="9">
                  <c:v>210.019002042484</c:v>
                </c:pt>
                <c:pt idx="10">
                  <c:v>214.359934863636</c:v>
                </c:pt>
                <c:pt idx="11">
                  <c:v>213.39511580781101</c:v>
                </c:pt>
                <c:pt idx="12">
                  <c:v>214.51535040052201</c:v>
                </c:pt>
                <c:pt idx="13">
                  <c:v>215.109727174429</c:v>
                </c:pt>
                <c:pt idx="14">
                  <c:v>217.88465489890899</c:v>
                </c:pt>
                <c:pt idx="15">
                  <c:v>224.71677209415299</c:v>
                </c:pt>
                <c:pt idx="16">
                  <c:v>228.88541008213701</c:v>
                </c:pt>
                <c:pt idx="17">
                  <c:v>239.06769953660401</c:v>
                </c:pt>
                <c:pt idx="18">
                  <c:v>247.14441112521001</c:v>
                </c:pt>
                <c:pt idx="19">
                  <c:v>254.292179471933</c:v>
                </c:pt>
                <c:pt idx="20">
                  <c:v>257.34241263540702</c:v>
                </c:pt>
                <c:pt idx="21">
                  <c:v>268.26456997680498</c:v>
                </c:pt>
                <c:pt idx="22">
                  <c:v>276.17184586228001</c:v>
                </c:pt>
                <c:pt idx="23">
                  <c:v>283.05110485573903</c:v>
                </c:pt>
                <c:pt idx="24">
                  <c:v>288.78426365118702</c:v>
                </c:pt>
                <c:pt idx="25">
                  <c:v>294.271409418345</c:v>
                </c:pt>
                <c:pt idx="26">
                  <c:v>302.20987648225503</c:v>
                </c:pt>
                <c:pt idx="27">
                  <c:v>310.27716769256801</c:v>
                </c:pt>
                <c:pt idx="28">
                  <c:v>318.388073201797</c:v>
                </c:pt>
                <c:pt idx="29">
                  <c:v>327.13389317840802</c:v>
                </c:pt>
                <c:pt idx="30">
                  <c:v>336.27147063009198</c:v>
                </c:pt>
                <c:pt idx="31">
                  <c:v>345.39731791671102</c:v>
                </c:pt>
                <c:pt idx="32">
                  <c:v>354.52852286679399</c:v>
                </c:pt>
                <c:pt idx="33">
                  <c:v>363.98884380993502</c:v>
                </c:pt>
                <c:pt idx="34">
                  <c:v>373.905811334021</c:v>
                </c:pt>
                <c:pt idx="35">
                  <c:v>387.27308243936398</c:v>
                </c:pt>
                <c:pt idx="36">
                  <c:v>397.782747323862</c:v>
                </c:pt>
                <c:pt idx="37">
                  <c:v>408.204134452978</c:v>
                </c:pt>
                <c:pt idx="38">
                  <c:v>415.43610601630098</c:v>
                </c:pt>
                <c:pt idx="39">
                  <c:v>426.59615930306097</c:v>
                </c:pt>
                <c:pt idx="40">
                  <c:v>434.639907636001</c:v>
                </c:pt>
                <c:pt idx="41">
                  <c:v>442.876037479069</c:v>
                </c:pt>
                <c:pt idx="42">
                  <c:v>451.13879950389901</c:v>
                </c:pt>
                <c:pt idx="43">
                  <c:v>431.2782871173153</c:v>
                </c:pt>
                <c:pt idx="44">
                  <c:v>439.58139454856678</c:v>
                </c:pt>
                <c:pt idx="45">
                  <c:v>447.91333502260204</c:v>
                </c:pt>
                <c:pt idx="46">
                  <c:v>456.26438217844452</c:v>
                </c:pt>
                <c:pt idx="47">
                  <c:v>464.62399610984767</c:v>
                </c:pt>
                <c:pt idx="48">
                  <c:v>472.98077233359328</c:v>
                </c:pt>
                <c:pt idx="49">
                  <c:v>481.3223878048608</c:v>
                </c:pt>
                <c:pt idx="50">
                  <c:v>489.63554381085112</c:v>
                </c:pt>
                <c:pt idx="51">
                  <c:v>497.9059055639799</c:v>
                </c:pt>
                <c:pt idx="52">
                  <c:v>506.11803830545068</c:v>
                </c:pt>
                <c:pt idx="53">
                  <c:v>514.25533971889615</c:v>
                </c:pt>
                <c:pt idx="54">
                  <c:v>522.29996844194375</c:v>
                </c:pt>
                <c:pt idx="55">
                  <c:v>530.23276845100713</c:v>
                </c:pt>
                <c:pt idx="56">
                  <c:v>538.03318908126312</c:v>
                </c:pt>
                <c:pt idx="57">
                  <c:v>545.67920042959872</c:v>
                </c:pt>
                <c:pt idx="58">
                  <c:v>553.14720387325247</c:v>
                </c:pt>
                <c:pt idx="59">
                  <c:v>560.41193742084397</c:v>
                </c:pt>
              </c:numCache>
            </c:numRef>
          </c:val>
          <c:smooth val="0"/>
          <c:extLst>
            <c:ext xmlns:c16="http://schemas.microsoft.com/office/drawing/2014/chart" uri="{C3380CC4-5D6E-409C-BE32-E72D297353CC}">
              <c16:uniqueId val="{00000015-40FF-456E-AA70-6F69955ED7C4}"/>
            </c:ext>
          </c:extLst>
        </c:ser>
        <c:dLbls>
          <c:showLegendKey val="0"/>
          <c:showVal val="0"/>
          <c:showCatName val="0"/>
          <c:showSerName val="0"/>
          <c:showPercent val="0"/>
          <c:showBubbleSize val="0"/>
        </c:dLbls>
        <c:smooth val="0"/>
        <c:axId val="479628880"/>
        <c:axId val="479629272"/>
      </c:lineChart>
      <c:catAx>
        <c:axId val="47962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9629272"/>
        <c:crosses val="autoZero"/>
        <c:auto val="1"/>
        <c:lblAlgn val="ctr"/>
        <c:lblOffset val="100"/>
        <c:noMultiLvlLbl val="0"/>
      </c:catAx>
      <c:valAx>
        <c:axId val="479629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9628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GH - p_u exergy efficiency 1971-2040</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'3_GH_2030_scenario'!$D$222</c:f>
              <c:strCache>
                <c:ptCount val="1"/>
                <c:pt idx="0">
                  <c:v>MTH.100.C - Charcoal stoves</c:v>
                </c:pt>
              </c:strCache>
            </c:strRef>
          </c:tx>
          <c:spPr>
            <a:ln w="28575" cap="rnd">
              <a:solidFill>
                <a:schemeClr val="accent1"/>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'3_GH_2030_scenario'!$E$222:$BL$222</c:f>
              <c:numCache>
                <c:formatCode>0.000</c:formatCode>
                <c:ptCount val="60"/>
                <c:pt idx="0">
                  <c:v>7.8319795749681783E-3</c:v>
                </c:pt>
                <c:pt idx="1">
                  <c:v>7.8319795749681783E-3</c:v>
                </c:pt>
                <c:pt idx="2">
                  <c:v>7.8319795749681783E-3</c:v>
                </c:pt>
                <c:pt idx="3">
                  <c:v>7.8519726235168133E-3</c:v>
                </c:pt>
                <c:pt idx="4">
                  <c:v>7.8900144868453842E-3</c:v>
                </c:pt>
                <c:pt idx="5">
                  <c:v>7.8770429827027758E-3</c:v>
                </c:pt>
                <c:pt idx="6">
                  <c:v>7.8531308682394333E-3</c:v>
                </c:pt>
                <c:pt idx="7">
                  <c:v>7.8876838262381954E-3</c:v>
                </c:pt>
                <c:pt idx="8">
                  <c:v>7.8537941226221875E-3</c:v>
                </c:pt>
                <c:pt idx="9">
                  <c:v>7.8326098139296883E-3</c:v>
                </c:pt>
                <c:pt idx="10">
                  <c:v>7.8754156827658458E-3</c:v>
                </c:pt>
                <c:pt idx="11">
                  <c:v>7.854659630779668E-3</c:v>
                </c:pt>
                <c:pt idx="12">
                  <c:v>7.864887052173912E-3</c:v>
                </c:pt>
                <c:pt idx="13">
                  <c:v>7.8648870521739137E-3</c:v>
                </c:pt>
                <c:pt idx="14">
                  <c:v>7.8478265596529286E-3</c:v>
                </c:pt>
                <c:pt idx="15">
                  <c:v>7.8648870521739137E-3</c:v>
                </c:pt>
                <c:pt idx="16">
                  <c:v>7.8572438188870587E-3</c:v>
                </c:pt>
                <c:pt idx="17">
                  <c:v>7.8648870521739137E-3</c:v>
                </c:pt>
                <c:pt idx="18">
                  <c:v>7.8648870521739137E-3</c:v>
                </c:pt>
                <c:pt idx="19">
                  <c:v>7.8580420677943023E-3</c:v>
                </c:pt>
                <c:pt idx="20">
                  <c:v>8.4403665925768829E-3</c:v>
                </c:pt>
                <c:pt idx="21">
                  <c:v>8.76912137827166E-3</c:v>
                </c:pt>
                <c:pt idx="22">
                  <c:v>9.1875300757142363E-3</c:v>
                </c:pt>
                <c:pt idx="23">
                  <c:v>9.6778757820023542E-3</c:v>
                </c:pt>
                <c:pt idx="24">
                  <c:v>1.0018135699212428E-2</c:v>
                </c:pt>
                <c:pt idx="25">
                  <c:v>1.0513199316561568E-2</c:v>
                </c:pt>
                <c:pt idx="26">
                  <c:v>1.108234084624506E-2</c:v>
                </c:pt>
                <c:pt idx="27">
                  <c:v>1.1715774039847885E-2</c:v>
                </c:pt>
                <c:pt idx="28">
                  <c:v>1.2361200506582464E-2</c:v>
                </c:pt>
                <c:pt idx="29">
                  <c:v>1.4895837268833969E-2</c:v>
                </c:pt>
                <c:pt idx="30">
                  <c:v>1.5025035121178164E-2</c:v>
                </c:pt>
                <c:pt idx="31">
                  <c:v>1.5097283187564594E-2</c:v>
                </c:pt>
                <c:pt idx="32">
                  <c:v>1.5115538443227328E-2</c:v>
                </c:pt>
                <c:pt idx="33">
                  <c:v>1.5020063213667651E-2</c:v>
                </c:pt>
                <c:pt idx="34">
                  <c:v>1.4886221549856022E-2</c:v>
                </c:pt>
                <c:pt idx="35">
                  <c:v>1.4601978979885194E-2</c:v>
                </c:pt>
                <c:pt idx="36">
                  <c:v>1.4316243002231712E-2</c:v>
                </c:pt>
                <c:pt idx="37">
                  <c:v>1.3894278075889315E-2</c:v>
                </c:pt>
                <c:pt idx="38">
                  <c:v>1.338576845151223E-2</c:v>
                </c:pt>
                <c:pt idx="39">
                  <c:v>1.2829975795840319E-2</c:v>
                </c:pt>
                <c:pt idx="40">
                  <c:v>1.2322382594763365E-2</c:v>
                </c:pt>
                <c:pt idx="41">
                  <c:v>1.233674590862781E-2</c:v>
                </c:pt>
                <c:pt idx="42">
                  <c:v>1.2321260962581146E-2</c:v>
                </c:pt>
                <c:pt idx="43">
                  <c:v>1.2428148614667168E-2</c:v>
                </c:pt>
                <c:pt idx="44">
                  <c:v>1.253503626675319E-2</c:v>
                </c:pt>
                <c:pt idx="45">
                  <c:v>1.2641923918839212E-2</c:v>
                </c:pt>
                <c:pt idx="46">
                  <c:v>1.2748811570925235E-2</c:v>
                </c:pt>
                <c:pt idx="47">
                  <c:v>1.2855699223011257E-2</c:v>
                </c:pt>
                <c:pt idx="48">
                  <c:v>1.2962586875097279E-2</c:v>
                </c:pt>
                <c:pt idx="49">
                  <c:v>1.3069474527183302E-2</c:v>
                </c:pt>
                <c:pt idx="50">
                  <c:v>1.3176362179269324E-2</c:v>
                </c:pt>
                <c:pt idx="51">
                  <c:v>1.3283249831355346E-2</c:v>
                </c:pt>
                <c:pt idx="52">
                  <c:v>1.3390137483441368E-2</c:v>
                </c:pt>
                <c:pt idx="53">
                  <c:v>1.3497025135527391E-2</c:v>
                </c:pt>
                <c:pt idx="54">
                  <c:v>1.3603912787613413E-2</c:v>
                </c:pt>
                <c:pt idx="55">
                  <c:v>1.3710800439699435E-2</c:v>
                </c:pt>
                <c:pt idx="56">
                  <c:v>1.3817688091785458E-2</c:v>
                </c:pt>
                <c:pt idx="57">
                  <c:v>1.392457574387148E-2</c:v>
                </c:pt>
                <c:pt idx="58">
                  <c:v>1.4031463395957502E-2</c:v>
                </c:pt>
                <c:pt idx="59">
                  <c:v>1.4138351048043524E-2</c:v>
                </c:pt>
              </c:numCache>
            </c:numRef>
          </c:val>
          <c:smooth val="0"/>
          <c:extLst>
            <c:ext xmlns:c16="http://schemas.microsoft.com/office/drawing/2014/chart" uri="{C3380CC4-5D6E-409C-BE32-E72D297353CC}">
              <c16:uniqueId val="{00000000-87D6-4237-A78E-540372C8CEF0}"/>
            </c:ext>
          </c:extLst>
        </c:ser>
        <c:ser>
          <c:idx val="1"/>
          <c:order val="1"/>
          <c:tx>
            <c:strRef>
              <c:f>'3_GH_2030_scenario'!$D$223</c:f>
              <c:strCache>
                <c:ptCount val="1"/>
                <c:pt idx="0">
                  <c:v>MTH.100.C - Kerosene stoves</c:v>
                </c:pt>
              </c:strCache>
            </c:strRef>
          </c:tx>
          <c:spPr>
            <a:ln w="28575" cap="rnd">
              <a:solidFill>
                <a:schemeClr val="accent2"/>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'3_GH_2030_scenario'!$E$223:$BL$223</c:f>
              <c:numCache>
                <c:formatCode>0.000</c:formatCode>
                <c:ptCount val="60"/>
                <c:pt idx="0">
                  <c:v>6.247190268626869E-2</c:v>
                </c:pt>
                <c:pt idx="1">
                  <c:v>6.1990023588931957E-2</c:v>
                </c:pt>
                <c:pt idx="2">
                  <c:v>6.1885173669747939E-2</c:v>
                </c:pt>
                <c:pt idx="3">
                  <c:v>6.3813807026708691E-2</c:v>
                </c:pt>
                <c:pt idx="4">
                  <c:v>6.1619532797681287E-2</c:v>
                </c:pt>
                <c:pt idx="5">
                  <c:v>6.7019178887218367E-2</c:v>
                </c:pt>
                <c:pt idx="6">
                  <c:v>6.2217730476278175E-2</c:v>
                </c:pt>
                <c:pt idx="7">
                  <c:v>6.3891103979453731E-2</c:v>
                </c:pt>
                <c:pt idx="8">
                  <c:v>6.3844267647741995E-2</c:v>
                </c:pt>
                <c:pt idx="9">
                  <c:v>6.4923952857653608E-2</c:v>
                </c:pt>
                <c:pt idx="10">
                  <c:v>6.6032678816813489E-2</c:v>
                </c:pt>
                <c:pt idx="11">
                  <c:v>6.2388141103370688E-2</c:v>
                </c:pt>
                <c:pt idx="12">
                  <c:v>8.8065629545344373E-2</c:v>
                </c:pt>
                <c:pt idx="13">
                  <c:v>6.4884912831830066E-2</c:v>
                </c:pt>
                <c:pt idx="14">
                  <c:v>5.8767649284159437E-2</c:v>
                </c:pt>
                <c:pt idx="15">
                  <c:v>6.3767041156550144E-2</c:v>
                </c:pt>
                <c:pt idx="16">
                  <c:v>6.5299739879466648E-2</c:v>
                </c:pt>
                <c:pt idx="17">
                  <c:v>7.643698866523152E-2</c:v>
                </c:pt>
                <c:pt idx="18">
                  <c:v>6.2745174454008082E-2</c:v>
                </c:pt>
                <c:pt idx="19">
                  <c:v>6.1650719227933866E-2</c:v>
                </c:pt>
                <c:pt idx="20">
                  <c:v>6.7773658670553405E-2</c:v>
                </c:pt>
                <c:pt idx="21">
                  <c:v>6.5022430279824725E-2</c:v>
                </c:pt>
                <c:pt idx="22">
                  <c:v>6.287366116825964E-2</c:v>
                </c:pt>
                <c:pt idx="23">
                  <c:v>6.2295433075464805E-2</c:v>
                </c:pt>
                <c:pt idx="24">
                  <c:v>6.2810104226776103E-2</c:v>
                </c:pt>
                <c:pt idx="25">
                  <c:v>6.2239470376313173E-2</c:v>
                </c:pt>
                <c:pt idx="26">
                  <c:v>6.57449021495327E-2</c:v>
                </c:pt>
                <c:pt idx="27">
                  <c:v>6.2983621422953273E-2</c:v>
                </c:pt>
                <c:pt idx="28">
                  <c:v>6.4634867215216732E-2</c:v>
                </c:pt>
                <c:pt idx="29">
                  <c:v>6.0519260275608368E-2</c:v>
                </c:pt>
                <c:pt idx="30">
                  <c:v>5.6452858423739559E-2</c:v>
                </c:pt>
                <c:pt idx="31">
                  <c:v>6.521920354652383E-2</c:v>
                </c:pt>
                <c:pt idx="32">
                  <c:v>6.4454364270060141E-2</c:v>
                </c:pt>
                <c:pt idx="33">
                  <c:v>5.8945242884496374E-2</c:v>
                </c:pt>
                <c:pt idx="34">
                  <c:v>6.2845313247344076E-2</c:v>
                </c:pt>
                <c:pt idx="35">
                  <c:v>6.0874252145414288E-2</c:v>
                </c:pt>
                <c:pt idx="36">
                  <c:v>6.4182755245462048E-2</c:v>
                </c:pt>
                <c:pt idx="37">
                  <c:v>6.2691155791620212E-2</c:v>
                </c:pt>
                <c:pt idx="38">
                  <c:v>6.4522517929045425E-2</c:v>
                </c:pt>
                <c:pt idx="39">
                  <c:v>6.3895817898485391E-2</c:v>
                </c:pt>
                <c:pt idx="40">
                  <c:v>6.1211692707992066E-2</c:v>
                </c:pt>
                <c:pt idx="41">
                  <c:v>6.2278075356239658E-2</c:v>
                </c:pt>
                <c:pt idx="42">
                  <c:v>6.1991640990671573E-2</c:v>
                </c:pt>
                <c:pt idx="43">
                  <c:v>6.1980206188395448E-2</c:v>
                </c:pt>
                <c:pt idx="44">
                  <c:v>6.1968771386119323E-2</c:v>
                </c:pt>
                <c:pt idx="45">
                  <c:v>6.1957336583843198E-2</c:v>
                </c:pt>
                <c:pt idx="46">
                  <c:v>6.1945901781567073E-2</c:v>
                </c:pt>
                <c:pt idx="47">
                  <c:v>6.1934466979290947E-2</c:v>
                </c:pt>
                <c:pt idx="48">
                  <c:v>6.1923032177014822E-2</c:v>
                </c:pt>
                <c:pt idx="49">
                  <c:v>6.1911597374738697E-2</c:v>
                </c:pt>
                <c:pt idx="50">
                  <c:v>6.1900162572462572E-2</c:v>
                </c:pt>
                <c:pt idx="51">
                  <c:v>6.1888727770186447E-2</c:v>
                </c:pt>
                <c:pt idx="52">
                  <c:v>6.1877292967910322E-2</c:v>
                </c:pt>
                <c:pt idx="53">
                  <c:v>6.1865858165634197E-2</c:v>
                </c:pt>
                <c:pt idx="54">
                  <c:v>6.1854423363358071E-2</c:v>
                </c:pt>
                <c:pt idx="55">
                  <c:v>6.1842988561081946E-2</c:v>
                </c:pt>
                <c:pt idx="56">
                  <c:v>6.1831553758805821E-2</c:v>
                </c:pt>
                <c:pt idx="57">
                  <c:v>6.1820118956529696E-2</c:v>
                </c:pt>
                <c:pt idx="58">
                  <c:v>6.1808684154253571E-2</c:v>
                </c:pt>
                <c:pt idx="59">
                  <c:v>6.1797249351977446E-2</c:v>
                </c:pt>
              </c:numCache>
            </c:numRef>
          </c:val>
          <c:smooth val="0"/>
          <c:extLst>
            <c:ext xmlns:c16="http://schemas.microsoft.com/office/drawing/2014/chart" uri="{C3380CC4-5D6E-409C-BE32-E72D297353CC}">
              <c16:uniqueId val="{00000001-87D6-4237-A78E-540372C8CEF0}"/>
            </c:ext>
          </c:extLst>
        </c:ser>
        <c:ser>
          <c:idx val="2"/>
          <c:order val="2"/>
          <c:tx>
            <c:strRef>
              <c:f>'3_GH_2030_scenario'!$D$224</c:f>
              <c:strCache>
                <c:ptCount val="1"/>
                <c:pt idx="0">
                  <c:v>MTH.100.C - LPG stoves</c:v>
                </c:pt>
              </c:strCache>
            </c:strRef>
          </c:tx>
          <c:spPr>
            <a:ln w="28575" cap="rnd">
              <a:solidFill>
                <a:schemeClr val="accent3"/>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'3_GH_2030_scenario'!$E$224:$BL$224</c:f>
              <c:numCache>
                <c:formatCode>0.000</c:formatCode>
                <c:ptCount val="60"/>
                <c:pt idx="0">
                  <c:v>8.027508256620057E-2</c:v>
                </c:pt>
                <c:pt idx="1">
                  <c:v>7.9701458900055366E-2</c:v>
                </c:pt>
                <c:pt idx="2">
                  <c:v>7.9566651861104329E-2</c:v>
                </c:pt>
                <c:pt idx="3">
                  <c:v>0.14065083997723488</c:v>
                </c:pt>
                <c:pt idx="4">
                  <c:v>0.13864394879478331</c:v>
                </c:pt>
                <c:pt idx="5">
                  <c:v>0.14530498343561699</c:v>
                </c:pt>
                <c:pt idx="6">
                  <c:v>0.11732486318383942</c:v>
                </c:pt>
                <c:pt idx="7">
                  <c:v>0.12316929548566073</c:v>
                </c:pt>
                <c:pt idx="8">
                  <c:v>0.1638038852533367</c:v>
                </c:pt>
                <c:pt idx="9">
                  <c:v>0.16557864789445789</c:v>
                </c:pt>
                <c:pt idx="10">
                  <c:v>8.490679515436704E-2</c:v>
                </c:pt>
                <c:pt idx="11">
                  <c:v>8.0182772629666332E-2</c:v>
                </c:pt>
                <c:pt idx="12">
                  <c:v>0.11322723798687072</c:v>
                </c:pt>
                <c:pt idx="13">
                  <c:v>8.0761008524724676E-2</c:v>
                </c:pt>
                <c:pt idx="14">
                  <c:v>7.6112104728340874E-2</c:v>
                </c:pt>
                <c:pt idx="15">
                  <c:v>8.1181325692964476E-2</c:v>
                </c:pt>
                <c:pt idx="16">
                  <c:v>7.8824566361872711E-2</c:v>
                </c:pt>
                <c:pt idx="17">
                  <c:v>9.6940231029702714E-2</c:v>
                </c:pt>
                <c:pt idx="18">
                  <c:v>7.8965360507556981E-2</c:v>
                </c:pt>
                <c:pt idx="19">
                  <c:v>7.9274202609809288E-2</c:v>
                </c:pt>
                <c:pt idx="20">
                  <c:v>9.2029494405277745E-2</c:v>
                </c:pt>
                <c:pt idx="21">
                  <c:v>8.1750032970096087E-2</c:v>
                </c:pt>
                <c:pt idx="22">
                  <c:v>8.2400440009418027E-2</c:v>
                </c:pt>
                <c:pt idx="23">
                  <c:v>8.2983803877384604E-2</c:v>
                </c:pt>
                <c:pt idx="24">
                  <c:v>8.3429791723317978E-2</c:v>
                </c:pt>
                <c:pt idx="25">
                  <c:v>8.5042153087889316E-2</c:v>
                </c:pt>
                <c:pt idx="26">
                  <c:v>8.4529159906542056E-2</c:v>
                </c:pt>
                <c:pt idx="27">
                  <c:v>8.3647736885661267E-2</c:v>
                </c:pt>
                <c:pt idx="28">
                  <c:v>8.4044240651137803E-2</c:v>
                </c:pt>
                <c:pt idx="29">
                  <c:v>8.94922119525393E-2</c:v>
                </c:pt>
                <c:pt idx="30">
                  <c:v>9.0716736338496251E-2</c:v>
                </c:pt>
                <c:pt idx="31">
                  <c:v>8.6912386909397121E-2</c:v>
                </c:pt>
                <c:pt idx="32">
                  <c:v>8.537090613756583E-2</c:v>
                </c:pt>
                <c:pt idx="33">
                  <c:v>7.6883522905305743E-2</c:v>
                </c:pt>
                <c:pt idx="34">
                  <c:v>8.8085936530811801E-2</c:v>
                </c:pt>
                <c:pt idx="35">
                  <c:v>8.2242756842477116E-2</c:v>
                </c:pt>
                <c:pt idx="36">
                  <c:v>8.333420723069411E-2</c:v>
                </c:pt>
                <c:pt idx="37">
                  <c:v>8.868355003578314E-2</c:v>
                </c:pt>
                <c:pt idx="38">
                  <c:v>0.11267384730265466</c:v>
                </c:pt>
                <c:pt idx="39">
                  <c:v>8.386289891249947E-2</c:v>
                </c:pt>
                <c:pt idx="40">
                  <c:v>8.2758732438714996E-2</c:v>
                </c:pt>
                <c:pt idx="41">
                  <c:v>8.3495055506020779E-2</c:v>
                </c:pt>
                <c:pt idx="42">
                  <c:v>9.1847254448380364E-2</c:v>
                </c:pt>
                <c:pt idx="43">
                  <c:v>9.2122782350337024E-2</c:v>
                </c:pt>
                <c:pt idx="44">
                  <c:v>9.2398310252293683E-2</c:v>
                </c:pt>
                <c:pt idx="45">
                  <c:v>9.2673838154250343E-2</c:v>
                </c:pt>
                <c:pt idx="46">
                  <c:v>9.2949366056207003E-2</c:v>
                </c:pt>
                <c:pt idx="47">
                  <c:v>9.3224893958163663E-2</c:v>
                </c:pt>
                <c:pt idx="48">
                  <c:v>9.3500421860120322E-2</c:v>
                </c:pt>
                <c:pt idx="49">
                  <c:v>9.3775949762076982E-2</c:v>
                </c:pt>
                <c:pt idx="50">
                  <c:v>9.4051477664033642E-2</c:v>
                </c:pt>
                <c:pt idx="51">
                  <c:v>9.4327005565990302E-2</c:v>
                </c:pt>
                <c:pt idx="52">
                  <c:v>9.4602533467946961E-2</c:v>
                </c:pt>
                <c:pt idx="53">
                  <c:v>9.4878061369903621E-2</c:v>
                </c:pt>
                <c:pt idx="54">
                  <c:v>9.5153589271860281E-2</c:v>
                </c:pt>
                <c:pt idx="55">
                  <c:v>9.5429117173816941E-2</c:v>
                </c:pt>
                <c:pt idx="56">
                  <c:v>9.5704645075773601E-2</c:v>
                </c:pt>
                <c:pt idx="57">
                  <c:v>9.598017297773026E-2</c:v>
                </c:pt>
                <c:pt idx="58">
                  <c:v>9.625570087968692E-2</c:v>
                </c:pt>
                <c:pt idx="59">
                  <c:v>9.653122878164358E-2</c:v>
                </c:pt>
              </c:numCache>
            </c:numRef>
          </c:val>
          <c:smooth val="0"/>
          <c:extLst>
            <c:ext xmlns:c16="http://schemas.microsoft.com/office/drawing/2014/chart" uri="{C3380CC4-5D6E-409C-BE32-E72D297353CC}">
              <c16:uniqueId val="{00000002-87D6-4237-A78E-540372C8CEF0}"/>
            </c:ext>
          </c:extLst>
        </c:ser>
        <c:ser>
          <c:idx val="3"/>
          <c:order val="3"/>
          <c:tx>
            <c:strRef>
              <c:f>'3_GH_2030_scenario'!$D$225</c:f>
              <c:strCache>
                <c:ptCount val="1"/>
                <c:pt idx="0">
                  <c:v>MTH.100.C - Wood stoves</c:v>
                </c:pt>
              </c:strCache>
            </c:strRef>
          </c:tx>
          <c:spPr>
            <a:ln w="28575" cap="rnd">
              <a:solidFill>
                <a:schemeClr val="accent4"/>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'3_GH_2030_scenario'!$E$225:$BL$225</c:f>
              <c:numCache>
                <c:formatCode>0.000</c:formatCode>
                <c:ptCount val="60"/>
                <c:pt idx="0">
                  <c:v>2.4468537495652174E-2</c:v>
                </c:pt>
                <c:pt idx="1">
                  <c:v>2.4468537495652174E-2</c:v>
                </c:pt>
                <c:pt idx="2">
                  <c:v>2.4468537495652174E-2</c:v>
                </c:pt>
                <c:pt idx="3">
                  <c:v>2.4468537495652174E-2</c:v>
                </c:pt>
                <c:pt idx="4">
                  <c:v>2.4468537495652174E-2</c:v>
                </c:pt>
                <c:pt idx="5">
                  <c:v>2.4468537495652174E-2</c:v>
                </c:pt>
                <c:pt idx="6">
                  <c:v>2.4468537495652174E-2</c:v>
                </c:pt>
                <c:pt idx="7">
                  <c:v>2.4468537495652174E-2</c:v>
                </c:pt>
                <c:pt idx="8">
                  <c:v>2.4468537495652174E-2</c:v>
                </c:pt>
                <c:pt idx="9">
                  <c:v>2.4468537495652171E-2</c:v>
                </c:pt>
                <c:pt idx="10">
                  <c:v>2.4468537495652174E-2</c:v>
                </c:pt>
                <c:pt idx="11">
                  <c:v>2.4468537495652174E-2</c:v>
                </c:pt>
                <c:pt idx="12">
                  <c:v>2.4468537495652174E-2</c:v>
                </c:pt>
                <c:pt idx="13">
                  <c:v>2.4468537495652171E-2</c:v>
                </c:pt>
                <c:pt idx="14">
                  <c:v>2.4468537495652178E-2</c:v>
                </c:pt>
                <c:pt idx="15">
                  <c:v>2.4468537495652171E-2</c:v>
                </c:pt>
                <c:pt idx="16">
                  <c:v>2.4468537495652171E-2</c:v>
                </c:pt>
                <c:pt idx="17">
                  <c:v>2.4468537495652178E-2</c:v>
                </c:pt>
                <c:pt idx="18">
                  <c:v>2.4468537495652171E-2</c:v>
                </c:pt>
                <c:pt idx="19">
                  <c:v>2.4468537495652174E-2</c:v>
                </c:pt>
                <c:pt idx="20">
                  <c:v>2.4468537495652174E-2</c:v>
                </c:pt>
                <c:pt idx="21">
                  <c:v>2.4468537495652171E-2</c:v>
                </c:pt>
                <c:pt idx="22">
                  <c:v>2.4468537495652174E-2</c:v>
                </c:pt>
                <c:pt idx="23">
                  <c:v>2.4468537495652174E-2</c:v>
                </c:pt>
                <c:pt idx="24">
                  <c:v>2.4468537495652171E-2</c:v>
                </c:pt>
                <c:pt idx="25">
                  <c:v>2.4468537495652174E-2</c:v>
                </c:pt>
                <c:pt idx="26">
                  <c:v>2.4468537495652174E-2</c:v>
                </c:pt>
                <c:pt idx="27">
                  <c:v>2.4468537495652174E-2</c:v>
                </c:pt>
                <c:pt idx="28">
                  <c:v>2.4468537495652174E-2</c:v>
                </c:pt>
                <c:pt idx="29">
                  <c:v>2.4468537495652171E-2</c:v>
                </c:pt>
                <c:pt idx="30">
                  <c:v>2.4468537495652174E-2</c:v>
                </c:pt>
                <c:pt idx="31">
                  <c:v>2.4468537495652174E-2</c:v>
                </c:pt>
                <c:pt idx="32">
                  <c:v>2.4468537495652174E-2</c:v>
                </c:pt>
                <c:pt idx="33">
                  <c:v>2.4468537495652174E-2</c:v>
                </c:pt>
                <c:pt idx="34">
                  <c:v>2.4468537495652174E-2</c:v>
                </c:pt>
                <c:pt idx="35">
                  <c:v>2.4468537495652174E-2</c:v>
                </c:pt>
                <c:pt idx="36">
                  <c:v>2.4468537495652174E-2</c:v>
                </c:pt>
                <c:pt idx="37">
                  <c:v>2.4468537495652171E-2</c:v>
                </c:pt>
                <c:pt idx="38">
                  <c:v>2.4468537495652171E-2</c:v>
                </c:pt>
                <c:pt idx="39">
                  <c:v>2.4468537495652174E-2</c:v>
                </c:pt>
                <c:pt idx="40">
                  <c:v>2.4468537495652171E-2</c:v>
                </c:pt>
                <c:pt idx="41">
                  <c:v>2.4468537495652171E-2</c:v>
                </c:pt>
                <c:pt idx="42">
                  <c:v>2.4468537495652174E-2</c:v>
                </c:pt>
                <c:pt idx="43">
                  <c:v>2.4468537495652174E-2</c:v>
                </c:pt>
                <c:pt idx="44">
                  <c:v>2.4468537495652174E-2</c:v>
                </c:pt>
                <c:pt idx="45">
                  <c:v>2.4468537495652174E-2</c:v>
                </c:pt>
                <c:pt idx="46">
                  <c:v>2.4468537495652174E-2</c:v>
                </c:pt>
                <c:pt idx="47">
                  <c:v>2.4468537495652174E-2</c:v>
                </c:pt>
                <c:pt idx="48">
                  <c:v>2.4468537495652174E-2</c:v>
                </c:pt>
                <c:pt idx="49">
                  <c:v>2.4468537495652174E-2</c:v>
                </c:pt>
                <c:pt idx="50">
                  <c:v>2.4468537495652174E-2</c:v>
                </c:pt>
                <c:pt idx="51">
                  <c:v>2.4468537495652174E-2</c:v>
                </c:pt>
                <c:pt idx="52">
                  <c:v>2.4468537495652174E-2</c:v>
                </c:pt>
                <c:pt idx="53">
                  <c:v>2.4468537495652174E-2</c:v>
                </c:pt>
                <c:pt idx="54">
                  <c:v>2.4468537495652174E-2</c:v>
                </c:pt>
                <c:pt idx="55">
                  <c:v>2.4468537495652174E-2</c:v>
                </c:pt>
                <c:pt idx="56">
                  <c:v>2.4468537495652174E-2</c:v>
                </c:pt>
                <c:pt idx="57">
                  <c:v>2.4468537495652174E-2</c:v>
                </c:pt>
                <c:pt idx="58">
                  <c:v>2.4468537495652174E-2</c:v>
                </c:pt>
                <c:pt idx="59">
                  <c:v>2.4468537495652174E-2</c:v>
                </c:pt>
              </c:numCache>
            </c:numRef>
          </c:val>
          <c:smooth val="0"/>
          <c:extLst>
            <c:ext xmlns:c16="http://schemas.microsoft.com/office/drawing/2014/chart" uri="{C3380CC4-5D6E-409C-BE32-E72D297353CC}">
              <c16:uniqueId val="{00000003-87D6-4237-A78E-540372C8CEF0}"/>
            </c:ext>
          </c:extLst>
        </c:ser>
        <c:ser>
          <c:idx val="4"/>
          <c:order val="4"/>
          <c:tx>
            <c:strRef>
              <c:f>'3_GH_2030_scenario'!$D$226</c:f>
              <c:strCache>
                <c:ptCount val="1"/>
                <c:pt idx="0">
                  <c:v>HTH.600.C - Electric heaters</c:v>
                </c:pt>
              </c:strCache>
            </c:strRef>
          </c:tx>
          <c:spPr>
            <a:ln w="28575" cap="rnd">
              <a:solidFill>
                <a:schemeClr val="accent5"/>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'3_GH_2030_scenario'!$E$226:$BL$226</c:f>
              <c:numCache>
                <c:formatCode>0.000</c:formatCode>
                <c:ptCount val="60"/>
                <c:pt idx="0">
                  <c:v>0.50573401685596431</c:v>
                </c:pt>
                <c:pt idx="1">
                  <c:v>0.50685518537306518</c:v>
                </c:pt>
                <c:pt idx="2">
                  <c:v>0.51002742460611639</c:v>
                </c:pt>
                <c:pt idx="3">
                  <c:v>0.51627628243120061</c:v>
                </c:pt>
                <c:pt idx="4">
                  <c:v>0.51509879715517115</c:v>
                </c:pt>
                <c:pt idx="5">
                  <c:v>0.51639459178667668</c:v>
                </c:pt>
                <c:pt idx="6">
                  <c:v>0.51435421666174119</c:v>
                </c:pt>
                <c:pt idx="7">
                  <c:v>0.51545002077398394</c:v>
                </c:pt>
                <c:pt idx="8">
                  <c:v>0.51810528237035236</c:v>
                </c:pt>
                <c:pt idx="9">
                  <c:v>0.5238676123701832</c:v>
                </c:pt>
                <c:pt idx="10">
                  <c:v>0.5286043269747257</c:v>
                </c:pt>
                <c:pt idx="11">
                  <c:v>0.52670548502056491</c:v>
                </c:pt>
                <c:pt idx="12">
                  <c:v>0.53271044063425133</c:v>
                </c:pt>
                <c:pt idx="13">
                  <c:v>0.50984726614094578</c:v>
                </c:pt>
                <c:pt idx="14">
                  <c:v>0.52849489728964416</c:v>
                </c:pt>
                <c:pt idx="15">
                  <c:v>0.5329453785882291</c:v>
                </c:pt>
                <c:pt idx="16">
                  <c:v>0.54409241127565922</c:v>
                </c:pt>
                <c:pt idx="17">
                  <c:v>0.54472637625040554</c:v>
                </c:pt>
                <c:pt idx="18">
                  <c:v>0.54623989383479321</c:v>
                </c:pt>
                <c:pt idx="19">
                  <c:v>0.54669630736893304</c:v>
                </c:pt>
                <c:pt idx="20">
                  <c:v>0.54846033687899043</c:v>
                </c:pt>
                <c:pt idx="21">
                  <c:v>0.54914237898049667</c:v>
                </c:pt>
                <c:pt idx="22">
                  <c:v>0.54912052767284769</c:v>
                </c:pt>
                <c:pt idx="23">
                  <c:v>0.54642689173211723</c:v>
                </c:pt>
                <c:pt idx="24">
                  <c:v>0.57257171719953726</c:v>
                </c:pt>
                <c:pt idx="25">
                  <c:v>0.59866865224006716</c:v>
                </c:pt>
                <c:pt idx="26">
                  <c:v>0.55128129949220883</c:v>
                </c:pt>
                <c:pt idx="27">
                  <c:v>0.33811305479841436</c:v>
                </c:pt>
                <c:pt idx="28">
                  <c:v>0.39090061722599123</c:v>
                </c:pt>
                <c:pt idx="29">
                  <c:v>0.49128269252110779</c:v>
                </c:pt>
                <c:pt idx="30">
                  <c:v>0.44713401058485419</c:v>
                </c:pt>
                <c:pt idx="31">
                  <c:v>0.34817669366809079</c:v>
                </c:pt>
                <c:pt idx="32">
                  <c:v>0.34257326129944637</c:v>
                </c:pt>
                <c:pt idx="33">
                  <c:v>0.18</c:v>
                </c:pt>
                <c:pt idx="34">
                  <c:v>0.18</c:v>
                </c:pt>
                <c:pt idx="35">
                  <c:v>0.18</c:v>
                </c:pt>
                <c:pt idx="36">
                  <c:v>0.18</c:v>
                </c:pt>
                <c:pt idx="37">
                  <c:v>0.18</c:v>
                </c:pt>
                <c:pt idx="38">
                  <c:v>0.18</c:v>
                </c:pt>
                <c:pt idx="39">
                  <c:v>0.18</c:v>
                </c:pt>
                <c:pt idx="40">
                  <c:v>0.33892274720460697</c:v>
                </c:pt>
                <c:pt idx="41">
                  <c:v>0.32937226754971305</c:v>
                </c:pt>
                <c:pt idx="42">
                  <c:v>0.3228071666021004</c:v>
                </c:pt>
                <c:pt idx="43">
                  <c:v>0.3228071666021004</c:v>
                </c:pt>
                <c:pt idx="44">
                  <c:v>0.3228071666021004</c:v>
                </c:pt>
                <c:pt idx="45">
                  <c:v>0.3228071666021004</c:v>
                </c:pt>
                <c:pt idx="46">
                  <c:v>0.3228071666021004</c:v>
                </c:pt>
                <c:pt idx="47">
                  <c:v>0.3228071666021004</c:v>
                </c:pt>
                <c:pt idx="48">
                  <c:v>0.3228071666021004</c:v>
                </c:pt>
                <c:pt idx="49">
                  <c:v>0.3228071666021004</c:v>
                </c:pt>
                <c:pt idx="50">
                  <c:v>0.3228071666021004</c:v>
                </c:pt>
                <c:pt idx="51">
                  <c:v>0.3228071666021004</c:v>
                </c:pt>
                <c:pt idx="52">
                  <c:v>0.3228071666021004</c:v>
                </c:pt>
                <c:pt idx="53">
                  <c:v>0.3228071666021004</c:v>
                </c:pt>
                <c:pt idx="54">
                  <c:v>0.3228071666021004</c:v>
                </c:pt>
                <c:pt idx="55">
                  <c:v>0.3228071666021004</c:v>
                </c:pt>
                <c:pt idx="56">
                  <c:v>0.3228071666021004</c:v>
                </c:pt>
                <c:pt idx="57">
                  <c:v>0.3228071666021004</c:v>
                </c:pt>
                <c:pt idx="58">
                  <c:v>0.3228071666021004</c:v>
                </c:pt>
                <c:pt idx="59">
                  <c:v>0.3228071666021004</c:v>
                </c:pt>
              </c:numCache>
            </c:numRef>
          </c:val>
          <c:smooth val="0"/>
          <c:extLst>
            <c:ext xmlns:c16="http://schemas.microsoft.com/office/drawing/2014/chart" uri="{C3380CC4-5D6E-409C-BE32-E72D297353CC}">
              <c16:uniqueId val="{00000004-87D6-4237-A78E-540372C8CEF0}"/>
            </c:ext>
          </c:extLst>
        </c:ser>
        <c:ser>
          <c:idx val="5"/>
          <c:order val="5"/>
          <c:tx>
            <c:strRef>
              <c:f>'3_GH_2030_scenario'!$D$227</c:f>
              <c:strCache>
                <c:ptCount val="1"/>
                <c:pt idx="0">
                  <c:v>MD - Boat engines</c:v>
                </c:pt>
              </c:strCache>
            </c:strRef>
          </c:tx>
          <c:spPr>
            <a:ln w="28575" cap="rnd">
              <a:solidFill>
                <a:schemeClr val="accent6"/>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'3_GH_2030_scenario'!$E$227:$BL$227</c:f>
              <c:numCache>
                <c:formatCode>0.000</c:formatCode>
                <c:ptCount val="60"/>
                <c:pt idx="0">
                  <c:v>0.115051250049349</c:v>
                </c:pt>
                <c:pt idx="1">
                  <c:v>0.11493305919028399</c:v>
                </c:pt>
                <c:pt idx="2">
                  <c:v>0.10910465596653815</c:v>
                </c:pt>
                <c:pt idx="3">
                  <c:v>0.11322815565180112</c:v>
                </c:pt>
                <c:pt idx="4">
                  <c:v>0.11054354257313613</c:v>
                </c:pt>
                <c:pt idx="5">
                  <c:v>0.11986061632629237</c:v>
                </c:pt>
                <c:pt idx="6">
                  <c:v>0.11307875298768427</c:v>
                </c:pt>
                <c:pt idx="7">
                  <c:v>0.11703345081783327</c:v>
                </c:pt>
                <c:pt idx="8">
                  <c:v>0.11761697872304634</c:v>
                </c:pt>
                <c:pt idx="9">
                  <c:v>0.11978030350538735</c:v>
                </c:pt>
                <c:pt idx="10">
                  <c:v>0.13335636192146794</c:v>
                </c:pt>
                <c:pt idx="11">
                  <c:v>0.11897518624261645</c:v>
                </c:pt>
                <c:pt idx="12">
                  <c:v>0.15129623619799565</c:v>
                </c:pt>
                <c:pt idx="13">
                  <c:v>0.12089857553881646</c:v>
                </c:pt>
                <c:pt idx="14">
                  <c:v>0.11627494725705562</c:v>
                </c:pt>
                <c:pt idx="15">
                  <c:v>0.12315519391099942</c:v>
                </c:pt>
                <c:pt idx="16">
                  <c:v>0.1415580972031551</c:v>
                </c:pt>
                <c:pt idx="17">
                  <c:v>0.1461165374638442</c:v>
                </c:pt>
                <c:pt idx="18">
                  <c:v>0.12654630268177236</c:v>
                </c:pt>
                <c:pt idx="19">
                  <c:v>0.13236806663465711</c:v>
                </c:pt>
                <c:pt idx="20">
                  <c:v>0.12438983072195572</c:v>
                </c:pt>
                <c:pt idx="21">
                  <c:v>0.14174687941511421</c:v>
                </c:pt>
                <c:pt idx="22">
                  <c:v>0.12351595079292509</c:v>
                </c:pt>
                <c:pt idx="23">
                  <c:v>0.12831578979065206</c:v>
                </c:pt>
                <c:pt idx="24">
                  <c:v>0.12976421134807695</c:v>
                </c:pt>
                <c:pt idx="25">
                  <c:v>0.13139522521139721</c:v>
                </c:pt>
                <c:pt idx="26">
                  <c:v>0.14340129165380849</c:v>
                </c:pt>
                <c:pt idx="27">
                  <c:v>0.13982704163284831</c:v>
                </c:pt>
                <c:pt idx="28">
                  <c:v>0.15286047158621052</c:v>
                </c:pt>
                <c:pt idx="29">
                  <c:v>0.13170754816274843</c:v>
                </c:pt>
                <c:pt idx="30">
                  <c:v>0.12752348883019979</c:v>
                </c:pt>
                <c:pt idx="31">
                  <c:v>0.13692745129587933</c:v>
                </c:pt>
                <c:pt idx="32">
                  <c:v>0.14105971842800014</c:v>
                </c:pt>
                <c:pt idx="33">
                  <c:v>0.13662920701800343</c:v>
                </c:pt>
                <c:pt idx="34">
                  <c:v>0.14340810513003235</c:v>
                </c:pt>
                <c:pt idx="35">
                  <c:v>0.14681164136739014</c:v>
                </c:pt>
                <c:pt idx="36">
                  <c:v>0.14721503081645126</c:v>
                </c:pt>
                <c:pt idx="37">
                  <c:v>0.14545925151336717</c:v>
                </c:pt>
                <c:pt idx="38">
                  <c:v>0.1502873716161055</c:v>
                </c:pt>
                <c:pt idx="39">
                  <c:v>0.15609610920775085</c:v>
                </c:pt>
                <c:pt idx="40">
                  <c:v>0.14947915671695225</c:v>
                </c:pt>
                <c:pt idx="41">
                  <c:v>0.1518764396575811</c:v>
                </c:pt>
                <c:pt idx="42">
                  <c:v>0.15303884044162336</c:v>
                </c:pt>
                <c:pt idx="43">
                  <c:v>0.15394330687953464</c:v>
                </c:pt>
                <c:pt idx="44">
                  <c:v>0.15484777331744592</c:v>
                </c:pt>
                <c:pt idx="45">
                  <c:v>0.15575223975535721</c:v>
                </c:pt>
                <c:pt idx="46">
                  <c:v>0.15665670619326849</c:v>
                </c:pt>
                <c:pt idx="47">
                  <c:v>0.15756117263117977</c:v>
                </c:pt>
                <c:pt idx="48">
                  <c:v>0.15846563906909106</c:v>
                </c:pt>
                <c:pt idx="49">
                  <c:v>0.15937010550700234</c:v>
                </c:pt>
                <c:pt idx="50">
                  <c:v>0.16027457194491362</c:v>
                </c:pt>
                <c:pt idx="51">
                  <c:v>0.16117903838282491</c:v>
                </c:pt>
                <c:pt idx="52">
                  <c:v>0.16208350482073619</c:v>
                </c:pt>
                <c:pt idx="53">
                  <c:v>0.16298797125864747</c:v>
                </c:pt>
                <c:pt idx="54">
                  <c:v>0.16389243769655876</c:v>
                </c:pt>
                <c:pt idx="55">
                  <c:v>0.16479690413447004</c:v>
                </c:pt>
                <c:pt idx="56">
                  <c:v>0.16570137057238132</c:v>
                </c:pt>
                <c:pt idx="57">
                  <c:v>0.16660583701029261</c:v>
                </c:pt>
                <c:pt idx="58">
                  <c:v>0.16751030344820389</c:v>
                </c:pt>
                <c:pt idx="59">
                  <c:v>0.16841476988611517</c:v>
                </c:pt>
              </c:numCache>
            </c:numRef>
          </c:val>
          <c:smooth val="0"/>
          <c:extLst>
            <c:ext xmlns:c16="http://schemas.microsoft.com/office/drawing/2014/chart" uri="{C3380CC4-5D6E-409C-BE32-E72D297353CC}">
              <c16:uniqueId val="{00000005-87D6-4237-A78E-540372C8CEF0}"/>
            </c:ext>
          </c:extLst>
        </c:ser>
        <c:ser>
          <c:idx val="6"/>
          <c:order val="6"/>
          <c:tx>
            <c:strRef>
              <c:f>'3_GH_2030_scenario'!$D$228</c:f>
              <c:strCache>
                <c:ptCount val="1"/>
                <c:pt idx="0">
                  <c:v>MD - Diesel cars</c:v>
                </c:pt>
              </c:strCache>
            </c:strRef>
          </c:tx>
          <c:spPr>
            <a:ln w="28575" cap="rnd">
              <a:solidFill>
                <a:schemeClr val="accent1">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'3_GH_2030_scenario'!$E$228:$BL$228</c:f>
              <c:numCache>
                <c:formatCode>0.000</c:formatCode>
                <c:ptCount val="60"/>
                <c:pt idx="0">
                  <c:v>0.10383334442691575</c:v>
                </c:pt>
                <c:pt idx="1">
                  <c:v>0.10276781996632149</c:v>
                </c:pt>
                <c:pt idx="2">
                  <c:v>9.5687754771476285E-2</c:v>
                </c:pt>
                <c:pt idx="3">
                  <c:v>9.8462954484024992E-2</c:v>
                </c:pt>
                <c:pt idx="4">
                  <c:v>9.5353650241523952E-2</c:v>
                </c:pt>
                <c:pt idx="5">
                  <c:v>0.10256637533309422</c:v>
                </c:pt>
                <c:pt idx="6">
                  <c:v>9.6000252130720803E-2</c:v>
                </c:pt>
                <c:pt idx="7">
                  <c:v>9.8582951724781889E-2</c:v>
                </c:pt>
                <c:pt idx="8">
                  <c:v>9.831033025884453E-2</c:v>
                </c:pt>
                <c:pt idx="9">
                  <c:v>0.10008379357078089</c:v>
                </c:pt>
                <c:pt idx="10">
                  <c:v>0.11121763770472315</c:v>
                </c:pt>
                <c:pt idx="11">
                  <c:v>0.10039499416166492</c:v>
                </c:pt>
                <c:pt idx="12">
                  <c:v>0.12240085935416116</c:v>
                </c:pt>
                <c:pt idx="13">
                  <c:v>9.7434898582531945E-2</c:v>
                </c:pt>
                <c:pt idx="14">
                  <c:v>9.3968140858488175E-2</c:v>
                </c:pt>
                <c:pt idx="15">
                  <c:v>9.9438849775311769E-2</c:v>
                </c:pt>
                <c:pt idx="16">
                  <c:v>0.11064570148659401</c:v>
                </c:pt>
                <c:pt idx="17">
                  <c:v>0.11402982051215417</c:v>
                </c:pt>
                <c:pt idx="18">
                  <c:v>9.5800213440572018E-2</c:v>
                </c:pt>
                <c:pt idx="19">
                  <c:v>0.10505578584184359</c:v>
                </c:pt>
                <c:pt idx="20">
                  <c:v>0.10193989411384809</c:v>
                </c:pt>
                <c:pt idx="21">
                  <c:v>0.11135090273257078</c:v>
                </c:pt>
                <c:pt idx="22">
                  <c:v>9.5705170070662704E-2</c:v>
                </c:pt>
                <c:pt idx="23">
                  <c:v>9.2280825058791704E-2</c:v>
                </c:pt>
                <c:pt idx="24">
                  <c:v>9.0013093644584874E-2</c:v>
                </c:pt>
                <c:pt idx="25">
                  <c:v>8.3856938146650753E-2</c:v>
                </c:pt>
                <c:pt idx="26">
                  <c:v>9.2831862478224156E-2</c:v>
                </c:pt>
                <c:pt idx="27">
                  <c:v>9.2169051828481702E-2</c:v>
                </c:pt>
                <c:pt idx="28">
                  <c:v>0.10080617097005438</c:v>
                </c:pt>
                <c:pt idx="29">
                  <c:v>0.10465736941929414</c:v>
                </c:pt>
                <c:pt idx="30">
                  <c:v>0.10802751607153323</c:v>
                </c:pt>
                <c:pt idx="31">
                  <c:v>0.11872957899179255</c:v>
                </c:pt>
                <c:pt idx="32">
                  <c:v>0.1234707399072312</c:v>
                </c:pt>
                <c:pt idx="33">
                  <c:v>0.12289909550715106</c:v>
                </c:pt>
                <c:pt idx="34">
                  <c:v>0.13893152272101683</c:v>
                </c:pt>
                <c:pt idx="35">
                  <c:v>0.14145388089868099</c:v>
                </c:pt>
                <c:pt idx="36">
                  <c:v>0.14804003107223299</c:v>
                </c:pt>
                <c:pt idx="37">
                  <c:v>0.15299333959741473</c:v>
                </c:pt>
                <c:pt idx="38">
                  <c:v>0.1615644356381947</c:v>
                </c:pt>
                <c:pt idx="39">
                  <c:v>0.16408606677520457</c:v>
                </c:pt>
                <c:pt idx="40">
                  <c:v>0.16639340884103196</c:v>
                </c:pt>
                <c:pt idx="41">
                  <c:v>0.170219891194161</c:v>
                </c:pt>
                <c:pt idx="42">
                  <c:v>0.17392246383478577</c:v>
                </c:pt>
                <c:pt idx="43">
                  <c:v>0.17559125239211601</c:v>
                </c:pt>
                <c:pt idx="44">
                  <c:v>0.17726004094944625</c:v>
                </c:pt>
                <c:pt idx="45">
                  <c:v>0.17892882950677649</c:v>
                </c:pt>
                <c:pt idx="46">
                  <c:v>0.18059761806410674</c:v>
                </c:pt>
                <c:pt idx="47">
                  <c:v>0.18226640662143698</c:v>
                </c:pt>
                <c:pt idx="48">
                  <c:v>0.18393519517876722</c:v>
                </c:pt>
                <c:pt idx="49">
                  <c:v>0.18560398373609746</c:v>
                </c:pt>
                <c:pt idx="50">
                  <c:v>0.1872727722934277</c:v>
                </c:pt>
                <c:pt idx="51">
                  <c:v>0.18894156085075794</c:v>
                </c:pt>
                <c:pt idx="52">
                  <c:v>0.19061034940808819</c:v>
                </c:pt>
                <c:pt idx="53">
                  <c:v>0.19227913796541843</c:v>
                </c:pt>
                <c:pt idx="54">
                  <c:v>0.19394792652274867</c:v>
                </c:pt>
                <c:pt idx="55">
                  <c:v>0.19561671508007891</c:v>
                </c:pt>
                <c:pt idx="56">
                  <c:v>0.19728550363740915</c:v>
                </c:pt>
                <c:pt idx="57">
                  <c:v>0.1989542921947394</c:v>
                </c:pt>
                <c:pt idx="58">
                  <c:v>0.20062308075206964</c:v>
                </c:pt>
                <c:pt idx="59">
                  <c:v>0.20229186930939988</c:v>
                </c:pt>
              </c:numCache>
            </c:numRef>
          </c:val>
          <c:smooth val="0"/>
          <c:extLst>
            <c:ext xmlns:c16="http://schemas.microsoft.com/office/drawing/2014/chart" uri="{C3380CC4-5D6E-409C-BE32-E72D297353CC}">
              <c16:uniqueId val="{00000006-87D6-4237-A78E-540372C8CEF0}"/>
            </c:ext>
          </c:extLst>
        </c:ser>
        <c:ser>
          <c:idx val="7"/>
          <c:order val="7"/>
          <c:tx>
            <c:strRef>
              <c:f>'3_GH_2030_scenario'!$D$229</c:f>
              <c:strCache>
                <c:ptCount val="1"/>
                <c:pt idx="0">
                  <c:v>MD - Diesel trains</c:v>
                </c:pt>
              </c:strCache>
            </c:strRef>
          </c:tx>
          <c:spPr>
            <a:ln w="28575" cap="rnd">
              <a:solidFill>
                <a:schemeClr val="accent2">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'3_GH_2030_scenario'!$E$229:$BL$229</c:f>
              <c:numCache>
                <c:formatCode>0.000</c:formatCode>
                <c:ptCount val="60"/>
                <c:pt idx="0">
                  <c:v>0.11366181930746098</c:v>
                </c:pt>
                <c:pt idx="1">
                  <c:v>0.11343486162606539</c:v>
                </c:pt>
                <c:pt idx="2">
                  <c:v>0.10906353902154352</c:v>
                </c:pt>
                <c:pt idx="3">
                  <c:v>0.11322815565180094</c:v>
                </c:pt>
                <c:pt idx="4">
                  <c:v>0.11054354257313595</c:v>
                </c:pt>
                <c:pt idx="5">
                  <c:v>0.11986061632629262</c:v>
                </c:pt>
                <c:pt idx="6">
                  <c:v>0.1130787529876838</c:v>
                </c:pt>
                <c:pt idx="7">
                  <c:v>0.11703345081783298</c:v>
                </c:pt>
                <c:pt idx="8">
                  <c:v>0.11761697872304634</c:v>
                </c:pt>
                <c:pt idx="9">
                  <c:v>0.11978030350538714</c:v>
                </c:pt>
                <c:pt idx="10">
                  <c:v>0.13335636192146885</c:v>
                </c:pt>
                <c:pt idx="11">
                  <c:v>0.11897518624261673</c:v>
                </c:pt>
                <c:pt idx="12">
                  <c:v>0.15129623619799606</c:v>
                </c:pt>
                <c:pt idx="13">
                  <c:v>0.12089857553881707</c:v>
                </c:pt>
                <c:pt idx="14">
                  <c:v>0.11627494725705577</c:v>
                </c:pt>
                <c:pt idx="15">
                  <c:v>0.12315519391099929</c:v>
                </c:pt>
                <c:pt idx="16">
                  <c:v>0.1415580972031551</c:v>
                </c:pt>
                <c:pt idx="17">
                  <c:v>0.14611653746384345</c:v>
                </c:pt>
                <c:pt idx="18">
                  <c:v>0.1265463026817725</c:v>
                </c:pt>
                <c:pt idx="19">
                  <c:v>0.13236806663465758</c:v>
                </c:pt>
                <c:pt idx="20">
                  <c:v>0.12438983072195511</c:v>
                </c:pt>
                <c:pt idx="21">
                  <c:v>0.14174687941511516</c:v>
                </c:pt>
                <c:pt idx="22">
                  <c:v>0.12351595079292513</c:v>
                </c:pt>
                <c:pt idx="23">
                  <c:v>0.12831578979065209</c:v>
                </c:pt>
                <c:pt idx="24">
                  <c:v>0.12976421134807747</c:v>
                </c:pt>
                <c:pt idx="25">
                  <c:v>0.13139522521139751</c:v>
                </c:pt>
                <c:pt idx="26">
                  <c:v>0.14340129165380852</c:v>
                </c:pt>
                <c:pt idx="27">
                  <c:v>0.13982704163284834</c:v>
                </c:pt>
                <c:pt idx="28">
                  <c:v>0.15286047158621066</c:v>
                </c:pt>
                <c:pt idx="29">
                  <c:v>0.15512141760890888</c:v>
                </c:pt>
                <c:pt idx="30">
                  <c:v>0.14738674610867591</c:v>
                </c:pt>
                <c:pt idx="31">
                  <c:v>0.15390263225944237</c:v>
                </c:pt>
                <c:pt idx="32">
                  <c:v>0.16235681417764339</c:v>
                </c:pt>
                <c:pt idx="33">
                  <c:v>0.1566607652531542</c:v>
                </c:pt>
                <c:pt idx="34">
                  <c:v>0.16428783599628388</c:v>
                </c:pt>
                <c:pt idx="35">
                  <c:v>0.17027107551400739</c:v>
                </c:pt>
                <c:pt idx="36">
                  <c:v>0.17322022555485289</c:v>
                </c:pt>
                <c:pt idx="37">
                  <c:v>0.17734975614827375</c:v>
                </c:pt>
                <c:pt idx="38">
                  <c:v>0.17565323603172389</c:v>
                </c:pt>
                <c:pt idx="39">
                  <c:v>0.17384893809709365</c:v>
                </c:pt>
                <c:pt idx="40">
                  <c:v>0.16887696971226421</c:v>
                </c:pt>
                <c:pt idx="41">
                  <c:v>0.17256867280257723</c:v>
                </c:pt>
                <c:pt idx="42">
                  <c:v>0.17131372235967124</c:v>
                </c:pt>
                <c:pt idx="43">
                  <c:v>0.17268638671805719</c:v>
                </c:pt>
                <c:pt idx="44">
                  <c:v>0.17405905107644315</c:v>
                </c:pt>
                <c:pt idx="45">
                  <c:v>0.17543171543482911</c:v>
                </c:pt>
                <c:pt idx="46">
                  <c:v>0.17680437979321506</c:v>
                </c:pt>
                <c:pt idx="47">
                  <c:v>0.17817704415160102</c:v>
                </c:pt>
                <c:pt idx="48">
                  <c:v>0.17954970850998697</c:v>
                </c:pt>
                <c:pt idx="49">
                  <c:v>0.18092237286837293</c:v>
                </c:pt>
                <c:pt idx="50">
                  <c:v>0.18229503722675888</c:v>
                </c:pt>
                <c:pt idx="51">
                  <c:v>0.18366770158514484</c:v>
                </c:pt>
                <c:pt idx="52">
                  <c:v>0.18504036594353079</c:v>
                </c:pt>
                <c:pt idx="53">
                  <c:v>0.18641303030191675</c:v>
                </c:pt>
                <c:pt idx="54">
                  <c:v>0.1877856946603027</c:v>
                </c:pt>
                <c:pt idx="55">
                  <c:v>0.18915835901868866</c:v>
                </c:pt>
                <c:pt idx="56">
                  <c:v>0.19053102337707462</c:v>
                </c:pt>
                <c:pt idx="57">
                  <c:v>0.19190368773546057</c:v>
                </c:pt>
                <c:pt idx="58">
                  <c:v>0.19327635209384653</c:v>
                </c:pt>
                <c:pt idx="59">
                  <c:v>0.19464901645223248</c:v>
                </c:pt>
              </c:numCache>
            </c:numRef>
          </c:val>
          <c:smooth val="0"/>
          <c:extLst>
            <c:ext xmlns:c16="http://schemas.microsoft.com/office/drawing/2014/chart" uri="{C3380CC4-5D6E-409C-BE32-E72D297353CC}">
              <c16:uniqueId val="{00000007-87D6-4237-A78E-540372C8CEF0}"/>
            </c:ext>
          </c:extLst>
        </c:ser>
        <c:ser>
          <c:idx val="8"/>
          <c:order val="8"/>
          <c:tx>
            <c:strRef>
              <c:f>'3_GH_2030_scenario'!$D$230</c:f>
              <c:strCache>
                <c:ptCount val="1"/>
                <c:pt idx="0">
                  <c:v>MD - Industry static diesel engines</c:v>
                </c:pt>
              </c:strCache>
            </c:strRef>
          </c:tx>
          <c:spPr>
            <a:ln w="28575" cap="rnd">
              <a:solidFill>
                <a:schemeClr val="accent3">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'3_GH_2030_scenario'!$E$230:$BL$230</c:f>
              <c:numCache>
                <c:formatCode>0.000</c:formatCode>
                <c:ptCount val="60"/>
                <c:pt idx="0">
                  <c:v>0.22835863614384222</c:v>
                </c:pt>
                <c:pt idx="1">
                  <c:v>0.22687171278792628</c:v>
                </c:pt>
                <c:pt idx="2">
                  <c:v>0.22270561213166168</c:v>
                </c:pt>
                <c:pt idx="3">
                  <c:v>0.23404945804993321</c:v>
                </c:pt>
                <c:pt idx="4">
                  <c:v>0.22841926523376829</c:v>
                </c:pt>
                <c:pt idx="5">
                  <c:v>0.24906262222898987</c:v>
                </c:pt>
                <c:pt idx="6">
                  <c:v>0.23275467899996677</c:v>
                </c:pt>
                <c:pt idx="7">
                  <c:v>0.2413475479118076</c:v>
                </c:pt>
                <c:pt idx="8">
                  <c:v>0.24818573721687653</c:v>
                </c:pt>
                <c:pt idx="9">
                  <c:v>0.24798095707149395</c:v>
                </c:pt>
                <c:pt idx="10">
                  <c:v>0.2663415061355851</c:v>
                </c:pt>
                <c:pt idx="11">
                  <c:v>0.23402155001015948</c:v>
                </c:pt>
                <c:pt idx="12">
                  <c:v>0.30256038940150798</c:v>
                </c:pt>
                <c:pt idx="13">
                  <c:v>0.25006013566321628</c:v>
                </c:pt>
                <c:pt idx="14">
                  <c:v>0.22615090350568895</c:v>
                </c:pt>
                <c:pt idx="15">
                  <c:v>0.2392225534107017</c:v>
                </c:pt>
                <c:pt idx="16">
                  <c:v>0.25487318725365693</c:v>
                </c:pt>
                <c:pt idx="17">
                  <c:v>0.29093635164316956</c:v>
                </c:pt>
                <c:pt idx="18">
                  <c:v>0.23963654693164513</c:v>
                </c:pt>
                <c:pt idx="19">
                  <c:v>0.24621038376800589</c:v>
                </c:pt>
                <c:pt idx="20">
                  <c:v>0.244885057473965</c:v>
                </c:pt>
                <c:pt idx="21">
                  <c:v>0.26592761635374684</c:v>
                </c:pt>
                <c:pt idx="22">
                  <c:v>0.2440540533529065</c:v>
                </c:pt>
                <c:pt idx="23">
                  <c:v>0.24715704125954521</c:v>
                </c:pt>
                <c:pt idx="24">
                  <c:v>0.24841049810852656</c:v>
                </c:pt>
                <c:pt idx="25">
                  <c:v>0.24846659871880072</c:v>
                </c:pt>
                <c:pt idx="26">
                  <c:v>0.26360885964220615</c:v>
                </c:pt>
                <c:pt idx="27">
                  <c:v>0.25462324971839306</c:v>
                </c:pt>
                <c:pt idx="28">
                  <c:v>0.25772591477672063</c:v>
                </c:pt>
                <c:pt idx="29">
                  <c:v>0.24935674157699314</c:v>
                </c:pt>
                <c:pt idx="30">
                  <c:v>0.24020700078644172</c:v>
                </c:pt>
                <c:pt idx="31">
                  <c:v>0.26246909311664102</c:v>
                </c:pt>
                <c:pt idx="32">
                  <c:v>0.26108033988058776</c:v>
                </c:pt>
                <c:pt idx="33">
                  <c:v>0.24614947750983576</c:v>
                </c:pt>
                <c:pt idx="34">
                  <c:v>0.26006261138011155</c:v>
                </c:pt>
                <c:pt idx="35">
                  <c:v>0.25887926111901111</c:v>
                </c:pt>
                <c:pt idx="36">
                  <c:v>0.26567290128639365</c:v>
                </c:pt>
                <c:pt idx="37">
                  <c:v>0.26455060419658205</c:v>
                </c:pt>
                <c:pt idx="38">
                  <c:v>0.27551621164576678</c:v>
                </c:pt>
                <c:pt idx="39">
                  <c:v>0.26815508031669483</c:v>
                </c:pt>
                <c:pt idx="40">
                  <c:v>0.26539738181988753</c:v>
                </c:pt>
                <c:pt idx="41">
                  <c:v>0.26884602898589016</c:v>
                </c:pt>
                <c:pt idx="42">
                  <c:v>0.27268990355643219</c:v>
                </c:pt>
                <c:pt idx="43">
                  <c:v>0.27374540992339863</c:v>
                </c:pt>
                <c:pt idx="44">
                  <c:v>0.27480091629036507</c:v>
                </c:pt>
                <c:pt idx="45">
                  <c:v>0.27585642265733151</c:v>
                </c:pt>
                <c:pt idx="46">
                  <c:v>0.27691192902429795</c:v>
                </c:pt>
                <c:pt idx="47">
                  <c:v>0.27796743539126439</c:v>
                </c:pt>
                <c:pt idx="48">
                  <c:v>0.27902294175823084</c:v>
                </c:pt>
                <c:pt idx="49">
                  <c:v>0.28007844812519728</c:v>
                </c:pt>
                <c:pt idx="50">
                  <c:v>0.28113395449216372</c:v>
                </c:pt>
                <c:pt idx="51">
                  <c:v>0.28218946085913016</c:v>
                </c:pt>
                <c:pt idx="52">
                  <c:v>0.2832449672260966</c:v>
                </c:pt>
                <c:pt idx="53">
                  <c:v>0.28430047359306304</c:v>
                </c:pt>
                <c:pt idx="54">
                  <c:v>0.28535597996002948</c:v>
                </c:pt>
                <c:pt idx="55">
                  <c:v>0.28641148632699592</c:v>
                </c:pt>
                <c:pt idx="56">
                  <c:v>0.28746699269396236</c:v>
                </c:pt>
                <c:pt idx="57">
                  <c:v>0.28852249906092881</c:v>
                </c:pt>
                <c:pt idx="58">
                  <c:v>0.28957800542789525</c:v>
                </c:pt>
                <c:pt idx="59">
                  <c:v>0.29063351179486169</c:v>
                </c:pt>
              </c:numCache>
            </c:numRef>
          </c:val>
          <c:smooth val="0"/>
          <c:extLst>
            <c:ext xmlns:c16="http://schemas.microsoft.com/office/drawing/2014/chart" uri="{C3380CC4-5D6E-409C-BE32-E72D297353CC}">
              <c16:uniqueId val="{00000008-87D6-4237-A78E-540372C8CEF0}"/>
            </c:ext>
          </c:extLst>
        </c:ser>
        <c:ser>
          <c:idx val="9"/>
          <c:order val="9"/>
          <c:tx>
            <c:strRef>
              <c:f>'3_GH_2030_scenario'!$D$231</c:f>
              <c:strCache>
                <c:ptCount val="1"/>
                <c:pt idx="0">
                  <c:v>MD - Petrol cars</c:v>
                </c:pt>
              </c:strCache>
            </c:strRef>
          </c:tx>
          <c:spPr>
            <a:ln w="28575" cap="rnd">
              <a:solidFill>
                <a:schemeClr val="accent4">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'3_GH_2030_scenario'!$E$231:$BL$231</c:f>
              <c:numCache>
                <c:formatCode>0.000</c:formatCode>
                <c:ptCount val="60"/>
                <c:pt idx="0">
                  <c:v>0.13971631736836213</c:v>
                </c:pt>
                <c:pt idx="1">
                  <c:v>0.13871794298334575</c:v>
                </c:pt>
                <c:pt idx="2">
                  <c:v>0.13848331546960821</c:v>
                </c:pt>
                <c:pt idx="3">
                  <c:v>0.14639908503766985</c:v>
                </c:pt>
                <c:pt idx="4">
                  <c:v>0.13792281742014542</c:v>
                </c:pt>
                <c:pt idx="5">
                  <c:v>0.14875774243424061</c:v>
                </c:pt>
                <c:pt idx="6">
                  <c:v>0.13922749321719172</c:v>
                </c:pt>
                <c:pt idx="7">
                  <c:v>0.14294309881021761</c:v>
                </c:pt>
                <c:pt idx="8">
                  <c:v>0.14258384657424045</c:v>
                </c:pt>
                <c:pt idx="9">
                  <c:v>0.14405850202183781</c:v>
                </c:pt>
                <c:pt idx="10">
                  <c:v>0.1486734841067332</c:v>
                </c:pt>
                <c:pt idx="11">
                  <c:v>0.13965570062295155</c:v>
                </c:pt>
                <c:pt idx="12">
                  <c:v>0.18875897357965998</c:v>
                </c:pt>
                <c:pt idx="13">
                  <c:v>0.1405214603114841</c:v>
                </c:pt>
                <c:pt idx="14">
                  <c:v>0.13387724834669931</c:v>
                </c:pt>
                <c:pt idx="15">
                  <c:v>0.14595118458606143</c:v>
                </c:pt>
                <c:pt idx="16">
                  <c:v>0.14720491115793755</c:v>
                </c:pt>
                <c:pt idx="17">
                  <c:v>0.16117322397072942</c:v>
                </c:pt>
                <c:pt idx="18">
                  <c:v>0.14801571682529227</c:v>
                </c:pt>
                <c:pt idx="19">
                  <c:v>0.14335508057432164</c:v>
                </c:pt>
                <c:pt idx="20">
                  <c:v>0.14692582673251239</c:v>
                </c:pt>
                <c:pt idx="21">
                  <c:v>0.15785941652174837</c:v>
                </c:pt>
                <c:pt idx="22">
                  <c:v>0.14942651600437612</c:v>
                </c:pt>
                <c:pt idx="23">
                  <c:v>0.15004768666544993</c:v>
                </c:pt>
                <c:pt idx="24">
                  <c:v>0.15367377808388061</c:v>
                </c:pt>
                <c:pt idx="25">
                  <c:v>0.15352846703375594</c:v>
                </c:pt>
                <c:pt idx="26">
                  <c:v>0.1622055214953271</c:v>
                </c:pt>
                <c:pt idx="27">
                  <c:v>0.16182878698840322</c:v>
                </c:pt>
                <c:pt idx="28">
                  <c:v>0.16679130066747916</c:v>
                </c:pt>
                <c:pt idx="29">
                  <c:v>0.16032112659147996</c:v>
                </c:pt>
                <c:pt idx="30">
                  <c:v>0.1548415493975529</c:v>
                </c:pt>
                <c:pt idx="31">
                  <c:v>0.16327996435822276</c:v>
                </c:pt>
                <c:pt idx="32">
                  <c:v>0.16002844141169098</c:v>
                </c:pt>
                <c:pt idx="33">
                  <c:v>0.1524143915691403</c:v>
                </c:pt>
                <c:pt idx="34">
                  <c:v>0.16263647171164322</c:v>
                </c:pt>
                <c:pt idx="35">
                  <c:v>0.16060001761696757</c:v>
                </c:pt>
                <c:pt idx="36">
                  <c:v>0.16453553787614739</c:v>
                </c:pt>
                <c:pt idx="37">
                  <c:v>0.16506231074785896</c:v>
                </c:pt>
                <c:pt idx="38">
                  <c:v>0.16796101515626136</c:v>
                </c:pt>
                <c:pt idx="39">
                  <c:v>0.16605861995733315</c:v>
                </c:pt>
                <c:pt idx="40">
                  <c:v>0.16492676545362306</c:v>
                </c:pt>
                <c:pt idx="41">
                  <c:v>0.16835586202582725</c:v>
                </c:pt>
                <c:pt idx="42">
                  <c:v>0.16970651087426011</c:v>
                </c:pt>
                <c:pt idx="43">
                  <c:v>0.170420563100591</c:v>
                </c:pt>
                <c:pt idx="44">
                  <c:v>0.1711346153269219</c:v>
                </c:pt>
                <c:pt idx="45">
                  <c:v>0.17184866755325279</c:v>
                </c:pt>
                <c:pt idx="46">
                  <c:v>0.17256271977958368</c:v>
                </c:pt>
                <c:pt idx="47">
                  <c:v>0.17327677200591457</c:v>
                </c:pt>
                <c:pt idx="48">
                  <c:v>0.17399082423224546</c:v>
                </c:pt>
                <c:pt idx="49">
                  <c:v>0.17470487645857635</c:v>
                </c:pt>
                <c:pt idx="50">
                  <c:v>0.17541892868490724</c:v>
                </c:pt>
                <c:pt idx="51">
                  <c:v>0.17613298091123814</c:v>
                </c:pt>
                <c:pt idx="52">
                  <c:v>0.17684703313756903</c:v>
                </c:pt>
                <c:pt idx="53">
                  <c:v>0.17756108536389992</c:v>
                </c:pt>
                <c:pt idx="54">
                  <c:v>0.17827513759023081</c:v>
                </c:pt>
                <c:pt idx="55">
                  <c:v>0.1789891898165617</c:v>
                </c:pt>
                <c:pt idx="56">
                  <c:v>0.17970324204289259</c:v>
                </c:pt>
                <c:pt idx="57">
                  <c:v>0.18041729426922348</c:v>
                </c:pt>
                <c:pt idx="58">
                  <c:v>0.18113134649555437</c:v>
                </c:pt>
                <c:pt idx="59">
                  <c:v>0.18184539872188527</c:v>
                </c:pt>
              </c:numCache>
            </c:numRef>
          </c:val>
          <c:smooth val="0"/>
          <c:extLst>
            <c:ext xmlns:c16="http://schemas.microsoft.com/office/drawing/2014/chart" uri="{C3380CC4-5D6E-409C-BE32-E72D297353CC}">
              <c16:uniqueId val="{00000009-87D6-4237-A78E-540372C8CEF0}"/>
            </c:ext>
          </c:extLst>
        </c:ser>
        <c:ser>
          <c:idx val="10"/>
          <c:order val="10"/>
          <c:tx>
            <c:strRef>
              <c:f>'3_GH_2030_scenario'!$D$232</c:f>
              <c:strCache>
                <c:ptCount val="1"/>
                <c:pt idx="0">
                  <c:v>MD - Tractors</c:v>
                </c:pt>
              </c:strCache>
            </c:strRef>
          </c:tx>
          <c:spPr>
            <a:ln w="28575" cap="rnd">
              <a:solidFill>
                <a:schemeClr val="accent5">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'3_GH_2030_scenario'!$E$232:$BL$232</c:f>
              <c:numCache>
                <c:formatCode>0.000</c:formatCode>
                <c:ptCount val="60"/>
                <c:pt idx="0">
                  <c:v>5.1916672213457873E-2</c:v>
                </c:pt>
                <c:pt idx="1">
                  <c:v>5.1383909983160767E-2</c:v>
                </c:pt>
                <c:pt idx="2">
                  <c:v>4.7843877385738108E-2</c:v>
                </c:pt>
                <c:pt idx="3">
                  <c:v>4.9231477242012586E-2</c:v>
                </c:pt>
                <c:pt idx="4">
                  <c:v>4.7676825120762004E-2</c:v>
                </c:pt>
                <c:pt idx="5">
                  <c:v>5.1283187666547166E-2</c:v>
                </c:pt>
                <c:pt idx="6">
                  <c:v>4.8000126065360318E-2</c:v>
                </c:pt>
                <c:pt idx="7">
                  <c:v>4.9291475862391035E-2</c:v>
                </c:pt>
                <c:pt idx="8">
                  <c:v>4.9155165129422335E-2</c:v>
                </c:pt>
                <c:pt idx="9">
                  <c:v>5.0041896785390436E-2</c:v>
                </c:pt>
                <c:pt idx="10">
                  <c:v>5.5608818346663202E-2</c:v>
                </c:pt>
                <c:pt idx="11">
                  <c:v>5.0197497528626116E-2</c:v>
                </c:pt>
                <c:pt idx="12">
                  <c:v>6.1200429677080455E-2</c:v>
                </c:pt>
                <c:pt idx="13">
                  <c:v>4.8717449291266202E-2</c:v>
                </c:pt>
                <c:pt idx="14">
                  <c:v>4.6984070429244081E-2</c:v>
                </c:pt>
                <c:pt idx="15">
                  <c:v>4.9719424887655891E-2</c:v>
                </c:pt>
                <c:pt idx="16">
                  <c:v>5.532285022951549E-2</c:v>
                </c:pt>
                <c:pt idx="17">
                  <c:v>5.7014909729473533E-2</c:v>
                </c:pt>
                <c:pt idx="18">
                  <c:v>4.7900107173189342E-2</c:v>
                </c:pt>
                <c:pt idx="19">
                  <c:v>5.2527892920921943E-2</c:v>
                </c:pt>
                <c:pt idx="20">
                  <c:v>5.0969946617812761E-2</c:v>
                </c:pt>
                <c:pt idx="21">
                  <c:v>5.5675450869276402E-2</c:v>
                </c:pt>
                <c:pt idx="22">
                  <c:v>4.7852584586516644E-2</c:v>
                </c:pt>
                <c:pt idx="23">
                  <c:v>4.6140412080437454E-2</c:v>
                </c:pt>
                <c:pt idx="24">
                  <c:v>4.5006546822292423E-2</c:v>
                </c:pt>
                <c:pt idx="25">
                  <c:v>4.1928469073325383E-2</c:v>
                </c:pt>
                <c:pt idx="26">
                  <c:v>4.6415930772181944E-2</c:v>
                </c:pt>
                <c:pt idx="27">
                  <c:v>4.6084526369655682E-2</c:v>
                </c:pt>
                <c:pt idx="28">
                  <c:v>5.0403085947141636E-2</c:v>
                </c:pt>
                <c:pt idx="29">
                  <c:v>5.2328685158527226E-2</c:v>
                </c:pt>
                <c:pt idx="30">
                  <c:v>5.4013758035766593E-2</c:v>
                </c:pt>
                <c:pt idx="31">
                  <c:v>5.9364789495896311E-2</c:v>
                </c:pt>
                <c:pt idx="32">
                  <c:v>6.1735370415058215E-2</c:v>
                </c:pt>
                <c:pt idx="33">
                  <c:v>6.1449547317654361E-2</c:v>
                </c:pt>
                <c:pt idx="34">
                  <c:v>6.9465761360508388E-2</c:v>
                </c:pt>
                <c:pt idx="35">
                  <c:v>7.0726940449340442E-2</c:v>
                </c:pt>
                <c:pt idx="36">
                  <c:v>7.4020015536116437E-2</c:v>
                </c:pt>
                <c:pt idx="37">
                  <c:v>7.6496669339086124E-2</c:v>
                </c:pt>
                <c:pt idx="38">
                  <c:v>8.0782217352267871E-2</c:v>
                </c:pt>
                <c:pt idx="39">
                  <c:v>8.2043033387602229E-2</c:v>
                </c:pt>
                <c:pt idx="40">
                  <c:v>8.3196703961328472E-2</c:v>
                </c:pt>
                <c:pt idx="41">
                  <c:v>8.5109946060814956E-2</c:v>
                </c:pt>
                <c:pt idx="42">
                  <c:v>8.6961231453187376E-2</c:v>
                </c:pt>
                <c:pt idx="43">
                  <c:v>8.7795625720799977E-2</c:v>
                </c:pt>
                <c:pt idx="44">
                  <c:v>8.8630019988412578E-2</c:v>
                </c:pt>
                <c:pt idx="45">
                  <c:v>8.9464414256025179E-2</c:v>
                </c:pt>
                <c:pt idx="46">
                  <c:v>9.029880852363778E-2</c:v>
                </c:pt>
                <c:pt idx="47">
                  <c:v>9.1133202791250381E-2</c:v>
                </c:pt>
                <c:pt idx="48">
                  <c:v>9.1967597058862982E-2</c:v>
                </c:pt>
                <c:pt idx="49">
                  <c:v>9.2801991326475583E-2</c:v>
                </c:pt>
                <c:pt idx="50">
                  <c:v>9.3636385594088184E-2</c:v>
                </c:pt>
                <c:pt idx="51">
                  <c:v>9.4470779861700785E-2</c:v>
                </c:pt>
                <c:pt idx="52">
                  <c:v>9.5305174129313386E-2</c:v>
                </c:pt>
                <c:pt idx="53">
                  <c:v>9.6139568396925987E-2</c:v>
                </c:pt>
                <c:pt idx="54">
                  <c:v>9.6973962664538588E-2</c:v>
                </c:pt>
                <c:pt idx="55">
                  <c:v>9.7808356932151189E-2</c:v>
                </c:pt>
                <c:pt idx="56">
                  <c:v>9.864275119976379E-2</c:v>
                </c:pt>
                <c:pt idx="57">
                  <c:v>9.9477145467376391E-2</c:v>
                </c:pt>
                <c:pt idx="58">
                  <c:v>0.10031153973498899</c:v>
                </c:pt>
                <c:pt idx="59">
                  <c:v>0.10114593400260159</c:v>
                </c:pt>
              </c:numCache>
            </c:numRef>
          </c:val>
          <c:smooth val="0"/>
          <c:extLst>
            <c:ext xmlns:c16="http://schemas.microsoft.com/office/drawing/2014/chart" uri="{C3380CC4-5D6E-409C-BE32-E72D297353CC}">
              <c16:uniqueId val="{0000000A-87D6-4237-A78E-540372C8CEF0}"/>
            </c:ext>
          </c:extLst>
        </c:ser>
        <c:ser>
          <c:idx val="11"/>
          <c:order val="11"/>
          <c:tx>
            <c:strRef>
              <c:f>'3_GH_2030_scenario'!$D$233</c:f>
              <c:strCache>
                <c:ptCount val="1"/>
                <c:pt idx="0">
                  <c:v>KE - Fans</c:v>
                </c:pt>
              </c:strCache>
            </c:strRef>
          </c:tx>
          <c:spPr>
            <a:ln w="28575" cap="rnd">
              <a:solidFill>
                <a:schemeClr val="accent6">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'3_GH_2030_scenario'!$E$233:$BL$233</c:f>
              <c:numCache>
                <c:formatCode>0.000</c:formatCode>
                <c:ptCount val="60"/>
                <c:pt idx="0">
                  <c:v>9.3014738123533919E-2</c:v>
                </c:pt>
                <c:pt idx="1">
                  <c:v>9.3502751418469601E-2</c:v>
                </c:pt>
                <c:pt idx="2">
                  <c:v>9.4370118378173495E-2</c:v>
                </c:pt>
                <c:pt idx="3">
                  <c:v>9.581054862930205E-2</c:v>
                </c:pt>
                <c:pt idx="4">
                  <c:v>9.5874189654231751E-2</c:v>
                </c:pt>
                <c:pt idx="5">
                  <c:v>9.6396848115085407E-2</c:v>
                </c:pt>
                <c:pt idx="6">
                  <c:v>9.6294950713769215E-2</c:v>
                </c:pt>
                <c:pt idx="7">
                  <c:v>9.6778311054248334E-2</c:v>
                </c:pt>
                <c:pt idx="8">
                  <c:v>9.7555124468892584E-2</c:v>
                </c:pt>
                <c:pt idx="9">
                  <c:v>9.8920122835642221E-2</c:v>
                </c:pt>
                <c:pt idx="10">
                  <c:v>0.10009569447036658</c:v>
                </c:pt>
                <c:pt idx="11">
                  <c:v>0.10001491690451969</c:v>
                </c:pt>
                <c:pt idx="12">
                  <c:v>0.10143578155857043</c:v>
                </c:pt>
                <c:pt idx="13">
                  <c:v>9.7349559052976098E-2</c:v>
                </c:pt>
                <c:pt idx="14">
                  <c:v>0.10118580973951043</c:v>
                </c:pt>
                <c:pt idx="15">
                  <c:v>0.10231458219670249</c:v>
                </c:pt>
                <c:pt idx="16">
                  <c:v>0.10473569795407038</c:v>
                </c:pt>
                <c:pt idx="17">
                  <c:v>0.10513782881498114</c:v>
                </c:pt>
                <c:pt idx="18">
                  <c:v>0.10570948597212249</c:v>
                </c:pt>
                <c:pt idx="19">
                  <c:v>0.10607624601595329</c:v>
                </c:pt>
                <c:pt idx="20">
                  <c:v>0.10669652849214672</c:v>
                </c:pt>
                <c:pt idx="21">
                  <c:v>0.1071062436763487</c:v>
                </c:pt>
                <c:pt idx="22">
                  <c:v>0.10737769281164995</c:v>
                </c:pt>
                <c:pt idx="23">
                  <c:v>0.10712403063491886</c:v>
                </c:pt>
                <c:pt idx="24">
                  <c:v>0.11253436522846771</c:v>
                </c:pt>
                <c:pt idx="25">
                  <c:v>0.11795987317656545</c:v>
                </c:pt>
                <c:pt idx="26">
                  <c:v>0.10889443989153272</c:v>
                </c:pt>
                <c:pt idx="27">
                  <c:v>6.6953193754521648E-2</c:v>
                </c:pt>
                <c:pt idx="28">
                  <c:v>7.7597005692278051E-2</c:v>
                </c:pt>
                <c:pt idx="29">
                  <c:v>9.7762373866335267E-2</c:v>
                </c:pt>
                <c:pt idx="30">
                  <c:v>8.9193282802693744E-2</c:v>
                </c:pt>
                <c:pt idx="31">
                  <c:v>6.9621102219510275E-2</c:v>
                </c:pt>
                <c:pt idx="32">
                  <c:v>6.8664787410583891E-2</c:v>
                </c:pt>
                <c:pt idx="33">
                  <c:v>9.60430554704996E-2</c:v>
                </c:pt>
                <c:pt idx="34">
                  <c:v>8.2867421906070354E-2</c:v>
                </c:pt>
                <c:pt idx="35">
                  <c:v>6.7316993478234166E-2</c:v>
                </c:pt>
                <c:pt idx="36">
                  <c:v>6.1252778823347787E-2</c:v>
                </c:pt>
                <c:pt idx="37">
                  <c:v>7.4291491556185113E-2</c:v>
                </c:pt>
                <c:pt idx="38">
                  <c:v>7.803479384757471E-2</c:v>
                </c:pt>
                <c:pt idx="39">
                  <c:v>6.1225086926937879E-2</c:v>
                </c:pt>
                <c:pt idx="40">
                  <c:v>6.9205718867250493E-2</c:v>
                </c:pt>
                <c:pt idx="41">
                  <c:v>6.7407024595430562E-2</c:v>
                </c:pt>
                <c:pt idx="42">
                  <c:v>6.6211216830346267E-2</c:v>
                </c:pt>
                <c:pt idx="43">
                  <c:v>6.6211216830346267E-2</c:v>
                </c:pt>
                <c:pt idx="44">
                  <c:v>6.6211216830346267E-2</c:v>
                </c:pt>
                <c:pt idx="45">
                  <c:v>6.6211216830346267E-2</c:v>
                </c:pt>
                <c:pt idx="46">
                  <c:v>6.6211216830346267E-2</c:v>
                </c:pt>
                <c:pt idx="47">
                  <c:v>6.6211216830346267E-2</c:v>
                </c:pt>
                <c:pt idx="48">
                  <c:v>6.6211216830346267E-2</c:v>
                </c:pt>
                <c:pt idx="49">
                  <c:v>6.6211216830346267E-2</c:v>
                </c:pt>
                <c:pt idx="50">
                  <c:v>6.6211216830346267E-2</c:v>
                </c:pt>
                <c:pt idx="51">
                  <c:v>6.6211216830346267E-2</c:v>
                </c:pt>
                <c:pt idx="52">
                  <c:v>6.6211216830346267E-2</c:v>
                </c:pt>
                <c:pt idx="53">
                  <c:v>6.6211216830346267E-2</c:v>
                </c:pt>
                <c:pt idx="54">
                  <c:v>6.6211216830346267E-2</c:v>
                </c:pt>
                <c:pt idx="55">
                  <c:v>6.6211216830346267E-2</c:v>
                </c:pt>
                <c:pt idx="56">
                  <c:v>6.6211216830346267E-2</c:v>
                </c:pt>
                <c:pt idx="57">
                  <c:v>6.6211216830346267E-2</c:v>
                </c:pt>
                <c:pt idx="58">
                  <c:v>6.6211216830346267E-2</c:v>
                </c:pt>
                <c:pt idx="59">
                  <c:v>6.6211216830346267E-2</c:v>
                </c:pt>
              </c:numCache>
            </c:numRef>
          </c:val>
          <c:smooth val="0"/>
          <c:extLst>
            <c:ext xmlns:c16="http://schemas.microsoft.com/office/drawing/2014/chart" uri="{C3380CC4-5D6E-409C-BE32-E72D297353CC}">
              <c16:uniqueId val="{0000000B-87D6-4237-A78E-540372C8CEF0}"/>
            </c:ext>
          </c:extLst>
        </c:ser>
        <c:ser>
          <c:idx val="12"/>
          <c:order val="12"/>
          <c:tx>
            <c:strRef>
              <c:f>'3_GH_2030_scenario'!$D$234</c:f>
              <c:strCache>
                <c:ptCount val="1"/>
                <c:pt idx="0">
                  <c:v>Light - Electric lights</c:v>
                </c:pt>
              </c:strCache>
            </c:strRef>
          </c:tx>
          <c:spPr>
            <a:ln w="28575" cap="rnd">
              <a:solidFill>
                <a:schemeClr val="accent1">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'3_GH_2030_scenario'!$E$234:$BL$234</c:f>
              <c:numCache>
                <c:formatCode>0.000</c:formatCode>
                <c:ptCount val="60"/>
                <c:pt idx="0">
                  <c:v>2.4153661318229439E-2</c:v>
                </c:pt>
                <c:pt idx="1">
                  <c:v>2.4522623150904657E-2</c:v>
                </c:pt>
                <c:pt idx="2">
                  <c:v>2.4991916547673458E-2</c:v>
                </c:pt>
                <c:pt idx="3">
                  <c:v>2.5616218760854653E-2</c:v>
                </c:pt>
                <c:pt idx="4">
                  <c:v>2.5873603338382241E-2</c:v>
                </c:pt>
                <c:pt idx="5">
                  <c:v>2.6253734791570421E-2</c:v>
                </c:pt>
                <c:pt idx="6">
                  <c:v>2.6462257409991561E-2</c:v>
                </c:pt>
                <c:pt idx="7">
                  <c:v>2.6830021553821786E-2</c:v>
                </c:pt>
                <c:pt idx="8">
                  <c:v>2.7279693553545679E-2</c:v>
                </c:pt>
                <c:pt idx="9">
                  <c:v>2.7896485260028362E-2</c:v>
                </c:pt>
                <c:pt idx="10">
                  <c:v>2.8463404053995153E-2</c:v>
                </c:pt>
                <c:pt idx="11">
                  <c:v>2.8673189778977318E-2</c:v>
                </c:pt>
                <c:pt idx="12">
                  <c:v>2.9314152463967205E-2</c:v>
                </c:pt>
                <c:pt idx="13">
                  <c:v>2.8355160198364485E-2</c:v>
                </c:pt>
                <c:pt idx="14">
                  <c:v>2.9700824164038922E-2</c:v>
                </c:pt>
                <c:pt idx="15">
                  <c:v>3.0260614354390508E-2</c:v>
                </c:pt>
                <c:pt idx="16">
                  <c:v>3.1208181527483638E-2</c:v>
                </c:pt>
                <c:pt idx="17">
                  <c:v>3.1558043211193099E-2</c:v>
                </c:pt>
                <c:pt idx="18">
                  <c:v>3.1958595819263705E-2</c:v>
                </c:pt>
                <c:pt idx="19">
                  <c:v>3.2296938362088717E-2</c:v>
                </c:pt>
                <c:pt idx="20">
                  <c:v>3.2712310856038471E-2</c:v>
                </c:pt>
                <c:pt idx="21">
                  <c:v>3.3063060421771616E-2</c:v>
                </c:pt>
                <c:pt idx="22">
                  <c:v>3.3370336570200373E-2</c:v>
                </c:pt>
                <c:pt idx="23">
                  <c:v>3.3512272477779284E-2</c:v>
                </c:pt>
                <c:pt idx="24">
                  <c:v>3.5434476067677662E-2</c:v>
                </c:pt>
                <c:pt idx="25">
                  <c:v>3.7381233967232808E-2</c:v>
                </c:pt>
                <c:pt idx="26">
                  <c:v>3.4726360898487518E-2</c:v>
                </c:pt>
                <c:pt idx="27">
                  <c:v>2.1484040004906453E-2</c:v>
                </c:pt>
                <c:pt idx="28">
                  <c:v>2.5051781575985158E-2</c:v>
                </c:pt>
                <c:pt idx="29">
                  <c:v>3.1752164126870722E-2</c:v>
                </c:pt>
                <c:pt idx="30">
                  <c:v>2.9140809852976908E-2</c:v>
                </c:pt>
                <c:pt idx="31">
                  <c:v>2.2879110427513543E-2</c:v>
                </c:pt>
                <c:pt idx="32">
                  <c:v>2.2694619843948039E-2</c:v>
                </c:pt>
                <c:pt idx="33">
                  <c:v>3.1923324842504104E-2</c:v>
                </c:pt>
                <c:pt idx="34">
                  <c:v>2.7697647518980226E-2</c:v>
                </c:pt>
                <c:pt idx="35">
                  <c:v>2.2623776645168334E-2</c:v>
                </c:pt>
                <c:pt idx="36">
                  <c:v>2.0697256154051224E-2</c:v>
                </c:pt>
                <c:pt idx="37">
                  <c:v>2.5237055163945282E-2</c:v>
                </c:pt>
                <c:pt idx="38">
                  <c:v>2.6648164720803703E-2</c:v>
                </c:pt>
                <c:pt idx="39">
                  <c:v>2.1016257786297829E-2</c:v>
                </c:pt>
                <c:pt idx="40">
                  <c:v>2.3877187957673681E-2</c:v>
                </c:pt>
                <c:pt idx="41">
                  <c:v>2.337386442294102E-2</c:v>
                </c:pt>
                <c:pt idx="42">
                  <c:v>2.3073354206577319E-2</c:v>
                </c:pt>
                <c:pt idx="43">
                  <c:v>2.3073354206577319E-2</c:v>
                </c:pt>
                <c:pt idx="44">
                  <c:v>2.3073354206577319E-2</c:v>
                </c:pt>
                <c:pt idx="45">
                  <c:v>2.3073354206577319E-2</c:v>
                </c:pt>
                <c:pt idx="46">
                  <c:v>2.3073354206577319E-2</c:v>
                </c:pt>
                <c:pt idx="47">
                  <c:v>2.3073354206577319E-2</c:v>
                </c:pt>
                <c:pt idx="48">
                  <c:v>2.3073354206577319E-2</c:v>
                </c:pt>
                <c:pt idx="49">
                  <c:v>2.3073354206577319E-2</c:v>
                </c:pt>
                <c:pt idx="50">
                  <c:v>2.3073354206577319E-2</c:v>
                </c:pt>
                <c:pt idx="51">
                  <c:v>2.3073354206577319E-2</c:v>
                </c:pt>
                <c:pt idx="52">
                  <c:v>2.3073354206577319E-2</c:v>
                </c:pt>
                <c:pt idx="53">
                  <c:v>2.3073354206577319E-2</c:v>
                </c:pt>
                <c:pt idx="54">
                  <c:v>2.3073354206577319E-2</c:v>
                </c:pt>
                <c:pt idx="55">
                  <c:v>2.3073354206577319E-2</c:v>
                </c:pt>
                <c:pt idx="56">
                  <c:v>2.3073354206577319E-2</c:v>
                </c:pt>
                <c:pt idx="57">
                  <c:v>2.3073354206577319E-2</c:v>
                </c:pt>
                <c:pt idx="58">
                  <c:v>2.3073354206577319E-2</c:v>
                </c:pt>
                <c:pt idx="59">
                  <c:v>2.3073354206577319E-2</c:v>
                </c:pt>
              </c:numCache>
            </c:numRef>
          </c:val>
          <c:smooth val="0"/>
          <c:extLst>
            <c:ext xmlns:c16="http://schemas.microsoft.com/office/drawing/2014/chart" uri="{C3380CC4-5D6E-409C-BE32-E72D297353CC}">
              <c16:uniqueId val="{0000000C-87D6-4237-A78E-540372C8CEF0}"/>
            </c:ext>
          </c:extLst>
        </c:ser>
        <c:ser>
          <c:idx val="13"/>
          <c:order val="13"/>
          <c:tx>
            <c:strRef>
              <c:f>'3_GH_2030_scenario'!$D$235</c:f>
              <c:strCache>
                <c:ptCount val="1"/>
                <c:pt idx="0">
                  <c:v>Light - Televisions</c:v>
                </c:pt>
              </c:strCache>
            </c:strRef>
          </c:tx>
          <c:spPr>
            <a:ln w="28575" cap="rnd">
              <a:solidFill>
                <a:schemeClr val="accent2">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'3_GH_2030_scenario'!$E$235:$BL$235</c:f>
              <c:numCache>
                <c:formatCode>0.000</c:formatCode>
                <c:ptCount val="60"/>
                <c:pt idx="0">
                  <c:v>7.6555091406705852E-4</c:v>
                </c:pt>
                <c:pt idx="1">
                  <c:v>7.8879635766799334E-4</c:v>
                </c:pt>
                <c:pt idx="2">
                  <c:v>8.1576600572542599E-4</c:v>
                </c:pt>
                <c:pt idx="3">
                  <c:v>8.4842828278022613E-4</c:v>
                </c:pt>
                <c:pt idx="4">
                  <c:v>8.6948445855329268E-4</c:v>
                </c:pt>
                <c:pt idx="5">
                  <c:v>8.9510884800460668E-4</c:v>
                </c:pt>
                <c:pt idx="6">
                  <c:v>9.1531541481471718E-4</c:v>
                </c:pt>
                <c:pt idx="7">
                  <c:v>9.4147181252014311E-4</c:v>
                </c:pt>
                <c:pt idx="8">
                  <c:v>9.7108072110969987E-4</c:v>
                </c:pt>
                <c:pt idx="9">
                  <c:v>1.0073622047860756E-3</c:v>
                </c:pt>
                <c:pt idx="10">
                  <c:v>1.0426477560356285E-3</c:v>
                </c:pt>
                <c:pt idx="11">
                  <c:v>1.0654647730119406E-3</c:v>
                </c:pt>
                <c:pt idx="12">
                  <c:v>1.104978426771948E-3</c:v>
                </c:pt>
                <c:pt idx="13">
                  <c:v>1.0842416707424593E-3</c:v>
                </c:pt>
                <c:pt idx="14">
                  <c:v>1.1520924109625114E-3</c:v>
                </c:pt>
                <c:pt idx="15">
                  <c:v>1.1907805548529535E-3</c:v>
                </c:pt>
                <c:pt idx="16">
                  <c:v>1.2458648120204424E-3</c:v>
                </c:pt>
                <c:pt idx="17">
                  <c:v>1.2781361689409233E-3</c:v>
                </c:pt>
                <c:pt idx="18">
                  <c:v>1.3132227848382185E-3</c:v>
                </c:pt>
                <c:pt idx="19">
                  <c:v>1.3465346258186965E-3</c:v>
                </c:pt>
                <c:pt idx="20">
                  <c:v>1.3838768404900394E-3</c:v>
                </c:pt>
                <c:pt idx="21">
                  <c:v>1.4193406206571932E-3</c:v>
                </c:pt>
                <c:pt idx="22">
                  <c:v>1.4537562465925251E-3</c:v>
                </c:pt>
                <c:pt idx="23">
                  <c:v>1.4816821108395014E-3</c:v>
                </c:pt>
                <c:pt idx="24">
                  <c:v>1.5901304839557658E-3</c:v>
                </c:pt>
                <c:pt idx="25">
                  <c:v>1.7027626930911405E-3</c:v>
                </c:pt>
                <c:pt idx="26">
                  <c:v>1.6058106645823094E-3</c:v>
                </c:pt>
                <c:pt idx="27">
                  <c:v>1.0086236550904365E-3</c:v>
                </c:pt>
                <c:pt idx="28">
                  <c:v>1.1941977520904701E-3</c:v>
                </c:pt>
                <c:pt idx="29">
                  <c:v>1.537037488829914E-3</c:v>
                </c:pt>
                <c:pt idx="30">
                  <c:v>1.4326433676491396E-3</c:v>
                </c:pt>
                <c:pt idx="31">
                  <c:v>1.142498492404621E-3</c:v>
                </c:pt>
                <c:pt idx="32">
                  <c:v>1.1512695267940822E-3</c:v>
                </c:pt>
                <c:pt idx="33">
                  <c:v>1.6453575816558362E-3</c:v>
                </c:pt>
                <c:pt idx="34">
                  <c:v>1.4506299369120073E-3</c:v>
                </c:pt>
                <c:pt idx="35">
                  <c:v>1.2042230582742736E-3</c:v>
                </c:pt>
                <c:pt idx="36">
                  <c:v>1.1198306251134233E-3</c:v>
                </c:pt>
                <c:pt idx="37">
                  <c:v>1.3881897796477155E-3</c:v>
                </c:pt>
                <c:pt idx="38">
                  <c:v>1.490473443926619E-3</c:v>
                </c:pt>
                <c:pt idx="39">
                  <c:v>1.1954698370705221E-3</c:v>
                </c:pt>
                <c:pt idx="40">
                  <c:v>1.3815791381655887E-3</c:v>
                </c:pt>
                <c:pt idx="41">
                  <c:v>1.3760021629665201E-3</c:v>
                </c:pt>
                <c:pt idx="42">
                  <c:v>1.3822472061535468E-3</c:v>
                </c:pt>
                <c:pt idx="43">
                  <c:v>1.3822472061535468E-3</c:v>
                </c:pt>
                <c:pt idx="44">
                  <c:v>1.3822472061535468E-3</c:v>
                </c:pt>
                <c:pt idx="45">
                  <c:v>1.3822472061535468E-3</c:v>
                </c:pt>
                <c:pt idx="46">
                  <c:v>1.3822472061535468E-3</c:v>
                </c:pt>
                <c:pt idx="47">
                  <c:v>1.3822472061535468E-3</c:v>
                </c:pt>
                <c:pt idx="48">
                  <c:v>1.3822472061535468E-3</c:v>
                </c:pt>
                <c:pt idx="49">
                  <c:v>1.3822472061535468E-3</c:v>
                </c:pt>
                <c:pt idx="50">
                  <c:v>1.3822472061535468E-3</c:v>
                </c:pt>
                <c:pt idx="51">
                  <c:v>1.3822472061535468E-3</c:v>
                </c:pt>
                <c:pt idx="52">
                  <c:v>1.3822472061535468E-3</c:v>
                </c:pt>
                <c:pt idx="53">
                  <c:v>1.3822472061535468E-3</c:v>
                </c:pt>
                <c:pt idx="54">
                  <c:v>1.3822472061535468E-3</c:v>
                </c:pt>
                <c:pt idx="55">
                  <c:v>1.3822472061535468E-3</c:v>
                </c:pt>
                <c:pt idx="56">
                  <c:v>1.3822472061535468E-3</c:v>
                </c:pt>
                <c:pt idx="57">
                  <c:v>1.3822472061535468E-3</c:v>
                </c:pt>
                <c:pt idx="58">
                  <c:v>1.3822472061535468E-3</c:v>
                </c:pt>
                <c:pt idx="59">
                  <c:v>1.3822472061535468E-3</c:v>
                </c:pt>
              </c:numCache>
            </c:numRef>
          </c:val>
          <c:smooth val="0"/>
          <c:extLst>
            <c:ext xmlns:c16="http://schemas.microsoft.com/office/drawing/2014/chart" uri="{C3380CC4-5D6E-409C-BE32-E72D297353CC}">
              <c16:uniqueId val="{0000000D-87D6-4237-A78E-540372C8CEF0}"/>
            </c:ext>
          </c:extLst>
        </c:ser>
        <c:ser>
          <c:idx val="14"/>
          <c:order val="14"/>
          <c:tx>
            <c:strRef>
              <c:f>'3_GH_2030_scenario'!$D$236</c:f>
              <c:strCache>
                <c:ptCount val="1"/>
                <c:pt idx="0">
                  <c:v>MD - Electric motors</c:v>
                </c:pt>
              </c:strCache>
            </c:strRef>
          </c:tx>
          <c:spPr>
            <a:ln w="28575" cap="rnd">
              <a:solidFill>
                <a:schemeClr val="accent3">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'3_GH_2030_scenario'!$E$236:$BL$236</c:f>
              <c:numCache>
                <c:formatCode>0.000</c:formatCode>
                <c:ptCount val="60"/>
                <c:pt idx="0">
                  <c:v>0.67348791344655368</c:v>
                </c:pt>
                <c:pt idx="1">
                  <c:v>0.67649260744069672</c:v>
                </c:pt>
                <c:pt idx="2">
                  <c:v>0.68224009285242071</c:v>
                </c:pt>
                <c:pt idx="3">
                  <c:v>0.69212340180928345</c:v>
                </c:pt>
                <c:pt idx="4">
                  <c:v>0.69205836996017378</c:v>
                </c:pt>
                <c:pt idx="5">
                  <c:v>0.69530917390021429</c:v>
                </c:pt>
                <c:pt idx="6">
                  <c:v>0.69405836246719554</c:v>
                </c:pt>
                <c:pt idx="7">
                  <c:v>0.69702934335135969</c:v>
                </c:pt>
                <c:pt idx="8">
                  <c:v>0.70211266210523415</c:v>
                </c:pt>
                <c:pt idx="9">
                  <c:v>0.71142342735826369</c:v>
                </c:pt>
                <c:pt idx="10">
                  <c:v>0.71936411082797713</c:v>
                </c:pt>
                <c:pt idx="11">
                  <c:v>0.71827543690856277</c:v>
                </c:pt>
                <c:pt idx="12">
                  <c:v>0.72796961301081897</c:v>
                </c:pt>
                <c:pt idx="13">
                  <c:v>0.69815977152135988</c:v>
                </c:pt>
                <c:pt idx="14">
                  <c:v>0.72517377105080205</c:v>
                </c:pt>
                <c:pt idx="15">
                  <c:v>0.73276462901795636</c:v>
                </c:pt>
                <c:pt idx="16">
                  <c:v>0.74959897058756175</c:v>
                </c:pt>
                <c:pt idx="17">
                  <c:v>0.75197483041689395</c:v>
                </c:pt>
                <c:pt idx="18">
                  <c:v>0.75556361205099254</c:v>
                </c:pt>
                <c:pt idx="19">
                  <c:v>0.75768845984041022</c:v>
                </c:pt>
                <c:pt idx="20">
                  <c:v>0.76162453336514724</c:v>
                </c:pt>
                <c:pt idx="21">
                  <c:v>0.76405766952839049</c:v>
                </c:pt>
                <c:pt idx="22">
                  <c:v>0.76550619353683536</c:v>
                </c:pt>
                <c:pt idx="23">
                  <c:v>0.76321583782421154</c:v>
                </c:pt>
                <c:pt idx="24">
                  <c:v>0.80126093017122091</c:v>
                </c:pt>
                <c:pt idx="25">
                  <c:v>0.83937088387642034</c:v>
                </c:pt>
                <c:pt idx="26">
                  <c:v>0.77438787966864153</c:v>
                </c:pt>
                <c:pt idx="27">
                  <c:v>0.47583872290760337</c:v>
                </c:pt>
                <c:pt idx="28">
                  <c:v>0.55115208957319994</c:v>
                </c:pt>
                <c:pt idx="29">
                  <c:v>0.6939666260478905</c:v>
                </c:pt>
                <c:pt idx="30">
                  <c:v>0.63276384176809497</c:v>
                </c:pt>
                <c:pt idx="31">
                  <c:v>0.49362294222823855</c:v>
                </c:pt>
                <c:pt idx="32">
                  <c:v>0.4865592177962218</c:v>
                </c:pt>
                <c:pt idx="33">
                  <c:v>0.6801692492326058</c:v>
                </c:pt>
                <c:pt idx="34">
                  <c:v>0.58652488336796815</c:v>
                </c:pt>
                <c:pt idx="35">
                  <c:v>0.47619088033998458</c:v>
                </c:pt>
                <c:pt idx="36">
                  <c:v>0.43304999576288117</c:v>
                </c:pt>
                <c:pt idx="37">
                  <c:v>0.52493956226252569</c:v>
                </c:pt>
                <c:pt idx="38">
                  <c:v>0.55108498138375728</c:v>
                </c:pt>
                <c:pt idx="39">
                  <c:v>0.43213735538801767</c:v>
                </c:pt>
                <c:pt idx="40">
                  <c:v>0.48820083622170696</c:v>
                </c:pt>
                <c:pt idx="41">
                  <c:v>0.47525623795012661</c:v>
                </c:pt>
                <c:pt idx="42">
                  <c:v>0.46657594519600165</c:v>
                </c:pt>
                <c:pt idx="43">
                  <c:v>0.46657594519600165</c:v>
                </c:pt>
                <c:pt idx="44">
                  <c:v>0.46657594519600165</c:v>
                </c:pt>
                <c:pt idx="45">
                  <c:v>0.46657594519600165</c:v>
                </c:pt>
                <c:pt idx="46">
                  <c:v>0.46657594519600165</c:v>
                </c:pt>
                <c:pt idx="47">
                  <c:v>0.46657594519600165</c:v>
                </c:pt>
                <c:pt idx="48">
                  <c:v>0.46657594519600165</c:v>
                </c:pt>
                <c:pt idx="49">
                  <c:v>0.46657594519600165</c:v>
                </c:pt>
                <c:pt idx="50">
                  <c:v>0.46657594519600165</c:v>
                </c:pt>
                <c:pt idx="51">
                  <c:v>0.46657594519600165</c:v>
                </c:pt>
                <c:pt idx="52">
                  <c:v>0.46657594519600165</c:v>
                </c:pt>
                <c:pt idx="53">
                  <c:v>0.46657594519600165</c:v>
                </c:pt>
                <c:pt idx="54">
                  <c:v>0.46657594519600165</c:v>
                </c:pt>
                <c:pt idx="55">
                  <c:v>0.46657594519600165</c:v>
                </c:pt>
                <c:pt idx="56">
                  <c:v>0.46657594519600165</c:v>
                </c:pt>
                <c:pt idx="57">
                  <c:v>0.46657594519600165</c:v>
                </c:pt>
                <c:pt idx="58">
                  <c:v>0.46657594519600165</c:v>
                </c:pt>
                <c:pt idx="59">
                  <c:v>0.46657594519600165</c:v>
                </c:pt>
              </c:numCache>
            </c:numRef>
          </c:val>
          <c:smooth val="0"/>
          <c:extLst>
            <c:ext xmlns:c16="http://schemas.microsoft.com/office/drawing/2014/chart" uri="{C3380CC4-5D6E-409C-BE32-E72D297353CC}">
              <c16:uniqueId val="{0000000E-87D6-4237-A78E-540372C8CEF0}"/>
            </c:ext>
          </c:extLst>
        </c:ser>
        <c:ser>
          <c:idx val="15"/>
          <c:order val="15"/>
          <c:tx>
            <c:strRef>
              <c:f>'3_GH_2030_scenario'!$D$237</c:f>
              <c:strCache>
                <c:ptCount val="1"/>
                <c:pt idx="0">
                  <c:v>MD - Other appliances</c:v>
                </c:pt>
              </c:strCache>
            </c:strRef>
          </c:tx>
          <c:spPr>
            <a:ln w="28575" cap="rnd">
              <a:solidFill>
                <a:schemeClr val="accent4">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'3_GH_2030_scenario'!$E$237:$BL$237</c:f>
              <c:numCache>
                <c:formatCode>0.000</c:formatCode>
                <c:ptCount val="60"/>
                <c:pt idx="0">
                  <c:v>0.6734879134465942</c:v>
                </c:pt>
                <c:pt idx="1">
                  <c:v>0.6764926074406965</c:v>
                </c:pt>
                <c:pt idx="2">
                  <c:v>0.68224009285245779</c:v>
                </c:pt>
                <c:pt idx="3">
                  <c:v>0.69212340180928456</c:v>
                </c:pt>
                <c:pt idx="4">
                  <c:v>0.69205836996016934</c:v>
                </c:pt>
                <c:pt idx="5">
                  <c:v>0.69530917390021263</c:v>
                </c:pt>
                <c:pt idx="6">
                  <c:v>0.69405836246719455</c:v>
                </c:pt>
                <c:pt idx="7">
                  <c:v>0.69702934335128641</c:v>
                </c:pt>
                <c:pt idx="8">
                  <c:v>0.70211266210523504</c:v>
                </c:pt>
                <c:pt idx="9">
                  <c:v>0.71142342735829411</c:v>
                </c:pt>
                <c:pt idx="10">
                  <c:v>0.71936411082797802</c:v>
                </c:pt>
                <c:pt idx="11">
                  <c:v>0.71827543690856277</c:v>
                </c:pt>
                <c:pt idx="12">
                  <c:v>0.72796961301081908</c:v>
                </c:pt>
                <c:pt idx="13">
                  <c:v>0.69815977152130393</c:v>
                </c:pt>
                <c:pt idx="14">
                  <c:v>0.72517377105083336</c:v>
                </c:pt>
                <c:pt idx="15">
                  <c:v>0.73276462901798711</c:v>
                </c:pt>
                <c:pt idx="16">
                  <c:v>0.74959897058756153</c:v>
                </c:pt>
                <c:pt idx="17">
                  <c:v>0.75197483041689284</c:v>
                </c:pt>
                <c:pt idx="18">
                  <c:v>0.75556361205098799</c:v>
                </c:pt>
                <c:pt idx="19">
                  <c:v>0.75768845984041366</c:v>
                </c:pt>
                <c:pt idx="20">
                  <c:v>0.76162453336518521</c:v>
                </c:pt>
                <c:pt idx="21">
                  <c:v>0.76405766952842269</c:v>
                </c:pt>
                <c:pt idx="22">
                  <c:v>0.76550619353683613</c:v>
                </c:pt>
                <c:pt idx="23">
                  <c:v>0.76321583782417435</c:v>
                </c:pt>
                <c:pt idx="24">
                  <c:v>0.80126093017122324</c:v>
                </c:pt>
                <c:pt idx="25">
                  <c:v>0.8393708838765962</c:v>
                </c:pt>
                <c:pt idx="26">
                  <c:v>0.77438787966864286</c:v>
                </c:pt>
                <c:pt idx="27">
                  <c:v>0.47583872290760404</c:v>
                </c:pt>
                <c:pt idx="28">
                  <c:v>0.55115208957320161</c:v>
                </c:pt>
                <c:pt idx="29">
                  <c:v>0.69396662604789194</c:v>
                </c:pt>
                <c:pt idx="30">
                  <c:v>0.63276384176815192</c:v>
                </c:pt>
                <c:pt idx="31">
                  <c:v>0.4936229422282381</c:v>
                </c:pt>
                <c:pt idx="32">
                  <c:v>0.48655921779622402</c:v>
                </c:pt>
                <c:pt idx="33">
                  <c:v>0.68016924923260758</c:v>
                </c:pt>
                <c:pt idx="34">
                  <c:v>0.58652488336796982</c:v>
                </c:pt>
                <c:pt idx="35">
                  <c:v>0.47619088033998497</c:v>
                </c:pt>
                <c:pt idx="36">
                  <c:v>0.43304999576287995</c:v>
                </c:pt>
                <c:pt idx="37">
                  <c:v>0.52493956226252403</c:v>
                </c:pt>
                <c:pt idx="38">
                  <c:v>0.55108498138375672</c:v>
                </c:pt>
                <c:pt idx="39">
                  <c:v>0.43213735538801956</c:v>
                </c:pt>
                <c:pt idx="40">
                  <c:v>0.48820083622170607</c:v>
                </c:pt>
                <c:pt idx="41">
                  <c:v>0.47525623795012734</c:v>
                </c:pt>
                <c:pt idx="42">
                  <c:v>0.46657594519600132</c:v>
                </c:pt>
                <c:pt idx="43">
                  <c:v>0.46657594519600132</c:v>
                </c:pt>
                <c:pt idx="44">
                  <c:v>0.46657594519600132</c:v>
                </c:pt>
                <c:pt idx="45">
                  <c:v>0.46657594519600132</c:v>
                </c:pt>
                <c:pt idx="46">
                  <c:v>0.46657594519600132</c:v>
                </c:pt>
                <c:pt idx="47">
                  <c:v>0.46657594519600132</c:v>
                </c:pt>
                <c:pt idx="48">
                  <c:v>0.46657594519600132</c:v>
                </c:pt>
                <c:pt idx="49">
                  <c:v>0.46657594519600132</c:v>
                </c:pt>
                <c:pt idx="50">
                  <c:v>0.46657594519600132</c:v>
                </c:pt>
                <c:pt idx="51">
                  <c:v>0.46657594519600132</c:v>
                </c:pt>
                <c:pt idx="52">
                  <c:v>0.46657594519600132</c:v>
                </c:pt>
                <c:pt idx="53">
                  <c:v>0.46657594519600132</c:v>
                </c:pt>
                <c:pt idx="54">
                  <c:v>0.46657594519600132</c:v>
                </c:pt>
                <c:pt idx="55">
                  <c:v>0.46657594519600132</c:v>
                </c:pt>
                <c:pt idx="56">
                  <c:v>0.46657594519600132</c:v>
                </c:pt>
                <c:pt idx="57">
                  <c:v>0.46657594519600132</c:v>
                </c:pt>
                <c:pt idx="58">
                  <c:v>0.46657594519600132</c:v>
                </c:pt>
                <c:pt idx="59">
                  <c:v>0.46657594519600132</c:v>
                </c:pt>
              </c:numCache>
            </c:numRef>
          </c:val>
          <c:smooth val="0"/>
          <c:extLst>
            <c:ext xmlns:c16="http://schemas.microsoft.com/office/drawing/2014/chart" uri="{C3380CC4-5D6E-409C-BE32-E72D297353CC}">
              <c16:uniqueId val="{0000000F-87D6-4237-A78E-540372C8CEF0}"/>
            </c:ext>
          </c:extLst>
        </c:ser>
        <c:ser>
          <c:idx val="16"/>
          <c:order val="16"/>
          <c:tx>
            <c:strRef>
              <c:f>'3_GH_2030_scenario'!$D$238</c:f>
              <c:strCache>
                <c:ptCount val="1"/>
                <c:pt idx="0">
                  <c:v>LTH.-10.C - Refrigerators</c:v>
                </c:pt>
              </c:strCache>
            </c:strRef>
          </c:tx>
          <c:spPr>
            <a:ln w="28575" cap="rnd">
              <a:solidFill>
                <a:schemeClr val="accent5">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'3_GH_2030_scenario'!$E$238:$BL$238</c:f>
              <c:numCache>
                <c:formatCode>0.000</c:formatCode>
                <c:ptCount val="60"/>
                <c:pt idx="0">
                  <c:v>2.6745626521272284E-2</c:v>
                </c:pt>
                <c:pt idx="1">
                  <c:v>2.7182867116475124E-2</c:v>
                </c:pt>
                <c:pt idx="2">
                  <c:v>2.7731421730658307E-2</c:v>
                </c:pt>
                <c:pt idx="3">
                  <c:v>2.8452353232681374E-2</c:v>
                </c:pt>
                <c:pt idx="4">
                  <c:v>2.8765879989918336E-2</c:v>
                </c:pt>
                <c:pt idx="5">
                  <c:v>2.9215745931014545E-2</c:v>
                </c:pt>
                <c:pt idx="6">
                  <c:v>2.9474471502388529E-2</c:v>
                </c:pt>
                <c:pt idx="7">
                  <c:v>2.9910386899612351E-2</c:v>
                </c:pt>
                <c:pt idx="8">
                  <c:v>3.0437675529073369E-2</c:v>
                </c:pt>
                <c:pt idx="9">
                  <c:v>3.1151720952518093E-2</c:v>
                </c:pt>
                <c:pt idx="10">
                  <c:v>3.1810460492348022E-2</c:v>
                </c:pt>
                <c:pt idx="11">
                  <c:v>3.2070084490840693E-2</c:v>
                </c:pt>
                <c:pt idx="12">
                  <c:v>3.2812039208369927E-2</c:v>
                </c:pt>
                <c:pt idx="13">
                  <c:v>3.1762226259874723E-2</c:v>
                </c:pt>
                <c:pt idx="14">
                  <c:v>3.3293679991998643E-2</c:v>
                </c:pt>
                <c:pt idx="15">
                  <c:v>3.3945120980670797E-2</c:v>
                </c:pt>
                <c:pt idx="16">
                  <c:v>3.503213156216084E-2</c:v>
                </c:pt>
                <c:pt idx="17">
                  <c:v>3.5448601205336078E-2</c:v>
                </c:pt>
                <c:pt idx="18">
                  <c:v>3.5921991594416336E-2</c:v>
                </c:pt>
                <c:pt idx="19">
                  <c:v>3.6325429552554918E-2</c:v>
                </c:pt>
                <c:pt idx="20">
                  <c:v>3.6815489625251718E-2</c:v>
                </c:pt>
                <c:pt idx="21">
                  <c:v>3.7232814595721107E-2</c:v>
                </c:pt>
                <c:pt idx="22">
                  <c:v>3.7601104535114956E-2</c:v>
                </c:pt>
                <c:pt idx="23">
                  <c:v>3.778287929254006E-2</c:v>
                </c:pt>
                <c:pt idx="24">
                  <c:v>3.9972611138176128E-2</c:v>
                </c:pt>
                <c:pt idx="25">
                  <c:v>4.219197292705127E-2</c:v>
                </c:pt>
                <c:pt idx="26">
                  <c:v>3.9216581907143597E-2</c:v>
                </c:pt>
                <c:pt idx="27">
                  <c:v>2.4274786611500211E-2</c:v>
                </c:pt>
                <c:pt idx="28">
                  <c:v>2.832057138831583E-2</c:v>
                </c:pt>
                <c:pt idx="29">
                  <c:v>3.5913335295272082E-2</c:v>
                </c:pt>
                <c:pt idx="30">
                  <c:v>3.2976023763004111E-2</c:v>
                </c:pt>
                <c:pt idx="31">
                  <c:v>2.590272558171252E-2</c:v>
                </c:pt>
                <c:pt idx="32">
                  <c:v>2.5705997016190443E-2</c:v>
                </c:pt>
                <c:pt idx="33">
                  <c:v>3.6176000557057691E-2</c:v>
                </c:pt>
                <c:pt idx="34">
                  <c:v>3.1401618702880267E-2</c:v>
                </c:pt>
                <c:pt idx="35">
                  <c:v>2.5660606993022732E-2</c:v>
                </c:pt>
                <c:pt idx="36">
                  <c:v>2.3485690754563884E-2</c:v>
                </c:pt>
                <c:pt idx="37">
                  <c:v>2.864931056364348E-2</c:v>
                </c:pt>
                <c:pt idx="38">
                  <c:v>3.026384111096319E-2</c:v>
                </c:pt>
                <c:pt idx="39">
                  <c:v>2.3877551481179905E-2</c:v>
                </c:pt>
                <c:pt idx="40">
                  <c:v>2.7138870208578775E-2</c:v>
                </c:pt>
                <c:pt idx="41">
                  <c:v>2.6577242151300681E-2</c:v>
                </c:pt>
                <c:pt idx="42">
                  <c:v>2.6245669304095769E-2</c:v>
                </c:pt>
                <c:pt idx="43">
                  <c:v>2.6245669304095769E-2</c:v>
                </c:pt>
                <c:pt idx="44">
                  <c:v>2.6245669304095769E-2</c:v>
                </c:pt>
                <c:pt idx="45">
                  <c:v>2.6245669304095769E-2</c:v>
                </c:pt>
                <c:pt idx="46">
                  <c:v>2.6245669304095769E-2</c:v>
                </c:pt>
                <c:pt idx="47">
                  <c:v>2.6245669304095769E-2</c:v>
                </c:pt>
                <c:pt idx="48">
                  <c:v>2.6245669304095769E-2</c:v>
                </c:pt>
                <c:pt idx="49">
                  <c:v>2.6245669304095769E-2</c:v>
                </c:pt>
                <c:pt idx="50">
                  <c:v>2.6245669304095769E-2</c:v>
                </c:pt>
                <c:pt idx="51">
                  <c:v>2.6245669304095769E-2</c:v>
                </c:pt>
                <c:pt idx="52">
                  <c:v>2.6245669304095769E-2</c:v>
                </c:pt>
                <c:pt idx="53">
                  <c:v>2.6245669304095769E-2</c:v>
                </c:pt>
                <c:pt idx="54">
                  <c:v>2.6245669304095769E-2</c:v>
                </c:pt>
                <c:pt idx="55">
                  <c:v>2.6245669304095769E-2</c:v>
                </c:pt>
                <c:pt idx="56">
                  <c:v>2.6245669304095769E-2</c:v>
                </c:pt>
                <c:pt idx="57">
                  <c:v>2.6245669304095769E-2</c:v>
                </c:pt>
                <c:pt idx="58">
                  <c:v>2.6245669304095769E-2</c:v>
                </c:pt>
                <c:pt idx="59">
                  <c:v>2.6245669304095769E-2</c:v>
                </c:pt>
              </c:numCache>
            </c:numRef>
          </c:val>
          <c:smooth val="0"/>
          <c:extLst>
            <c:ext xmlns:c16="http://schemas.microsoft.com/office/drawing/2014/chart" uri="{C3380CC4-5D6E-409C-BE32-E72D297353CC}">
              <c16:uniqueId val="{00000010-87D6-4237-A78E-540372C8CEF0}"/>
            </c:ext>
          </c:extLst>
        </c:ser>
        <c:ser>
          <c:idx val="17"/>
          <c:order val="17"/>
          <c:tx>
            <c:strRef>
              <c:f>'3_GH_2030_scenario'!$D$239</c:f>
              <c:strCache>
                <c:ptCount val="1"/>
                <c:pt idx="0">
                  <c:v>MTH.100.C - Electric heaters</c:v>
                </c:pt>
              </c:strCache>
            </c:strRef>
          </c:tx>
          <c:spPr>
            <a:ln w="28575" cap="rnd">
              <a:solidFill>
                <a:schemeClr val="accent6">
                  <a:lumMod val="80000"/>
                  <a:lumOff val="2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'3_GH_2030_scenario'!$E$239:$BL$239</c:f>
              <c:numCache>
                <c:formatCode>0.000</c:formatCode>
                <c:ptCount val="60"/>
                <c:pt idx="0">
                  <c:v>0.15434990290567391</c:v>
                </c:pt>
                <c:pt idx="1">
                  <c:v>0.1546882419320135</c:v>
                </c:pt>
                <c:pt idx="2">
                  <c:v>0.15565769242679658</c:v>
                </c:pt>
                <c:pt idx="3">
                  <c:v>0.15756585190462907</c:v>
                </c:pt>
                <c:pt idx="4">
                  <c:v>0.15720345955884632</c:v>
                </c:pt>
                <c:pt idx="5">
                  <c:v>0.15759678150257464</c:v>
                </c:pt>
                <c:pt idx="6">
                  <c:v>0.15697179836996969</c:v>
                </c:pt>
                <c:pt idx="7">
                  <c:v>0.15729091696340966</c:v>
                </c:pt>
                <c:pt idx="8">
                  <c:v>0.15811901856848359</c:v>
                </c:pt>
                <c:pt idx="9">
                  <c:v>0.15987950080155508</c:v>
                </c:pt>
                <c:pt idx="10">
                  <c:v>0.16132672380749402</c:v>
                </c:pt>
                <c:pt idx="11">
                  <c:v>0.16075580744923385</c:v>
                </c:pt>
                <c:pt idx="12">
                  <c:v>0.16258858025268633</c:v>
                </c:pt>
                <c:pt idx="13">
                  <c:v>0.15561050962108772</c:v>
                </c:pt>
                <c:pt idx="14">
                  <c:v>0.16130195405745501</c:v>
                </c:pt>
                <c:pt idx="15">
                  <c:v>0.162660285677381</c:v>
                </c:pt>
                <c:pt idx="16">
                  <c:v>0.16606247208191557</c:v>
                </c:pt>
                <c:pt idx="17">
                  <c:v>0.16625596456359332</c:v>
                </c:pt>
                <c:pt idx="18">
                  <c:v>0.16671790534128822</c:v>
                </c:pt>
                <c:pt idx="19">
                  <c:v>0.16685720733889037</c:v>
                </c:pt>
                <c:pt idx="20">
                  <c:v>0.16739560687395985</c:v>
                </c:pt>
                <c:pt idx="21">
                  <c:v>0.16760377297790255</c:v>
                </c:pt>
                <c:pt idx="22">
                  <c:v>0.16759710373920239</c:v>
                </c:pt>
                <c:pt idx="23">
                  <c:v>0.16677497897889138</c:v>
                </c:pt>
                <c:pt idx="24">
                  <c:v>0.17475464246857575</c:v>
                </c:pt>
                <c:pt idx="25">
                  <c:v>0.18271968931866847</c:v>
                </c:pt>
                <c:pt idx="26">
                  <c:v>0.16825659301435456</c:v>
                </c:pt>
                <c:pt idx="27">
                  <c:v>0.10319550238046972</c:v>
                </c:pt>
                <c:pt idx="28">
                  <c:v>0.11930679695145886</c:v>
                </c:pt>
                <c:pt idx="29">
                  <c:v>0.14994441517726148</c:v>
                </c:pt>
                <c:pt idx="30">
                  <c:v>0.13646979375347873</c:v>
                </c:pt>
                <c:pt idx="31">
                  <c:v>0.10626702610365493</c:v>
                </c:pt>
                <c:pt idx="32">
                  <c:v>0.10455680222992124</c:v>
                </c:pt>
                <c:pt idx="33">
                  <c:v>0.14589889924142546</c:v>
                </c:pt>
                <c:pt idx="34">
                  <c:v>0.12558705769154649</c:v>
                </c:pt>
                <c:pt idx="35">
                  <c:v>0.10178127306250161</c:v>
                </c:pt>
                <c:pt idx="36">
                  <c:v>9.2397047785007458E-2</c:v>
                </c:pt>
                <c:pt idx="37">
                  <c:v>0.11180660389484053</c:v>
                </c:pt>
                <c:pt idx="38">
                  <c:v>0.11717086009886646</c:v>
                </c:pt>
                <c:pt idx="39">
                  <c:v>9.1721361649672928E-2</c:v>
                </c:pt>
                <c:pt idx="40">
                  <c:v>0.1034426286402963</c:v>
                </c:pt>
                <c:pt idx="41">
                  <c:v>0.10052772626674268</c:v>
                </c:pt>
                <c:pt idx="42">
                  <c:v>9.8523991477882253E-2</c:v>
                </c:pt>
                <c:pt idx="43">
                  <c:v>9.8523991477882253E-2</c:v>
                </c:pt>
                <c:pt idx="44">
                  <c:v>9.8523991477882253E-2</c:v>
                </c:pt>
                <c:pt idx="45">
                  <c:v>9.8523991477882253E-2</c:v>
                </c:pt>
                <c:pt idx="46">
                  <c:v>9.8523991477882253E-2</c:v>
                </c:pt>
                <c:pt idx="47">
                  <c:v>9.8523991477882253E-2</c:v>
                </c:pt>
                <c:pt idx="48">
                  <c:v>9.8523991477882253E-2</c:v>
                </c:pt>
                <c:pt idx="49">
                  <c:v>9.8523991477882253E-2</c:v>
                </c:pt>
                <c:pt idx="50">
                  <c:v>9.8523991477882253E-2</c:v>
                </c:pt>
                <c:pt idx="51">
                  <c:v>9.8523991477882253E-2</c:v>
                </c:pt>
                <c:pt idx="52">
                  <c:v>9.8523991477882253E-2</c:v>
                </c:pt>
                <c:pt idx="53">
                  <c:v>9.8523991477882253E-2</c:v>
                </c:pt>
                <c:pt idx="54">
                  <c:v>9.8523991477882253E-2</c:v>
                </c:pt>
                <c:pt idx="55">
                  <c:v>9.8523991477882253E-2</c:v>
                </c:pt>
                <c:pt idx="56">
                  <c:v>9.8523991477882253E-2</c:v>
                </c:pt>
                <c:pt idx="57">
                  <c:v>9.8523991477882253E-2</c:v>
                </c:pt>
                <c:pt idx="58">
                  <c:v>9.8523991477882253E-2</c:v>
                </c:pt>
                <c:pt idx="59">
                  <c:v>9.8523991477882253E-2</c:v>
                </c:pt>
              </c:numCache>
            </c:numRef>
          </c:val>
          <c:smooth val="0"/>
          <c:extLst>
            <c:ext xmlns:c16="http://schemas.microsoft.com/office/drawing/2014/chart" uri="{C3380CC4-5D6E-409C-BE32-E72D297353CC}">
              <c16:uniqueId val="{00000011-87D6-4237-A78E-540372C8CEF0}"/>
            </c:ext>
          </c:extLst>
        </c:ser>
        <c:ser>
          <c:idx val="18"/>
          <c:order val="18"/>
          <c:tx>
            <c:strRef>
              <c:f>'3_GH_2030_scenario'!$D$240</c:f>
              <c:strCache>
                <c:ptCount val="1"/>
                <c:pt idx="0">
                  <c:v>MTH.200.C - Electric heaters</c:v>
                </c:pt>
              </c:strCache>
            </c:strRef>
          </c:tx>
          <c:spPr>
            <a:ln w="28575" cap="rnd">
              <a:solidFill>
                <a:schemeClr val="accent1">
                  <a:lumMod val="8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'3_GH_2030_scenario'!$E$240:$BL$240</c:f>
              <c:numCache>
                <c:formatCode>0.000</c:formatCode>
                <c:ptCount val="60"/>
                <c:pt idx="0">
                  <c:v>0.1707212269664819</c:v>
                </c:pt>
                <c:pt idx="1">
                  <c:v>0.15825187842843641</c:v>
                </c:pt>
                <c:pt idx="2">
                  <c:v>0.16892031310844874</c:v>
                </c:pt>
                <c:pt idx="3">
                  <c:v>0.19482338379125244</c:v>
                </c:pt>
                <c:pt idx="4">
                  <c:v>0.19225521722612451</c:v>
                </c:pt>
                <c:pt idx="5">
                  <c:v>0.18341433203700686</c:v>
                </c:pt>
                <c:pt idx="6">
                  <c:v>0.17369860619885746</c:v>
                </c:pt>
                <c:pt idx="7">
                  <c:v>0.14635334935662306</c:v>
                </c:pt>
                <c:pt idx="8">
                  <c:v>0.16702686946310344</c:v>
                </c:pt>
                <c:pt idx="9">
                  <c:v>0.15710832587312598</c:v>
                </c:pt>
                <c:pt idx="10">
                  <c:v>0.15518601547922617</c:v>
                </c:pt>
                <c:pt idx="11">
                  <c:v>0.21126546127622395</c:v>
                </c:pt>
                <c:pt idx="12">
                  <c:v>0.24621947348143258</c:v>
                </c:pt>
                <c:pt idx="13">
                  <c:v>0.16043503945142151</c:v>
                </c:pt>
                <c:pt idx="14">
                  <c:v>0.19841217145325182</c:v>
                </c:pt>
                <c:pt idx="15">
                  <c:v>0.22008483688388084</c:v>
                </c:pt>
                <c:pt idx="16">
                  <c:v>0.21475926834295986</c:v>
                </c:pt>
                <c:pt idx="17">
                  <c:v>0.24560114301958619</c:v>
                </c:pt>
                <c:pt idx="18">
                  <c:v>0.23037708406469834</c:v>
                </c:pt>
                <c:pt idx="19">
                  <c:v>0.22971646133505233</c:v>
                </c:pt>
                <c:pt idx="20">
                  <c:v>0.23362288468471906</c:v>
                </c:pt>
                <c:pt idx="21">
                  <c:v>0.23741713301042736</c:v>
                </c:pt>
                <c:pt idx="22">
                  <c:v>0.2645959362973519</c:v>
                </c:pt>
                <c:pt idx="23">
                  <c:v>0.23186226919733716</c:v>
                </c:pt>
                <c:pt idx="24">
                  <c:v>0.24296761192197902</c:v>
                </c:pt>
                <c:pt idx="25">
                  <c:v>0.27774898053615515</c:v>
                </c:pt>
                <c:pt idx="26">
                  <c:v>0.27754265346152895</c:v>
                </c:pt>
                <c:pt idx="27">
                  <c:v>0.16915221666273275</c:v>
                </c:pt>
                <c:pt idx="28">
                  <c:v>0.20842155784965841</c:v>
                </c:pt>
                <c:pt idx="29">
                  <c:v>0.23799499966867141</c:v>
                </c:pt>
                <c:pt idx="30">
                  <c:v>0.2198476000570464</c:v>
                </c:pt>
                <c:pt idx="31">
                  <c:v>0.18788000048846251</c:v>
                </c:pt>
                <c:pt idx="32">
                  <c:v>0.18080296160875978</c:v>
                </c:pt>
                <c:pt idx="33">
                  <c:v>0.22972074524769495</c:v>
                </c:pt>
                <c:pt idx="34">
                  <c:v>0.21018491916256499</c:v>
                </c:pt>
                <c:pt idx="35">
                  <c:v>0.1811029671204471</c:v>
                </c:pt>
                <c:pt idx="36">
                  <c:v>0.16565812650803619</c:v>
                </c:pt>
                <c:pt idx="37">
                  <c:v>0.19610798214602937</c:v>
                </c:pt>
                <c:pt idx="38">
                  <c:v>0.20540455961243539</c:v>
                </c:pt>
                <c:pt idx="39">
                  <c:v>0.16479650676218149</c:v>
                </c:pt>
                <c:pt idx="40">
                  <c:v>0.18147106619439612</c:v>
                </c:pt>
                <c:pt idx="41">
                  <c:v>0.17832943529209569</c:v>
                </c:pt>
                <c:pt idx="42">
                  <c:v>0.17577526409911287</c:v>
                </c:pt>
                <c:pt idx="43">
                  <c:v>0.17577526409911287</c:v>
                </c:pt>
                <c:pt idx="44">
                  <c:v>0.17577526409911287</c:v>
                </c:pt>
                <c:pt idx="45">
                  <c:v>0.17577526409911287</c:v>
                </c:pt>
                <c:pt idx="46">
                  <c:v>0.17577526409911287</c:v>
                </c:pt>
                <c:pt idx="47">
                  <c:v>0.17577526409911287</c:v>
                </c:pt>
                <c:pt idx="48">
                  <c:v>0.17577526409911287</c:v>
                </c:pt>
                <c:pt idx="49">
                  <c:v>0.17577526409911287</c:v>
                </c:pt>
                <c:pt idx="50">
                  <c:v>0.17577526409911287</c:v>
                </c:pt>
                <c:pt idx="51">
                  <c:v>0.17577526409911287</c:v>
                </c:pt>
                <c:pt idx="52">
                  <c:v>0.17577526409911287</c:v>
                </c:pt>
                <c:pt idx="53">
                  <c:v>0.17577526409911287</c:v>
                </c:pt>
                <c:pt idx="54">
                  <c:v>0.17577526409911287</c:v>
                </c:pt>
                <c:pt idx="55">
                  <c:v>0.17577526409911287</c:v>
                </c:pt>
                <c:pt idx="56">
                  <c:v>0.17577526409911287</c:v>
                </c:pt>
                <c:pt idx="57">
                  <c:v>0.17577526409911287</c:v>
                </c:pt>
                <c:pt idx="58">
                  <c:v>0.17577526409911287</c:v>
                </c:pt>
                <c:pt idx="59">
                  <c:v>0.17577526409911287</c:v>
                </c:pt>
              </c:numCache>
            </c:numRef>
          </c:val>
          <c:smooth val="0"/>
          <c:extLst>
            <c:ext xmlns:c16="http://schemas.microsoft.com/office/drawing/2014/chart" uri="{C3380CC4-5D6E-409C-BE32-E72D297353CC}">
              <c16:uniqueId val="{00000012-87D6-4237-A78E-540372C8CEF0}"/>
            </c:ext>
          </c:extLst>
        </c:ser>
        <c:ser>
          <c:idx val="19"/>
          <c:order val="19"/>
          <c:tx>
            <c:strRef>
              <c:f>'3_GH_2030_scenario'!$D$241</c:f>
              <c:strCache>
                <c:ptCount val="1"/>
                <c:pt idx="0">
                  <c:v>MTH.200.C - Irons</c:v>
                </c:pt>
              </c:strCache>
            </c:strRef>
          </c:tx>
          <c:spPr>
            <a:ln w="28575" cap="rnd">
              <a:solidFill>
                <a:schemeClr val="accent2">
                  <a:lumMod val="8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'3_GH_2030_scenario'!$E$241:$BL$241</c:f>
              <c:numCache>
                <c:formatCode>0.000</c:formatCode>
                <c:ptCount val="60"/>
                <c:pt idx="0">
                  <c:v>0.35416693706882707</c:v>
                </c:pt>
                <c:pt idx="1">
                  <c:v>0.35406912908706434</c:v>
                </c:pt>
                <c:pt idx="2">
                  <c:v>0.35540104863583577</c:v>
                </c:pt>
                <c:pt idx="3">
                  <c:v>0.35886493982946083</c:v>
                </c:pt>
                <c:pt idx="4">
                  <c:v>0.35716240150820489</c:v>
                </c:pt>
                <c:pt idx="5">
                  <c:v>0.35717896426503837</c:v>
                </c:pt>
                <c:pt idx="6">
                  <c:v>0.35489355887900936</c:v>
                </c:pt>
                <c:pt idx="7">
                  <c:v>0.35477795030421005</c:v>
                </c:pt>
                <c:pt idx="8">
                  <c:v>0.35573363824052867</c:v>
                </c:pt>
                <c:pt idx="9">
                  <c:v>0.3588127895106249</c:v>
                </c:pt>
                <c:pt idx="10">
                  <c:v>0.36117619122316974</c:v>
                </c:pt>
                <c:pt idx="11">
                  <c:v>0.35900528910201546</c:v>
                </c:pt>
                <c:pt idx="12">
                  <c:v>0.36221912648180499</c:v>
                </c:pt>
                <c:pt idx="13">
                  <c:v>0.34583582184853601</c:v>
                </c:pt>
                <c:pt idx="14">
                  <c:v>0.35762092625015718</c:v>
                </c:pt>
                <c:pt idx="15">
                  <c:v>0.35976556453231856</c:v>
                </c:pt>
                <c:pt idx="16">
                  <c:v>0.36640959311171678</c:v>
                </c:pt>
                <c:pt idx="17">
                  <c:v>0.36595892647912404</c:v>
                </c:pt>
                <c:pt idx="18">
                  <c:v>0.36609990314215757</c:v>
                </c:pt>
                <c:pt idx="19">
                  <c:v>0.36553340502530801</c:v>
                </c:pt>
                <c:pt idx="20">
                  <c:v>0.36584182273665805</c:v>
                </c:pt>
                <c:pt idx="21">
                  <c:v>0.36542876634962917</c:v>
                </c:pt>
                <c:pt idx="22">
                  <c:v>0.36455036190172724</c:v>
                </c:pt>
                <c:pt idx="23">
                  <c:v>0.36190653875123302</c:v>
                </c:pt>
                <c:pt idx="24">
                  <c:v>0.37833035126894432</c:v>
                </c:pt>
                <c:pt idx="25">
                  <c:v>0.39464548706731789</c:v>
                </c:pt>
                <c:pt idx="26">
                  <c:v>0.36255642642215385</c:v>
                </c:pt>
                <c:pt idx="27">
                  <c:v>0.22184436020849813</c:v>
                </c:pt>
                <c:pt idx="28">
                  <c:v>0.25588173449014645</c:v>
                </c:pt>
                <c:pt idx="29">
                  <c:v>0.32084348937087875</c:v>
                </c:pt>
                <c:pt idx="30">
                  <c:v>0.29133365461283323</c:v>
                </c:pt>
                <c:pt idx="31">
                  <c:v>0.22633210987839142</c:v>
                </c:pt>
                <c:pt idx="32">
                  <c:v>0.22217530638792149</c:v>
                </c:pt>
                <c:pt idx="33">
                  <c:v>0.30930979816876603</c:v>
                </c:pt>
                <c:pt idx="34">
                  <c:v>0.26563605422172748</c:v>
                </c:pt>
                <c:pt idx="35">
                  <c:v>0.21478936852425348</c:v>
                </c:pt>
                <c:pt idx="36">
                  <c:v>0.19453961406201445</c:v>
                </c:pt>
                <c:pt idx="37">
                  <c:v>0.23486848010627512</c:v>
                </c:pt>
                <c:pt idx="38">
                  <c:v>0.24557632133235616</c:v>
                </c:pt>
                <c:pt idx="39">
                  <c:v>0.19180026759337443</c:v>
                </c:pt>
                <c:pt idx="40">
                  <c:v>0.21582032910593738</c:v>
                </c:pt>
                <c:pt idx="41">
                  <c:v>0.20926422156976596</c:v>
                </c:pt>
                <c:pt idx="42">
                  <c:v>0.204630169305</c:v>
                </c:pt>
                <c:pt idx="43">
                  <c:v>0.204630169305</c:v>
                </c:pt>
                <c:pt idx="44">
                  <c:v>0.204630169305</c:v>
                </c:pt>
                <c:pt idx="45">
                  <c:v>0.204630169305</c:v>
                </c:pt>
                <c:pt idx="46">
                  <c:v>0.204630169305</c:v>
                </c:pt>
                <c:pt idx="47">
                  <c:v>0.204630169305</c:v>
                </c:pt>
                <c:pt idx="48">
                  <c:v>0.204630169305</c:v>
                </c:pt>
                <c:pt idx="49">
                  <c:v>0.204630169305</c:v>
                </c:pt>
                <c:pt idx="50">
                  <c:v>0.204630169305</c:v>
                </c:pt>
                <c:pt idx="51">
                  <c:v>0.204630169305</c:v>
                </c:pt>
                <c:pt idx="52">
                  <c:v>0.204630169305</c:v>
                </c:pt>
                <c:pt idx="53">
                  <c:v>0.204630169305</c:v>
                </c:pt>
                <c:pt idx="54">
                  <c:v>0.204630169305</c:v>
                </c:pt>
                <c:pt idx="55">
                  <c:v>0.204630169305</c:v>
                </c:pt>
                <c:pt idx="56">
                  <c:v>0.204630169305</c:v>
                </c:pt>
                <c:pt idx="57">
                  <c:v>0.204630169305</c:v>
                </c:pt>
                <c:pt idx="58">
                  <c:v>0.204630169305</c:v>
                </c:pt>
                <c:pt idx="59">
                  <c:v>0.204630169305</c:v>
                </c:pt>
              </c:numCache>
            </c:numRef>
          </c:val>
          <c:smooth val="0"/>
          <c:extLst>
            <c:ext xmlns:c16="http://schemas.microsoft.com/office/drawing/2014/chart" uri="{C3380CC4-5D6E-409C-BE32-E72D297353CC}">
              <c16:uniqueId val="{00000013-87D6-4237-A78E-540372C8CEF0}"/>
            </c:ext>
          </c:extLst>
        </c:ser>
        <c:ser>
          <c:idx val="20"/>
          <c:order val="20"/>
          <c:tx>
            <c:strRef>
              <c:f>'3_GH_2030_scenario'!$D$242</c:f>
              <c:strCache>
                <c:ptCount val="1"/>
                <c:pt idx="0">
                  <c:v>MD - Draught animals</c:v>
                </c:pt>
              </c:strCache>
            </c:strRef>
          </c:tx>
          <c:spPr>
            <a:ln w="28575" cap="rnd">
              <a:solidFill>
                <a:schemeClr val="accent3">
                  <a:lumMod val="8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'3_GH_2030_scenario'!$E$242:$BL$242</c:f>
              <c:numCache>
                <c:formatCode>0.000</c:formatCode>
                <c:ptCount val="60"/>
                <c:pt idx="0">
                  <c:v>7.0815972018514863E-3</c:v>
                </c:pt>
                <c:pt idx="1">
                  <c:v>7.1128875464054678E-3</c:v>
                </c:pt>
                <c:pt idx="2">
                  <c:v>7.1304742388698791E-3</c:v>
                </c:pt>
                <c:pt idx="3">
                  <c:v>7.3232210265466091E-3</c:v>
                </c:pt>
                <c:pt idx="4">
                  <c:v>6.8332781608739339E-3</c:v>
                </c:pt>
                <c:pt idx="5">
                  <c:v>6.5738389234408466E-3</c:v>
                </c:pt>
                <c:pt idx="6">
                  <c:v>6.3103626708484496E-3</c:v>
                </c:pt>
                <c:pt idx="7">
                  <c:v>6.1989773678641901E-3</c:v>
                </c:pt>
                <c:pt idx="8">
                  <c:v>6.2503167566035521E-3</c:v>
                </c:pt>
                <c:pt idx="9">
                  <c:v>6.2649553260362856E-3</c:v>
                </c:pt>
                <c:pt idx="10">
                  <c:v>6.2730007143622342E-3</c:v>
                </c:pt>
                <c:pt idx="11">
                  <c:v>6.4398748102577003E-3</c:v>
                </c:pt>
                <c:pt idx="12">
                  <c:v>6.547070758983988E-3</c:v>
                </c:pt>
                <c:pt idx="13">
                  <c:v>6.6725130956707575E-3</c:v>
                </c:pt>
                <c:pt idx="14">
                  <c:v>6.732362306717257E-3</c:v>
                </c:pt>
                <c:pt idx="15">
                  <c:v>6.6711982145476467E-3</c:v>
                </c:pt>
                <c:pt idx="16">
                  <c:v>6.6937116283206522E-3</c:v>
                </c:pt>
                <c:pt idx="17">
                  <c:v>6.5495362822777497E-3</c:v>
                </c:pt>
                <c:pt idx="18">
                  <c:v>6.4748181916585851E-3</c:v>
                </c:pt>
                <c:pt idx="19">
                  <c:v>6.4312124705956488E-3</c:v>
                </c:pt>
                <c:pt idx="20">
                  <c:v>6.4947517712899416E-3</c:v>
                </c:pt>
                <c:pt idx="21">
                  <c:v>6.3673576603774382E-3</c:v>
                </c:pt>
                <c:pt idx="22">
                  <c:v>6.3210958572756685E-3</c:v>
                </c:pt>
                <c:pt idx="23">
                  <c:v>6.3031365730546428E-3</c:v>
                </c:pt>
                <c:pt idx="24">
                  <c:v>6.3139104714285844E-3</c:v>
                </c:pt>
                <c:pt idx="25">
                  <c:v>6.3324945778525429E-3</c:v>
                </c:pt>
                <c:pt idx="26">
                  <c:v>6.3018168433233929E-3</c:v>
                </c:pt>
                <c:pt idx="27">
                  <c:v>6.2730208186515882E-3</c:v>
                </c:pt>
                <c:pt idx="28">
                  <c:v>6.2477329529233858E-3</c:v>
                </c:pt>
                <c:pt idx="29">
                  <c:v>6.2145114754289495E-3</c:v>
                </c:pt>
                <c:pt idx="30">
                  <c:v>6.1786897417660143E-3</c:v>
                </c:pt>
                <c:pt idx="31">
                  <c:v>6.1478309035358685E-3</c:v>
                </c:pt>
                <c:pt idx="32">
                  <c:v>6.1213152525703522E-3</c:v>
                </c:pt>
                <c:pt idx="33">
                  <c:v>6.0934534753824144E-3</c:v>
                </c:pt>
                <c:pt idx="34">
                  <c:v>6.0624140515319449E-3</c:v>
                </c:pt>
                <c:pt idx="35">
                  <c:v>5.9820126731998753E-3</c:v>
                </c:pt>
                <c:pt idx="36">
                  <c:v>5.9521809414815096E-3</c:v>
                </c:pt>
                <c:pt idx="37">
                  <c:v>5.9279248928375871E-3</c:v>
                </c:pt>
                <c:pt idx="38">
                  <c:v>5.9529807028123978E-3</c:v>
                </c:pt>
                <c:pt idx="39">
                  <c:v>5.924899582614101E-3</c:v>
                </c:pt>
                <c:pt idx="40">
                  <c:v>5.9433069203030948E-3</c:v>
                </c:pt>
                <c:pt idx="41">
                  <c:v>5.9612316792607587E-3</c:v>
                </c:pt>
                <c:pt idx="42">
                  <c:v>5.9809343187953263E-3</c:v>
                </c:pt>
                <c:pt idx="43">
                  <c:v>5.9547280596749415E-3</c:v>
                </c:pt>
                <c:pt idx="44">
                  <c:v>5.9285218005545566E-3</c:v>
                </c:pt>
                <c:pt idx="45">
                  <c:v>5.9023155414341718E-3</c:v>
                </c:pt>
                <c:pt idx="46">
                  <c:v>5.876109282313787E-3</c:v>
                </c:pt>
                <c:pt idx="47">
                  <c:v>5.8499030231934021E-3</c:v>
                </c:pt>
                <c:pt idx="48">
                  <c:v>5.8236967640730173E-3</c:v>
                </c:pt>
                <c:pt idx="49">
                  <c:v>5.7974905049526324E-3</c:v>
                </c:pt>
                <c:pt idx="50">
                  <c:v>5.7712842458322476E-3</c:v>
                </c:pt>
                <c:pt idx="51">
                  <c:v>5.7450779867118627E-3</c:v>
                </c:pt>
                <c:pt idx="52">
                  <c:v>5.7188717275914779E-3</c:v>
                </c:pt>
                <c:pt idx="53">
                  <c:v>5.692665468471093E-3</c:v>
                </c:pt>
                <c:pt idx="54">
                  <c:v>5.6664592093507082E-3</c:v>
                </c:pt>
                <c:pt idx="55">
                  <c:v>5.6402529502303234E-3</c:v>
                </c:pt>
                <c:pt idx="56">
                  <c:v>5.6140466911099385E-3</c:v>
                </c:pt>
                <c:pt idx="57">
                  <c:v>5.5878404319895537E-3</c:v>
                </c:pt>
                <c:pt idx="58">
                  <c:v>5.5616341728691688E-3</c:v>
                </c:pt>
                <c:pt idx="59">
                  <c:v>5.535427913748784E-3</c:v>
                </c:pt>
              </c:numCache>
            </c:numRef>
          </c:val>
          <c:smooth val="0"/>
          <c:extLst>
            <c:ext xmlns:c16="http://schemas.microsoft.com/office/drawing/2014/chart" uri="{C3380CC4-5D6E-409C-BE32-E72D297353CC}">
              <c16:uniqueId val="{00000014-87D6-4237-A78E-540372C8CEF0}"/>
            </c:ext>
          </c:extLst>
        </c:ser>
        <c:ser>
          <c:idx val="21"/>
          <c:order val="21"/>
          <c:tx>
            <c:strRef>
              <c:f>'3_GH_2030_scenario'!$D$243</c:f>
              <c:strCache>
                <c:ptCount val="1"/>
                <c:pt idx="0">
                  <c:v>MD - Manual laborers</c:v>
                </c:pt>
              </c:strCache>
            </c:strRef>
          </c:tx>
          <c:spPr>
            <a:ln w="28575" cap="rnd">
              <a:solidFill>
                <a:schemeClr val="accent4">
                  <a:lumMod val="8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'3_GH_2030_scenario'!$E$243:$BL$243</c:f>
              <c:numCache>
                <c:formatCode>0.000</c:formatCode>
                <c:ptCount val="60"/>
                <c:pt idx="0">
                  <c:v>2.19339288729575E-2</c:v>
                </c:pt>
                <c:pt idx="1">
                  <c:v>2.200606328674139E-2</c:v>
                </c:pt>
                <c:pt idx="2">
                  <c:v>2.2035630643969756E-2</c:v>
                </c:pt>
                <c:pt idx="3">
                  <c:v>2.260577044337473E-2</c:v>
                </c:pt>
                <c:pt idx="4">
                  <c:v>2.1069577148624046E-2</c:v>
                </c:pt>
                <c:pt idx="5">
                  <c:v>2.0246724468259446E-2</c:v>
                </c:pt>
                <c:pt idx="6">
                  <c:v>1.9413260070530184E-2</c:v>
                </c:pt>
                <c:pt idx="7">
                  <c:v>1.9048995758322515E-2</c:v>
                </c:pt>
                <c:pt idx="8">
                  <c:v>1.9184981506742305E-2</c:v>
                </c:pt>
                <c:pt idx="9">
                  <c:v>1.9208086368072842E-2</c:v>
                </c:pt>
                <c:pt idx="10">
                  <c:v>1.9210897784888322E-2</c:v>
                </c:pt>
                <c:pt idx="11">
                  <c:v>1.9699508465828755E-2</c:v>
                </c:pt>
                <c:pt idx="12">
                  <c:v>2.0004609458401434E-2</c:v>
                </c:pt>
                <c:pt idx="13">
                  <c:v>2.0364651864563123E-2</c:v>
                </c:pt>
                <c:pt idx="14">
                  <c:v>2.0523857092743212E-2</c:v>
                </c:pt>
                <c:pt idx="15">
                  <c:v>2.0314153342656693E-2</c:v>
                </c:pt>
                <c:pt idx="16">
                  <c:v>2.0359386708806125E-2</c:v>
                </c:pt>
                <c:pt idx="17">
                  <c:v>1.9898048562760152E-2</c:v>
                </c:pt>
                <c:pt idx="18">
                  <c:v>1.964849010324839E-2</c:v>
                </c:pt>
                <c:pt idx="19">
                  <c:v>1.9493757518351057E-2</c:v>
                </c:pt>
                <c:pt idx="20">
                  <c:v>1.9663724582062676E-2</c:v>
                </c:pt>
                <c:pt idx="21">
                  <c:v>1.9255837826966528E-2</c:v>
                </c:pt>
                <c:pt idx="22">
                  <c:v>1.9093912277952305E-2</c:v>
                </c:pt>
                <c:pt idx="23">
                  <c:v>1.9017702902820895E-2</c:v>
                </c:pt>
                <c:pt idx="24">
                  <c:v>1.9028211769889572E-2</c:v>
                </c:pt>
                <c:pt idx="25">
                  <c:v>1.9062155951411652E-2</c:v>
                </c:pt>
                <c:pt idx="26">
                  <c:v>1.8947853645659721E-2</c:v>
                </c:pt>
                <c:pt idx="27">
                  <c:v>1.8839416340072208E-2</c:v>
                </c:pt>
                <c:pt idx="28">
                  <c:v>1.8741703324709404E-2</c:v>
                </c:pt>
                <c:pt idx="29">
                  <c:v>1.8620395222175411E-2</c:v>
                </c:pt>
                <c:pt idx="30">
                  <c:v>1.8491536582453161E-2</c:v>
                </c:pt>
                <c:pt idx="31">
                  <c:v>1.8377763177121181E-2</c:v>
                </c:pt>
                <c:pt idx="32">
                  <c:v>1.8277172793558023E-2</c:v>
                </c:pt>
                <c:pt idx="33">
                  <c:v>1.8172752566669746E-2</c:v>
                </c:pt>
                <c:pt idx="34">
                  <c:v>1.8059060730005568E-2</c:v>
                </c:pt>
                <c:pt idx="35">
                  <c:v>1.7798714985171434E-2</c:v>
                </c:pt>
                <c:pt idx="36">
                  <c:v>1.7689216824451175E-2</c:v>
                </c:pt>
                <c:pt idx="37">
                  <c:v>1.7596477415081746E-2</c:v>
                </c:pt>
                <c:pt idx="38">
                  <c:v>1.7650112749755496E-2</c:v>
                </c:pt>
                <c:pt idx="39">
                  <c:v>1.7546211866979512E-2</c:v>
                </c:pt>
                <c:pt idx="40">
                  <c:v>1.7580017288272822E-2</c:v>
                </c:pt>
                <c:pt idx="41">
                  <c:v>1.7612268682215715E-2</c:v>
                </c:pt>
                <c:pt idx="42">
                  <c:v>1.7649641672106708E-2</c:v>
                </c:pt>
                <c:pt idx="43">
                  <c:v>1.7547634833991212E-2</c:v>
                </c:pt>
                <c:pt idx="44">
                  <c:v>1.7445627995875717E-2</c:v>
                </c:pt>
                <c:pt idx="45">
                  <c:v>1.7343621157760222E-2</c:v>
                </c:pt>
                <c:pt idx="46">
                  <c:v>1.7241614319644726E-2</c:v>
                </c:pt>
                <c:pt idx="47">
                  <c:v>1.7139607481529231E-2</c:v>
                </c:pt>
                <c:pt idx="48">
                  <c:v>1.7037600643413735E-2</c:v>
                </c:pt>
                <c:pt idx="49">
                  <c:v>1.693559380529824E-2</c:v>
                </c:pt>
                <c:pt idx="50">
                  <c:v>1.6833586967182745E-2</c:v>
                </c:pt>
                <c:pt idx="51">
                  <c:v>1.6731580129067249E-2</c:v>
                </c:pt>
                <c:pt idx="52">
                  <c:v>1.6629573290951754E-2</c:v>
                </c:pt>
                <c:pt idx="53">
                  <c:v>1.6527566452836259E-2</c:v>
                </c:pt>
                <c:pt idx="54">
                  <c:v>1.6425559614720763E-2</c:v>
                </c:pt>
                <c:pt idx="55">
                  <c:v>1.6323552776605268E-2</c:v>
                </c:pt>
                <c:pt idx="56">
                  <c:v>1.6221545938489772E-2</c:v>
                </c:pt>
                <c:pt idx="57">
                  <c:v>1.6119539100374277E-2</c:v>
                </c:pt>
                <c:pt idx="58">
                  <c:v>1.6017532262258782E-2</c:v>
                </c:pt>
                <c:pt idx="59">
                  <c:v>1.5915525424143286E-2</c:v>
                </c:pt>
              </c:numCache>
            </c:numRef>
          </c:val>
          <c:smooth val="0"/>
          <c:extLst>
            <c:ext xmlns:c16="http://schemas.microsoft.com/office/drawing/2014/chart" uri="{C3380CC4-5D6E-409C-BE32-E72D297353CC}">
              <c16:uniqueId val="{00000015-87D6-4237-A78E-540372C8CEF0}"/>
            </c:ext>
          </c:extLst>
        </c:ser>
        <c:dLbls>
          <c:showLegendKey val="0"/>
          <c:showVal val="0"/>
          <c:showCatName val="0"/>
          <c:showSerName val="0"/>
          <c:showPercent val="0"/>
          <c:showBubbleSize val="0"/>
        </c:dLbls>
        <c:smooth val="0"/>
        <c:axId val="479630056"/>
        <c:axId val="479630448"/>
      </c:lineChart>
      <c:catAx>
        <c:axId val="479630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9630448"/>
        <c:crosses val="autoZero"/>
        <c:auto val="1"/>
        <c:lblAlgn val="ctr"/>
        <c:lblOffset val="100"/>
        <c:noMultiLvlLbl val="0"/>
      </c:catAx>
      <c:valAx>
        <c:axId val="47963044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9630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Ghana - UW direct heat</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'3_GH_2030_scenario'!$D$135</c:f>
              <c:strCache>
                <c:ptCount val="1"/>
                <c:pt idx="0">
                  <c:v>MTH.100.C - Charcoal stoves</c:v>
                </c:pt>
              </c:strCache>
            </c:strRef>
          </c:tx>
          <c:spPr>
            <a:ln w="28575" cap="rnd">
              <a:solidFill>
                <a:schemeClr val="accent1"/>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'3_GH_2030_scenario'!$E$135:$BV$135</c:f>
              <c:numCache>
                <c:formatCode>#,##0</c:formatCode>
                <c:ptCount val="70"/>
                <c:pt idx="0">
                  <c:v>4.3052391723600003</c:v>
                </c:pt>
                <c:pt idx="1">
                  <c:v>4.3052391723600003</c:v>
                </c:pt>
                <c:pt idx="2">
                  <c:v>4.3052391723600003</c:v>
                </c:pt>
                <c:pt idx="3">
                  <c:v>5.4991290268800004</c:v>
                </c:pt>
                <c:pt idx="4">
                  <c:v>5.68002142908</c:v>
                </c:pt>
                <c:pt idx="5">
                  <c:v>5.8609138312800004</c:v>
                </c:pt>
                <c:pt idx="6">
                  <c:v>6.04180623348</c:v>
                </c:pt>
                <c:pt idx="7">
                  <c:v>6.2588771161199999</c:v>
                </c:pt>
                <c:pt idx="8">
                  <c:v>6.4035910378800001</c:v>
                </c:pt>
                <c:pt idx="9">
                  <c:v>6.5844834400799996</c:v>
                </c:pt>
                <c:pt idx="10">
                  <c:v>6.7653758422800001</c:v>
                </c:pt>
                <c:pt idx="11">
                  <c:v>6.9462682444799997</c:v>
                </c:pt>
                <c:pt idx="12">
                  <c:v>7.1271606466800002</c:v>
                </c:pt>
                <c:pt idx="13">
                  <c:v>7.8869087359199996</c:v>
                </c:pt>
                <c:pt idx="14">
                  <c:v>8.3210505012000002</c:v>
                </c:pt>
                <c:pt idx="15">
                  <c:v>8.7913707469200002</c:v>
                </c:pt>
                <c:pt idx="16">
                  <c:v>9.2978694730800004</c:v>
                </c:pt>
                <c:pt idx="17">
                  <c:v>9.8043681992400007</c:v>
                </c:pt>
                <c:pt idx="18">
                  <c:v>10.347045405839999</c:v>
                </c:pt>
                <c:pt idx="19">
                  <c:v>10.38322388628</c:v>
                </c:pt>
                <c:pt idx="20">
                  <c:v>11.54093526036</c:v>
                </c:pt>
                <c:pt idx="21">
                  <c:v>12.192147908280001</c:v>
                </c:pt>
                <c:pt idx="22">
                  <c:v>12.879539036640001</c:v>
                </c:pt>
                <c:pt idx="23">
                  <c:v>13.566930165</c:v>
                </c:pt>
                <c:pt idx="24">
                  <c:v>13.9287149694</c:v>
                </c:pt>
                <c:pt idx="25">
                  <c:v>14.25432129336</c:v>
                </c:pt>
                <c:pt idx="26">
                  <c:v>14.579927617319999</c:v>
                </c:pt>
                <c:pt idx="27">
                  <c:v>14.94171242172</c:v>
                </c:pt>
                <c:pt idx="28">
                  <c:v>15.267318745680001</c:v>
                </c:pt>
                <c:pt idx="29">
                  <c:v>18.668095907040001</c:v>
                </c:pt>
                <c:pt idx="30">
                  <c:v>19.210773113639998</c:v>
                </c:pt>
                <c:pt idx="31">
                  <c:v>19.753450320239999</c:v>
                </c:pt>
                <c:pt idx="32">
                  <c:v>20.33230600728</c:v>
                </c:pt>
                <c:pt idx="33">
                  <c:v>20.91116169432</c:v>
                </c:pt>
                <c:pt idx="34">
                  <c:v>21.526195861800002</c:v>
                </c:pt>
                <c:pt idx="35">
                  <c:v>22.177408509719999</c:v>
                </c:pt>
                <c:pt idx="36">
                  <c:v>22.7924426772</c:v>
                </c:pt>
                <c:pt idx="37">
                  <c:v>23.479833805559998</c:v>
                </c:pt>
                <c:pt idx="38">
                  <c:v>24.16722493392</c:v>
                </c:pt>
                <c:pt idx="39">
                  <c:v>24.854616062280002</c:v>
                </c:pt>
                <c:pt idx="40">
                  <c:v>25.54200719064</c:v>
                </c:pt>
                <c:pt idx="41">
                  <c:v>26.301755279879998</c:v>
                </c:pt>
                <c:pt idx="42">
                  <c:v>28.146857782320001</c:v>
                </c:pt>
                <c:pt idx="43">
                  <c:v>28.714515368271432</c:v>
                </c:pt>
                <c:pt idx="44">
                  <c:v>29.282172954222862</c:v>
                </c:pt>
                <c:pt idx="45">
                  <c:v>29.849830540174292</c:v>
                </c:pt>
                <c:pt idx="46">
                  <c:v>30.417488126125722</c:v>
                </c:pt>
                <c:pt idx="47">
                  <c:v>30.985145712077152</c:v>
                </c:pt>
                <c:pt idx="48">
                  <c:v>31.552803298028582</c:v>
                </c:pt>
                <c:pt idx="49">
                  <c:v>32.120460883980009</c:v>
                </c:pt>
                <c:pt idx="50">
                  <c:v>32.688118469931439</c:v>
                </c:pt>
                <c:pt idx="51">
                  <c:v>33.255776055882869</c:v>
                </c:pt>
                <c:pt idx="52">
                  <c:v>33.823433641834299</c:v>
                </c:pt>
                <c:pt idx="53">
                  <c:v>34.391091227785729</c:v>
                </c:pt>
                <c:pt idx="54">
                  <c:v>34.958748813737159</c:v>
                </c:pt>
                <c:pt idx="55">
                  <c:v>35</c:v>
                </c:pt>
                <c:pt idx="56">
                  <c:v>35</c:v>
                </c:pt>
                <c:pt idx="57">
                  <c:v>35</c:v>
                </c:pt>
                <c:pt idx="58">
                  <c:v>35</c:v>
                </c:pt>
                <c:pt idx="59">
                  <c:v>35</c:v>
                </c:pt>
              </c:numCache>
            </c:numRef>
          </c:val>
          <c:smooth val="0"/>
          <c:extLst>
            <c:ext xmlns:c16="http://schemas.microsoft.com/office/drawing/2014/chart" uri="{C3380CC4-5D6E-409C-BE32-E72D297353CC}">
              <c16:uniqueId val="{00000000-94A5-45B0-B11D-59AF36E92007}"/>
            </c:ext>
          </c:extLst>
        </c:ser>
        <c:ser>
          <c:idx val="1"/>
          <c:order val="1"/>
          <c:tx>
            <c:strRef>
              <c:f>'3_GH_2030_scenario'!$D$136</c:f>
              <c:strCache>
                <c:ptCount val="1"/>
                <c:pt idx="0">
                  <c:v>MTH.100.C - Kerosene stoves</c:v>
                </c:pt>
              </c:strCache>
            </c:strRef>
          </c:tx>
          <c:spPr>
            <a:ln w="28575" cap="rnd">
              <a:solidFill>
                <a:schemeClr val="accent2"/>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'3_GH_2030_scenario'!$E$136:$BV$136</c:f>
              <c:numCache>
                <c:formatCode>#,##0</c:formatCode>
                <c:ptCount val="70"/>
                <c:pt idx="0">
                  <c:v>5.9091518051999996</c:v>
                </c:pt>
                <c:pt idx="1">
                  <c:v>6.4719281675999998</c:v>
                </c:pt>
                <c:pt idx="2">
                  <c:v>6.9643574846999998</c:v>
                </c:pt>
                <c:pt idx="3">
                  <c:v>7.3864397564999997</c:v>
                </c:pt>
                <c:pt idx="4">
                  <c:v>7.1050515753000001</c:v>
                </c:pt>
                <c:pt idx="5">
                  <c:v>7.2457456659000004</c:v>
                </c:pt>
                <c:pt idx="6">
                  <c:v>8.3009513453999997</c:v>
                </c:pt>
                <c:pt idx="7">
                  <c:v>9.9189333872999992</c:v>
                </c:pt>
                <c:pt idx="8">
                  <c:v>9.4968511155000002</c:v>
                </c:pt>
                <c:pt idx="9">
                  <c:v>6.0498458957999999</c:v>
                </c:pt>
                <c:pt idx="10">
                  <c:v>10.2706686138</c:v>
                </c:pt>
                <c:pt idx="11">
                  <c:v>9.4265040702</c:v>
                </c:pt>
                <c:pt idx="12">
                  <c:v>4.2911697633000001</c:v>
                </c:pt>
                <c:pt idx="13">
                  <c:v>6.4015811222999996</c:v>
                </c:pt>
                <c:pt idx="14">
                  <c:v>8.7230336172000005</c:v>
                </c:pt>
                <c:pt idx="15">
                  <c:v>8.3009513453999997</c:v>
                </c:pt>
                <c:pt idx="16">
                  <c:v>9.7782392967000007</c:v>
                </c:pt>
                <c:pt idx="17">
                  <c:v>9.4968511155000002</c:v>
                </c:pt>
                <c:pt idx="18">
                  <c:v>10.4113627044</c:v>
                </c:pt>
                <c:pt idx="19">
                  <c:v>9.0747688436999994</c:v>
                </c:pt>
                <c:pt idx="20">
                  <c:v>5.6981106693000001</c:v>
                </c:pt>
                <c:pt idx="21">
                  <c:v>6.1201929411</c:v>
                </c:pt>
                <c:pt idx="22">
                  <c:v>6.0498458957999999</c:v>
                </c:pt>
                <c:pt idx="23">
                  <c:v>6.5422752128999999</c:v>
                </c:pt>
                <c:pt idx="24">
                  <c:v>7.3864397564999997</c:v>
                </c:pt>
                <c:pt idx="25">
                  <c:v>8.3009513453999997</c:v>
                </c:pt>
                <c:pt idx="26">
                  <c:v>9.0044217983999992</c:v>
                </c:pt>
                <c:pt idx="27">
                  <c:v>9.9892804325999993</c:v>
                </c:pt>
                <c:pt idx="28">
                  <c:v>9.7782392967000007</c:v>
                </c:pt>
                <c:pt idx="29">
                  <c:v>3.7987404462000001</c:v>
                </c:pt>
                <c:pt idx="30">
                  <c:v>7.1753986206000002</c:v>
                </c:pt>
                <c:pt idx="31">
                  <c:v>4.5022108991999996</c:v>
                </c:pt>
                <c:pt idx="32">
                  <c:v>8.0899102094999993</c:v>
                </c:pt>
                <c:pt idx="33">
                  <c:v>8.1602572547999994</c:v>
                </c:pt>
                <c:pt idx="34">
                  <c:v>6.4719281675999998</c:v>
                </c:pt>
                <c:pt idx="35">
                  <c:v>4.7835990804000001</c:v>
                </c:pt>
                <c:pt idx="36">
                  <c:v>9.0044217983999992</c:v>
                </c:pt>
                <c:pt idx="37">
                  <c:v>12.4514270181</c:v>
                </c:pt>
                <c:pt idx="38">
                  <c:v>6.5422752128999999</c:v>
                </c:pt>
                <c:pt idx="39">
                  <c:v>5.627763624</c:v>
                </c:pt>
                <c:pt idx="40">
                  <c:v>4.5725579444999997</c:v>
                </c:pt>
                <c:pt idx="41">
                  <c:v>3.3766581744000002</c:v>
                </c:pt>
                <c:pt idx="42">
                  <c:v>2.0400643136999999</c:v>
                </c:pt>
                <c:pt idx="43">
                  <c:v>2.0400643136999999</c:v>
                </c:pt>
                <c:pt idx="44">
                  <c:v>2.0400643136999999</c:v>
                </c:pt>
                <c:pt idx="45">
                  <c:v>2.0400643136999999</c:v>
                </c:pt>
                <c:pt idx="46">
                  <c:v>2.0400643136999999</c:v>
                </c:pt>
                <c:pt idx="47">
                  <c:v>2.0400643136999999</c:v>
                </c:pt>
                <c:pt idx="48">
                  <c:v>2.0400643136999999</c:v>
                </c:pt>
                <c:pt idx="49">
                  <c:v>2.0400643136999999</c:v>
                </c:pt>
                <c:pt idx="50">
                  <c:v>2.0400643136999999</c:v>
                </c:pt>
                <c:pt idx="51">
                  <c:v>2.0400643136999999</c:v>
                </c:pt>
                <c:pt idx="52">
                  <c:v>2.0400643136999999</c:v>
                </c:pt>
                <c:pt idx="53">
                  <c:v>2.0400643136999999</c:v>
                </c:pt>
                <c:pt idx="54">
                  <c:v>2.0400643136999999</c:v>
                </c:pt>
                <c:pt idx="55">
                  <c:v>2.0400643136999999</c:v>
                </c:pt>
                <c:pt idx="56">
                  <c:v>2.0400643136999999</c:v>
                </c:pt>
                <c:pt idx="57">
                  <c:v>2.0400643136999999</c:v>
                </c:pt>
                <c:pt idx="58">
                  <c:v>2.0400643136999999</c:v>
                </c:pt>
                <c:pt idx="59">
                  <c:v>2.0400643136999999</c:v>
                </c:pt>
              </c:numCache>
            </c:numRef>
          </c:val>
          <c:smooth val="0"/>
          <c:extLst>
            <c:ext xmlns:c16="http://schemas.microsoft.com/office/drawing/2014/chart" uri="{C3380CC4-5D6E-409C-BE32-E72D297353CC}">
              <c16:uniqueId val="{00000001-94A5-45B0-B11D-59AF36E92007}"/>
            </c:ext>
          </c:extLst>
        </c:ser>
        <c:ser>
          <c:idx val="2"/>
          <c:order val="2"/>
          <c:tx>
            <c:strRef>
              <c:f>'3_GH_2030_scenario'!$D$137</c:f>
              <c:strCache>
                <c:ptCount val="1"/>
                <c:pt idx="0">
                  <c:v>MTH.100.C - LPG stoves</c:v>
                </c:pt>
              </c:strCache>
            </c:strRef>
          </c:tx>
          <c:spPr>
            <a:ln w="28575" cap="rnd">
              <a:solidFill>
                <a:schemeClr val="accent3"/>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'3_GH_2030_scenario'!$E$137:$BV$137</c:f>
              <c:numCache>
                <c:formatCode>#,##0</c:formatCode>
                <c:ptCount val="70"/>
                <c:pt idx="0">
                  <c:v>0.27133860329999998</c:v>
                </c:pt>
                <c:pt idx="1">
                  <c:v>0.54267720659999996</c:v>
                </c:pt>
                <c:pt idx="2">
                  <c:v>0.45223100550000001</c:v>
                </c:pt>
                <c:pt idx="3">
                  <c:v>0.63312340769999997</c:v>
                </c:pt>
                <c:pt idx="4">
                  <c:v>0.72356960879999999</c:v>
                </c:pt>
                <c:pt idx="5">
                  <c:v>0.72356960879999999</c:v>
                </c:pt>
                <c:pt idx="6">
                  <c:v>0.8140158099</c:v>
                </c:pt>
                <c:pt idx="7">
                  <c:v>0.8140158099</c:v>
                </c:pt>
                <c:pt idx="8">
                  <c:v>0.8140158099</c:v>
                </c:pt>
                <c:pt idx="9">
                  <c:v>0.8140158099</c:v>
                </c:pt>
                <c:pt idx="10">
                  <c:v>0.27133860329999998</c:v>
                </c:pt>
                <c:pt idx="11">
                  <c:v>0.45223100550000001</c:v>
                </c:pt>
                <c:pt idx="12">
                  <c:v>0.1808924022</c:v>
                </c:pt>
                <c:pt idx="13">
                  <c:v>0.1808924022</c:v>
                </c:pt>
                <c:pt idx="14">
                  <c:v>0.27133860329999998</c:v>
                </c:pt>
                <c:pt idx="15">
                  <c:v>0.1808924022</c:v>
                </c:pt>
                <c:pt idx="16">
                  <c:v>0.27133860329999998</c:v>
                </c:pt>
                <c:pt idx="17">
                  <c:v>0.27133860329999998</c:v>
                </c:pt>
                <c:pt idx="18">
                  <c:v>0.27133860329999998</c:v>
                </c:pt>
                <c:pt idx="19">
                  <c:v>0.27133860329999998</c:v>
                </c:pt>
                <c:pt idx="20">
                  <c:v>0.54267720659999996</c:v>
                </c:pt>
                <c:pt idx="21">
                  <c:v>0.8140158099</c:v>
                </c:pt>
                <c:pt idx="22">
                  <c:v>1.0853544131999999</c:v>
                </c:pt>
                <c:pt idx="23">
                  <c:v>1.6280316198</c:v>
                </c:pt>
                <c:pt idx="24">
                  <c:v>1.8993702231</c:v>
                </c:pt>
                <c:pt idx="25">
                  <c:v>2.3516012285999999</c:v>
                </c:pt>
                <c:pt idx="26">
                  <c:v>2.1707088263999998</c:v>
                </c:pt>
                <c:pt idx="27">
                  <c:v>2.1707088263999998</c:v>
                </c:pt>
                <c:pt idx="28">
                  <c:v>2.4420474297000001</c:v>
                </c:pt>
                <c:pt idx="29">
                  <c:v>3.7082942450999998</c:v>
                </c:pt>
                <c:pt idx="30">
                  <c:v>4.0700790495000003</c:v>
                </c:pt>
                <c:pt idx="31">
                  <c:v>4.5223100550000002</c:v>
                </c:pt>
                <c:pt idx="32">
                  <c:v>5.3363258649</c:v>
                </c:pt>
                <c:pt idx="33">
                  <c:v>6.1503416747999999</c:v>
                </c:pt>
                <c:pt idx="34">
                  <c:v>6.6930188813999996</c:v>
                </c:pt>
                <c:pt idx="35">
                  <c:v>8.2306043000999995</c:v>
                </c:pt>
                <c:pt idx="36">
                  <c:v>8.8637277078000007</c:v>
                </c:pt>
                <c:pt idx="37">
                  <c:v>11.034436534199999</c:v>
                </c:pt>
                <c:pt idx="38">
                  <c:v>19.174594633200002</c:v>
                </c:pt>
                <c:pt idx="39">
                  <c:v>15.556746589199999</c:v>
                </c:pt>
                <c:pt idx="40">
                  <c:v>18.5414712255</c:v>
                </c:pt>
                <c:pt idx="41">
                  <c:v>23.335119883800001</c:v>
                </c:pt>
                <c:pt idx="42">
                  <c:v>21.887980666200001</c:v>
                </c:pt>
                <c:pt idx="43">
                  <c:v>15.13517621456834</c:v>
                </c:pt>
                <c:pt idx="44">
                  <c:v>15.700612851960521</c:v>
                </c:pt>
                <c:pt idx="45">
                  <c:v>16.22069518926039</c:v>
                </c:pt>
                <c:pt idx="46">
                  <c:v>16.691418811303386</c:v>
                </c:pt>
                <c:pt idx="47">
                  <c:v>17.108571305156431</c:v>
                </c:pt>
                <c:pt idx="48">
                  <c:v>17.467723106731313</c:v>
                </c:pt>
                <c:pt idx="49">
                  <c:v>17.764217976394036</c:v>
                </c:pt>
                <c:pt idx="50">
                  <c:v>17.993163089255944</c:v>
                </c:pt>
                <c:pt idx="51">
                  <c:v>18.149418725299739</c:v>
                </c:pt>
                <c:pt idx="52">
                  <c:v>18.227587543935897</c:v>
                </c:pt>
                <c:pt idx="53">
                  <c:v>18.22200342701646</c:v>
                </c:pt>
                <c:pt idx="54">
                  <c:v>18.126719873732412</c:v>
                </c:pt>
                <c:pt idx="55">
                  <c:v>18.461904329896896</c:v>
                </c:pt>
                <c:pt idx="56">
                  <c:v>18.735857621607721</c:v>
                </c:pt>
                <c:pt idx="57">
                  <c:v>18.900466540370104</c:v>
                </c:pt>
                <c:pt idx="58">
                  <c:v>18.948537426250226</c:v>
                </c:pt>
                <c:pt idx="59">
                  <c:v>18.872530864983304</c:v>
                </c:pt>
              </c:numCache>
            </c:numRef>
          </c:val>
          <c:smooth val="0"/>
          <c:extLst>
            <c:ext xmlns:c16="http://schemas.microsoft.com/office/drawing/2014/chart" uri="{C3380CC4-5D6E-409C-BE32-E72D297353CC}">
              <c16:uniqueId val="{00000002-94A5-45B0-B11D-59AF36E92007}"/>
            </c:ext>
          </c:extLst>
        </c:ser>
        <c:ser>
          <c:idx val="3"/>
          <c:order val="3"/>
          <c:tx>
            <c:strRef>
              <c:f>'3_GH_2030_scenario'!$D$138</c:f>
              <c:strCache>
                <c:ptCount val="1"/>
                <c:pt idx="0">
                  <c:v>MTH.100.C - Wood stoves</c:v>
                </c:pt>
              </c:strCache>
            </c:strRef>
          </c:tx>
          <c:spPr>
            <a:ln w="28575" cap="rnd">
              <a:solidFill>
                <a:schemeClr val="accent4"/>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'3_GH_2030_scenario'!$E$138:$BV$138</c:f>
              <c:numCache>
                <c:formatCode>#,##0</c:formatCode>
                <c:ptCount val="70"/>
                <c:pt idx="0">
                  <c:v>45.3034971732</c:v>
                </c:pt>
                <c:pt idx="1">
                  <c:v>48.117378985199998</c:v>
                </c:pt>
                <c:pt idx="2">
                  <c:v>51.043816069679998</c:v>
                </c:pt>
                <c:pt idx="3">
                  <c:v>50.762427888479998</c:v>
                </c:pt>
                <c:pt idx="4">
                  <c:v>52.253785248840003</c:v>
                </c:pt>
                <c:pt idx="5">
                  <c:v>53.773281427320001</c:v>
                </c:pt>
                <c:pt idx="6">
                  <c:v>55.320916423920004</c:v>
                </c:pt>
                <c:pt idx="7">
                  <c:v>56.727857329919999</c:v>
                </c:pt>
                <c:pt idx="8">
                  <c:v>58.106659417800003</c:v>
                </c:pt>
                <c:pt idx="9">
                  <c:v>59.682433232519998</c:v>
                </c:pt>
                <c:pt idx="10">
                  <c:v>61.061235320400002</c:v>
                </c:pt>
                <c:pt idx="11">
                  <c:v>62.55259268076</c:v>
                </c:pt>
                <c:pt idx="12">
                  <c:v>64.269060586080002</c:v>
                </c:pt>
                <c:pt idx="13">
                  <c:v>64.916253402839999</c:v>
                </c:pt>
                <c:pt idx="14">
                  <c:v>66.801554216880007</c:v>
                </c:pt>
                <c:pt idx="15">
                  <c:v>68.799410303399995</c:v>
                </c:pt>
                <c:pt idx="16">
                  <c:v>70.825405208039996</c:v>
                </c:pt>
                <c:pt idx="17">
                  <c:v>72.963955385160006</c:v>
                </c:pt>
                <c:pt idx="18">
                  <c:v>75.186922016639997</c:v>
                </c:pt>
                <c:pt idx="19">
                  <c:v>77.409888648120003</c:v>
                </c:pt>
                <c:pt idx="20">
                  <c:v>79.80168818832</c:v>
                </c:pt>
                <c:pt idx="21">
                  <c:v>81.630711366119996</c:v>
                </c:pt>
                <c:pt idx="22">
                  <c:v>82.896958181520006</c:v>
                </c:pt>
                <c:pt idx="23">
                  <c:v>83.60042863452</c:v>
                </c:pt>
                <c:pt idx="24">
                  <c:v>83.741122725119993</c:v>
                </c:pt>
                <c:pt idx="25">
                  <c:v>83.459734543920007</c:v>
                </c:pt>
                <c:pt idx="26">
                  <c:v>82.615570000320005</c:v>
                </c:pt>
                <c:pt idx="27">
                  <c:v>81.208629094320003</c:v>
                </c:pt>
                <c:pt idx="28">
                  <c:v>79.238911825919999</c:v>
                </c:pt>
                <c:pt idx="29">
                  <c:v>78.704274281639997</c:v>
                </c:pt>
                <c:pt idx="30">
                  <c:v>72.851400112679997</c:v>
                </c:pt>
                <c:pt idx="31">
                  <c:v>67.448747033640004</c:v>
                </c:pt>
                <c:pt idx="32">
                  <c:v>62.468176226399997</c:v>
                </c:pt>
                <c:pt idx="33">
                  <c:v>57.909687690959998</c:v>
                </c:pt>
                <c:pt idx="34">
                  <c:v>53.745142609200002</c:v>
                </c:pt>
                <c:pt idx="35">
                  <c:v>50.002679799239999</c:v>
                </c:pt>
                <c:pt idx="36">
                  <c:v>47.188797987240001</c:v>
                </c:pt>
                <c:pt idx="37">
                  <c:v>44.909553719519998</c:v>
                </c:pt>
                <c:pt idx="38">
                  <c:v>43.615168085999997</c:v>
                </c:pt>
                <c:pt idx="39">
                  <c:v>42.799142360520001</c:v>
                </c:pt>
                <c:pt idx="40">
                  <c:v>44.065389175919996</c:v>
                </c:pt>
                <c:pt idx="41">
                  <c:v>43.615168085999997</c:v>
                </c:pt>
                <c:pt idx="42">
                  <c:v>44.037250357799998</c:v>
                </c:pt>
                <c:pt idx="43">
                  <c:v>44.037250357799998</c:v>
                </c:pt>
                <c:pt idx="44">
                  <c:v>44.037250357799998</c:v>
                </c:pt>
                <c:pt idx="45">
                  <c:v>44.037250357799998</c:v>
                </c:pt>
                <c:pt idx="46">
                  <c:v>44.037250357799998</c:v>
                </c:pt>
                <c:pt idx="47">
                  <c:v>44.037250357799998</c:v>
                </c:pt>
                <c:pt idx="48">
                  <c:v>44.037250357799998</c:v>
                </c:pt>
                <c:pt idx="49">
                  <c:v>44.037250357799998</c:v>
                </c:pt>
                <c:pt idx="50">
                  <c:v>44.037250357799998</c:v>
                </c:pt>
                <c:pt idx="51">
                  <c:v>44.037250357799998</c:v>
                </c:pt>
                <c:pt idx="52">
                  <c:v>44.037250357799998</c:v>
                </c:pt>
                <c:pt idx="53">
                  <c:v>44.037250357799998</c:v>
                </c:pt>
                <c:pt idx="54">
                  <c:v>44.037250357799998</c:v>
                </c:pt>
                <c:pt idx="55">
                  <c:v>44.037250357799998</c:v>
                </c:pt>
                <c:pt idx="56">
                  <c:v>44.037250357799998</c:v>
                </c:pt>
                <c:pt idx="57">
                  <c:v>44.037250357799998</c:v>
                </c:pt>
                <c:pt idx="58">
                  <c:v>44.037250357799998</c:v>
                </c:pt>
                <c:pt idx="59">
                  <c:v>44.037250357799998</c:v>
                </c:pt>
              </c:numCache>
            </c:numRef>
          </c:val>
          <c:smooth val="0"/>
          <c:extLst>
            <c:ext xmlns:c16="http://schemas.microsoft.com/office/drawing/2014/chart" uri="{C3380CC4-5D6E-409C-BE32-E72D297353CC}">
              <c16:uniqueId val="{00000003-94A5-45B0-B11D-59AF36E92007}"/>
            </c:ext>
          </c:extLst>
        </c:ser>
        <c:ser>
          <c:idx val="4"/>
          <c:order val="4"/>
          <c:tx>
            <c:strRef>
              <c:f>'3_GH_2030_scenario'!$D$139</c:f>
              <c:strCache>
                <c:ptCount val="1"/>
                <c:pt idx="0">
                  <c:v>HTH.600.C - Electric heaters</c:v>
                </c:pt>
              </c:strCache>
            </c:strRef>
          </c:tx>
          <c:spPr>
            <a:ln w="28575" cap="rnd">
              <a:solidFill>
                <a:schemeClr val="accent5"/>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'3_GH_2030_scenario'!$E$139:$BV$139</c:f>
              <c:numCache>
                <c:formatCode>#,##0</c:formatCode>
                <c:ptCount val="70"/>
                <c:pt idx="0">
                  <c:v>80.806218901433994</c:v>
                </c:pt>
                <c:pt idx="1">
                  <c:v>92.444116175517607</c:v>
                </c:pt>
                <c:pt idx="2">
                  <c:v>107.960522298736</c:v>
                </c:pt>
                <c:pt idx="3">
                  <c:v>100.853557856232</c:v>
                </c:pt>
                <c:pt idx="4">
                  <c:v>97.934719167324005</c:v>
                </c:pt>
                <c:pt idx="5">
                  <c:v>103.662868972507</c:v>
                </c:pt>
                <c:pt idx="6">
                  <c:v>109.418045061846</c:v>
                </c:pt>
                <c:pt idx="7">
                  <c:v>92.856622617907206</c:v>
                </c:pt>
                <c:pt idx="8">
                  <c:v>115.773489146662</c:v>
                </c:pt>
                <c:pt idx="9">
                  <c:v>132.38611928689701</c:v>
                </c:pt>
                <c:pt idx="10">
                  <c:v>134.170565259234</c:v>
                </c:pt>
                <c:pt idx="11">
                  <c:v>97.673939232479995</c:v>
                </c:pt>
                <c:pt idx="12">
                  <c:v>24.477752975129999</c:v>
                </c:pt>
                <c:pt idx="13">
                  <c:v>12.268510571069999</c:v>
                </c:pt>
                <c:pt idx="14">
                  <c:v>24.596289309149999</c:v>
                </c:pt>
                <c:pt idx="15">
                  <c:v>49.311114952319997</c:v>
                </c:pt>
                <c:pt idx="16">
                  <c:v>74.144476929510006</c:v>
                </c:pt>
                <c:pt idx="17">
                  <c:v>74.322281430540002</c:v>
                </c:pt>
                <c:pt idx="18">
                  <c:v>74.500085931569998</c:v>
                </c:pt>
                <c:pt idx="19">
                  <c:v>74.677890432599995</c:v>
                </c:pt>
                <c:pt idx="20">
                  <c:v>74.855694933630005</c:v>
                </c:pt>
                <c:pt idx="21">
                  <c:v>75.033499434660001</c:v>
                </c:pt>
                <c:pt idx="22">
                  <c:v>75.211303935689998</c:v>
                </c:pt>
                <c:pt idx="23">
                  <c:v>75.389108436719994</c:v>
                </c:pt>
                <c:pt idx="24">
                  <c:v>75.566912937750004</c:v>
                </c:pt>
                <c:pt idx="25">
                  <c:v>75.74471743878</c:v>
                </c:pt>
                <c:pt idx="26">
                  <c:v>75.922521939809997</c:v>
                </c:pt>
                <c:pt idx="27">
                  <c:v>76.100326440840007</c:v>
                </c:pt>
                <c:pt idx="28">
                  <c:v>76.278130941870003</c:v>
                </c:pt>
                <c:pt idx="29">
                  <c:v>76.4559354429</c:v>
                </c:pt>
                <c:pt idx="30">
                  <c:v>76.633739943929996</c:v>
                </c:pt>
                <c:pt idx="31">
                  <c:v>25.603848148320001</c:v>
                </c:pt>
                <c:pt idx="32">
                  <c:v>6.4157790788325002</c:v>
                </c:pt>
                <c:pt idx="40">
                  <c:v>26.812155867829699</c:v>
                </c:pt>
                <c:pt idx="41">
                  <c:v>27.606547342473</c:v>
                </c:pt>
                <c:pt idx="42">
                  <c:v>26.557186557622099</c:v>
                </c:pt>
                <c:pt idx="43">
                  <c:v>27</c:v>
                </c:pt>
                <c:pt idx="44">
                  <c:v>27</c:v>
                </c:pt>
                <c:pt idx="45">
                  <c:v>27</c:v>
                </c:pt>
                <c:pt idx="46">
                  <c:v>27</c:v>
                </c:pt>
                <c:pt idx="47">
                  <c:v>54</c:v>
                </c:pt>
                <c:pt idx="48">
                  <c:v>54</c:v>
                </c:pt>
                <c:pt idx="49">
                  <c:v>54</c:v>
                </c:pt>
                <c:pt idx="50">
                  <c:v>54</c:v>
                </c:pt>
                <c:pt idx="51">
                  <c:v>54</c:v>
                </c:pt>
                <c:pt idx="52">
                  <c:v>54</c:v>
                </c:pt>
                <c:pt idx="53">
                  <c:v>54</c:v>
                </c:pt>
                <c:pt idx="54">
                  <c:v>81</c:v>
                </c:pt>
                <c:pt idx="55">
                  <c:v>81</c:v>
                </c:pt>
                <c:pt idx="56">
                  <c:v>81</c:v>
                </c:pt>
                <c:pt idx="57">
                  <c:v>81</c:v>
                </c:pt>
                <c:pt idx="58">
                  <c:v>81</c:v>
                </c:pt>
                <c:pt idx="59">
                  <c:v>81</c:v>
                </c:pt>
              </c:numCache>
            </c:numRef>
          </c:val>
          <c:smooth val="0"/>
          <c:extLst>
            <c:ext xmlns:c16="http://schemas.microsoft.com/office/drawing/2014/chart" uri="{C3380CC4-5D6E-409C-BE32-E72D297353CC}">
              <c16:uniqueId val="{00000004-94A5-45B0-B11D-59AF36E92007}"/>
            </c:ext>
          </c:extLst>
        </c:ser>
        <c:dLbls>
          <c:showLegendKey val="0"/>
          <c:showVal val="0"/>
          <c:showCatName val="0"/>
          <c:showSerName val="0"/>
          <c:showPercent val="0"/>
          <c:showBubbleSize val="0"/>
        </c:dLbls>
        <c:smooth val="0"/>
        <c:axId val="479627704"/>
        <c:axId val="479627312"/>
      </c:lineChart>
      <c:catAx>
        <c:axId val="479627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9627312"/>
        <c:crosses val="autoZero"/>
        <c:auto val="1"/>
        <c:lblAlgn val="ctr"/>
        <c:lblOffset val="100"/>
        <c:noMultiLvlLbl val="0"/>
      </c:catAx>
      <c:valAx>
        <c:axId val="479627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9627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Ghana - UW</a:t>
            </a:r>
            <a:r>
              <a:rPr lang="en-GB" baseline="0"/>
              <a:t> Mechanical drive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'3_GH_2030_scenario'!$D$140</c:f>
              <c:strCache>
                <c:ptCount val="1"/>
                <c:pt idx="0">
                  <c:v>MD - Boat engines</c:v>
                </c:pt>
              </c:strCache>
            </c:strRef>
          </c:tx>
          <c:spPr>
            <a:ln w="28575" cap="rnd">
              <a:solidFill>
                <a:schemeClr val="accent1"/>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'3_GH_2030_scenario'!$E$140:$BV$140</c:f>
              <c:numCache>
                <c:formatCode>0</c:formatCode>
                <c:ptCount val="70"/>
                <c:pt idx="0">
                  <c:v>1.461105096</c:v>
                </c:pt>
                <c:pt idx="1">
                  <c:v>1.5961725259999999</c:v>
                </c:pt>
                <c:pt idx="2">
                  <c:v>1.609439676</c:v>
                </c:pt>
                <c:pt idx="3">
                  <c:v>1.4978450400000001</c:v>
                </c:pt>
                <c:pt idx="4">
                  <c:v>1.51001538</c:v>
                </c:pt>
                <c:pt idx="5">
                  <c:v>1.5221477640000001</c:v>
                </c:pt>
                <c:pt idx="6">
                  <c:v>2.0456563999999999</c:v>
                </c:pt>
                <c:pt idx="7">
                  <c:v>1.80401564</c:v>
                </c:pt>
                <c:pt idx="8">
                  <c:v>1.4284584709999999</c:v>
                </c:pt>
                <c:pt idx="9">
                  <c:v>1.5703000680000001</c:v>
                </c:pt>
                <c:pt idx="10">
                  <c:v>2.1096592319999998</c:v>
                </c:pt>
                <c:pt idx="11">
                  <c:v>1.7269974930000001</c:v>
                </c:pt>
                <c:pt idx="12">
                  <c:v>1.204516125</c:v>
                </c:pt>
                <c:pt idx="13">
                  <c:v>1.3482120399999999</c:v>
                </c:pt>
                <c:pt idx="14">
                  <c:v>1.7654547039999999</c:v>
                </c:pt>
                <c:pt idx="15">
                  <c:v>1.9149780439999999</c:v>
                </c:pt>
                <c:pt idx="16">
                  <c:v>1.9286543780000001</c:v>
                </c:pt>
                <c:pt idx="17">
                  <c:v>1.9422880680000001</c:v>
                </c:pt>
                <c:pt idx="18">
                  <c:v>1.955879226</c:v>
                </c:pt>
                <c:pt idx="19">
                  <c:v>1.969428006</c:v>
                </c:pt>
                <c:pt idx="20">
                  <c:v>1.84129634</c:v>
                </c:pt>
                <c:pt idx="21">
                  <c:v>2.424198691</c:v>
                </c:pt>
                <c:pt idx="22">
                  <c:v>2.3392401540000001</c:v>
                </c:pt>
                <c:pt idx="23">
                  <c:v>2.8580780400000001</c:v>
                </c:pt>
                <c:pt idx="24">
                  <c:v>3.1441050740000001</c:v>
                </c:pt>
                <c:pt idx="25">
                  <c:v>3.4892441280000002</c:v>
                </c:pt>
                <c:pt idx="26">
                  <c:v>3.83893795</c:v>
                </c:pt>
                <c:pt idx="27">
                  <c:v>4.9125168959999996</c:v>
                </c:pt>
                <c:pt idx="28">
                  <c:v>5.9541268680000003</c:v>
                </c:pt>
                <c:pt idx="29">
                  <c:v>9.2016512640000006</c:v>
                </c:pt>
                <c:pt idx="30">
                  <c:v>8.498273245</c:v>
                </c:pt>
                <c:pt idx="31">
                  <c:v>9.7114800779999992</c:v>
                </c:pt>
                <c:pt idx="32">
                  <c:v>10.554509414</c:v>
                </c:pt>
                <c:pt idx="33">
                  <c:v>11.501680070000001</c:v>
                </c:pt>
                <c:pt idx="34">
                  <c:v>12.462095894999999</c:v>
                </c:pt>
                <c:pt idx="35">
                  <c:v>13.732221778</c:v>
                </c:pt>
                <c:pt idx="36">
                  <c:v>15.142658000000001</c:v>
                </c:pt>
                <c:pt idx="37">
                  <c:v>16.532807576</c:v>
                </c:pt>
                <c:pt idx="38">
                  <c:v>20.325635946999999</c:v>
                </c:pt>
                <c:pt idx="39">
                  <c:v>17.049982172</c:v>
                </c:pt>
                <c:pt idx="40">
                  <c:v>20.300959914</c:v>
                </c:pt>
                <c:pt idx="41">
                  <c:v>24.805260714999999</c:v>
                </c:pt>
                <c:pt idx="42">
                  <c:v>24.476458320999999</c:v>
                </c:pt>
                <c:pt idx="43" formatCode="#,##0">
                  <c:v>23.895621779710055</c:v>
                </c:pt>
                <c:pt idx="44" formatCode="#,##0">
                  <c:v>24.774553046688403</c:v>
                </c:pt>
                <c:pt idx="45" formatCode="#,##0">
                  <c:v>25.659831221818191</c:v>
                </c:pt>
                <c:pt idx="46" formatCode="#,##0">
                  <c:v>26.555406416661516</c:v>
                </c:pt>
                <c:pt idx="47" formatCode="#,##0">
                  <c:v>27.464698770682752</c:v>
                </c:pt>
                <c:pt idx="48" formatCode="#,##0">
                  <c:v>28.390696095322287</c:v>
                </c:pt>
                <c:pt idx="49" formatCode="#,##0">
                  <c:v>29.336034621096424</c:v>
                </c:pt>
                <c:pt idx="50" formatCode="#,##0">
                  <c:v>30.303065804486558</c:v>
                </c:pt>
                <c:pt idx="51" formatCode="#,##0">
                  <c:v>31.293911635031293</c:v>
                </c:pt>
                <c:pt idx="52" formatCode="#,##0">
                  <c:v>32.310510456890142</c:v>
                </c:pt>
                <c:pt idx="53" formatCode="#,##0">
                  <c:v>33.354654967450671</c:v>
                </c:pt>
                <c:pt idx="54" formatCode="#,##0">
                  <c:v>34.428023765295983</c:v>
                </c:pt>
                <c:pt idx="55" formatCode="#,##0">
                  <c:v>35.532207580304444</c:v>
                </c:pt>
                <c:pt idx="56" formatCode="#,##0">
                  <c:v>36.668731120959698</c:v>
                </c:pt>
                <c:pt idx="57" formatCode="#,##0">
                  <c:v>37.839071310795646</c:v>
                </c:pt>
                <c:pt idx="58" formatCode="#,##0">
                  <c:v>39.04467255125526</c:v>
                </c:pt>
                <c:pt idx="59" formatCode="#,##0">
                  <c:v>40.286959537122513</c:v>
                </c:pt>
              </c:numCache>
            </c:numRef>
          </c:val>
          <c:smooth val="0"/>
          <c:extLst>
            <c:ext xmlns:c16="http://schemas.microsoft.com/office/drawing/2014/chart" uri="{C3380CC4-5D6E-409C-BE32-E72D297353CC}">
              <c16:uniqueId val="{00000000-795E-4CD2-A0E7-8CC708CB779C}"/>
            </c:ext>
          </c:extLst>
        </c:ser>
        <c:ser>
          <c:idx val="1"/>
          <c:order val="1"/>
          <c:tx>
            <c:strRef>
              <c:f>'3_GH_2030_scenario'!$D$141</c:f>
              <c:strCache>
                <c:ptCount val="1"/>
                <c:pt idx="0">
                  <c:v>MD - Diesel cars</c:v>
                </c:pt>
              </c:strCache>
            </c:strRef>
          </c:tx>
          <c:spPr>
            <a:ln w="28575" cap="rnd">
              <a:solidFill>
                <a:schemeClr val="accent2"/>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'3_GH_2030_scenario'!$E$141:$BV$141</c:f>
              <c:numCache>
                <c:formatCode>0</c:formatCode>
                <c:ptCount val="70"/>
                <c:pt idx="0">
                  <c:v>13.893575936</c:v>
                </c:pt>
                <c:pt idx="1">
                  <c:v>14.979011556</c:v>
                </c:pt>
                <c:pt idx="2">
                  <c:v>14.979011556</c:v>
                </c:pt>
                <c:pt idx="3">
                  <c:v>14.327750183999999</c:v>
                </c:pt>
                <c:pt idx="4">
                  <c:v>16.281534300000001</c:v>
                </c:pt>
                <c:pt idx="5">
                  <c:v>16.82425211</c:v>
                </c:pt>
                <c:pt idx="6">
                  <c:v>18.560949101999999</c:v>
                </c:pt>
                <c:pt idx="7">
                  <c:v>18.235318415999998</c:v>
                </c:pt>
                <c:pt idx="8">
                  <c:v>15.413185803999999</c:v>
                </c:pt>
                <c:pt idx="9">
                  <c:v>17.166407004</c:v>
                </c:pt>
                <c:pt idx="10">
                  <c:v>21.882922962999999</c:v>
                </c:pt>
                <c:pt idx="11">
                  <c:v>20.065826431000001</c:v>
                </c:pt>
                <c:pt idx="12">
                  <c:v>13.209497052</c:v>
                </c:pt>
                <c:pt idx="13">
                  <c:v>14.77714256</c:v>
                </c:pt>
                <c:pt idx="14">
                  <c:v>18.986889091999998</c:v>
                </c:pt>
                <c:pt idx="15">
                  <c:v>20.100668951999999</c:v>
                </c:pt>
                <c:pt idx="16">
                  <c:v>19.920394295000001</c:v>
                </c:pt>
                <c:pt idx="17">
                  <c:v>19.921521208000001</c:v>
                </c:pt>
                <c:pt idx="18">
                  <c:v>19.989080559000001</c:v>
                </c:pt>
                <c:pt idx="19">
                  <c:v>20.543131536000001</c:v>
                </c:pt>
                <c:pt idx="20">
                  <c:v>20.081018769</c:v>
                </c:pt>
                <c:pt idx="21">
                  <c:v>23.748456451999999</c:v>
                </c:pt>
                <c:pt idx="22">
                  <c:v>22.816657102000001</c:v>
                </c:pt>
                <c:pt idx="23">
                  <c:v>26.001354709000001</c:v>
                </c:pt>
                <c:pt idx="24">
                  <c:v>28.154217880000001</c:v>
                </c:pt>
                <c:pt idx="25">
                  <c:v>29.134608063999998</c:v>
                </c:pt>
                <c:pt idx="26">
                  <c:v>32.307134925</c:v>
                </c:pt>
                <c:pt idx="27">
                  <c:v>42.500821019999997</c:v>
                </c:pt>
                <c:pt idx="28">
                  <c:v>52.353864479999999</c:v>
                </c:pt>
                <c:pt idx="29">
                  <c:v>43.716015374999998</c:v>
                </c:pt>
                <c:pt idx="30">
                  <c:v>45.674442227999997</c:v>
                </c:pt>
                <c:pt idx="31">
                  <c:v>59.347179029999999</c:v>
                </c:pt>
                <c:pt idx="32">
                  <c:v>63.281599601000003</c:v>
                </c:pt>
                <c:pt idx="33">
                  <c:v>74.993286900000001</c:v>
                </c:pt>
                <c:pt idx="34">
                  <c:v>83.833883008000001</c:v>
                </c:pt>
                <c:pt idx="35">
                  <c:v>90.548346330000001</c:v>
                </c:pt>
                <c:pt idx="36">
                  <c:v>95.669147229999993</c:v>
                </c:pt>
                <c:pt idx="37">
                  <c:v>94.701025091000005</c:v>
                </c:pt>
                <c:pt idx="38">
                  <c:v>138.78157752199999</c:v>
                </c:pt>
                <c:pt idx="39">
                  <c:v>140.91850679999999</c:v>
                </c:pt>
                <c:pt idx="40">
                  <c:v>162.339494016</c:v>
                </c:pt>
                <c:pt idx="41">
                  <c:v>191.05651531500001</c:v>
                </c:pt>
                <c:pt idx="42">
                  <c:v>201.94553779399999</c:v>
                </c:pt>
                <c:pt idx="43" formatCode="#,##0">
                  <c:v>197.15328614701366</c:v>
                </c:pt>
                <c:pt idx="44" formatCode="#,##0">
                  <c:v>204.40499899967006</c:v>
                </c:pt>
                <c:pt idx="45" formatCode="#,##0">
                  <c:v>211.70907767107204</c:v>
                </c:pt>
                <c:pt idx="46" formatCode="#,##0">
                  <c:v>219.09811296309513</c:v>
                </c:pt>
                <c:pt idx="47" formatCode="#,##0">
                  <c:v>226.60032308829307</c:v>
                </c:pt>
                <c:pt idx="48" formatCode="#,##0">
                  <c:v>234.24035929237473</c:v>
                </c:pt>
                <c:pt idx="49" formatCode="#,##0">
                  <c:v>242.03997206646031</c:v>
                </c:pt>
                <c:pt idx="50" formatCode="#,##0">
                  <c:v>250.01856234419418</c:v>
                </c:pt>
                <c:pt idx="51" formatCode="#,##0">
                  <c:v>258.19363781859897</c:v>
                </c:pt>
                <c:pt idx="52" formatCode="#,##0">
                  <c:v>266.58119099760171</c:v>
                </c:pt>
                <c:pt idx="53" formatCode="#,##0">
                  <c:v>275.19601271545167</c:v>
                </c:pt>
                <c:pt idx="54" formatCode="#,##0">
                  <c:v>284.05195242247197</c:v>
                </c:pt>
                <c:pt idx="55" formatCode="#,##0">
                  <c:v>293.16213459919646</c:v>
                </c:pt>
                <c:pt idx="56" formatCode="#,##0">
                  <c:v>302.5391390098489</c:v>
                </c:pt>
                <c:pt idx="57" formatCode="#,##0">
                  <c:v>312.19515116400828</c:v>
                </c:pt>
                <c:pt idx="58" formatCode="#,##0">
                  <c:v>322.1420882443964</c:v>
                </c:pt>
                <c:pt idx="59" formatCode="#,##0">
                  <c:v>332.39170484191732</c:v>
                </c:pt>
              </c:numCache>
            </c:numRef>
          </c:val>
          <c:smooth val="0"/>
          <c:extLst>
            <c:ext xmlns:c16="http://schemas.microsoft.com/office/drawing/2014/chart" uri="{C3380CC4-5D6E-409C-BE32-E72D297353CC}">
              <c16:uniqueId val="{00000001-795E-4CD2-A0E7-8CC708CB779C}"/>
            </c:ext>
          </c:extLst>
        </c:ser>
        <c:ser>
          <c:idx val="2"/>
          <c:order val="2"/>
          <c:tx>
            <c:strRef>
              <c:f>'3_GH_2030_scenario'!$D$142</c:f>
              <c:strCache>
                <c:ptCount val="1"/>
                <c:pt idx="0">
                  <c:v>MD - Diesel trains</c:v>
                </c:pt>
              </c:strCache>
            </c:strRef>
          </c:tx>
          <c:spPr>
            <a:ln w="28575" cap="rnd">
              <a:solidFill>
                <a:schemeClr val="accent3"/>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'3_GH_2030_scenario'!$E$142:$BV$142</c:f>
              <c:numCache>
                <c:formatCode>0</c:formatCode>
                <c:ptCount val="70"/>
                <c:pt idx="0">
                  <c:v>1.82638137</c:v>
                </c:pt>
                <c:pt idx="1">
                  <c:v>1.8417375300000001</c:v>
                </c:pt>
                <c:pt idx="2">
                  <c:v>1.85704578</c:v>
                </c:pt>
                <c:pt idx="3">
                  <c:v>1.2482042</c:v>
                </c:pt>
                <c:pt idx="4">
                  <c:v>1.2583461499999999</c:v>
                </c:pt>
                <c:pt idx="5">
                  <c:v>1.395302117</c:v>
                </c:pt>
                <c:pt idx="6">
                  <c:v>1.4063887749999999</c:v>
                </c:pt>
                <c:pt idx="7">
                  <c:v>1.4174408599999999</c:v>
                </c:pt>
                <c:pt idx="8">
                  <c:v>1.29859861</c:v>
                </c:pt>
                <c:pt idx="9">
                  <c:v>1.3085833899999999</c:v>
                </c:pt>
                <c:pt idx="10">
                  <c:v>1.7140981260000001</c:v>
                </c:pt>
                <c:pt idx="11">
                  <c:v>1.5941515319999999</c:v>
                </c:pt>
                <c:pt idx="12">
                  <c:v>1.070681</c:v>
                </c:pt>
                <c:pt idx="13">
                  <c:v>1.2133908360000001</c:v>
                </c:pt>
                <c:pt idx="14">
                  <c:v>1.4938462880000001</c:v>
                </c:pt>
                <c:pt idx="15">
                  <c:v>1.6414097519999999</c:v>
                </c:pt>
                <c:pt idx="16">
                  <c:v>1.653132324</c:v>
                </c:pt>
                <c:pt idx="17">
                  <c:v>1.664818344</c:v>
                </c:pt>
                <c:pt idx="18">
                  <c:v>1.676467908</c:v>
                </c:pt>
                <c:pt idx="19">
                  <c:v>1.688081148</c:v>
                </c:pt>
                <c:pt idx="20">
                  <c:v>1.5580199800000001</c:v>
                </c:pt>
                <c:pt idx="21">
                  <c:v>1.8537989989999999</c:v>
                </c:pt>
                <c:pt idx="22">
                  <c:v>1.7888307059999999</c:v>
                </c:pt>
                <c:pt idx="23">
                  <c:v>2.286462432</c:v>
                </c:pt>
                <c:pt idx="24">
                  <c:v>2.5724496060000002</c:v>
                </c:pt>
                <c:pt idx="25">
                  <c:v>2.9077034400000001</c:v>
                </c:pt>
                <c:pt idx="26">
                  <c:v>3.2247078779999998</c:v>
                </c:pt>
                <c:pt idx="27">
                  <c:v>4.1449361309999997</c:v>
                </c:pt>
                <c:pt idx="28">
                  <c:v>5.1271648030000003</c:v>
                </c:pt>
                <c:pt idx="29">
                  <c:v>4.4924639500000003</c:v>
                </c:pt>
                <c:pt idx="30">
                  <c:v>4.2565350750000004</c:v>
                </c:pt>
                <c:pt idx="31">
                  <c:v>5.2940035200000004</c:v>
                </c:pt>
                <c:pt idx="32">
                  <c:v>5.8054610789999996</c:v>
                </c:pt>
                <c:pt idx="33">
                  <c:v>6.6485055800000001</c:v>
                </c:pt>
                <c:pt idx="34">
                  <c:v>6.836852232</c:v>
                </c:pt>
                <c:pt idx="35">
                  <c:v>7.4526488799999999</c:v>
                </c:pt>
                <c:pt idx="36">
                  <c:v>7.6621097660000004</c:v>
                </c:pt>
                <c:pt idx="37">
                  <c:v>7.5242824800000001</c:v>
                </c:pt>
                <c:pt idx="38">
                  <c:v>10.535517327999999</c:v>
                </c:pt>
                <c:pt idx="39">
                  <c:v>10.503724672000001</c:v>
                </c:pt>
                <c:pt idx="40">
                  <c:v>11.584866572999999</c:v>
                </c:pt>
                <c:pt idx="41">
                  <c:v>13.582685140000001</c:v>
                </c:pt>
                <c:pt idx="42">
                  <c:v>13.839271725</c:v>
                </c:pt>
                <c:pt idx="43" formatCode="#,##0">
                  <c:v>13.510860048061264</c:v>
                </c:pt>
                <c:pt idx="44" formatCode="#,##0">
                  <c:v>14.007817919653158</c:v>
                </c:pt>
                <c:pt idx="45" formatCode="#,##0">
                  <c:v>14.508364406287697</c:v>
                </c:pt>
                <c:pt idx="46" formatCode="#,##0">
                  <c:v>15.014732946583122</c:v>
                </c:pt>
                <c:pt idx="47" formatCode="#,##0">
                  <c:v>15.528857326823552</c:v>
                </c:pt>
                <c:pt idx="48" formatCode="#,##0">
                  <c:v>16.052426890044003</c:v>
                </c:pt>
                <c:pt idx="49" formatCode="#,##0">
                  <c:v>16.586932191371627</c:v>
                </c:pt>
                <c:pt idx="50" formatCode="#,##0">
                  <c:v>17.13370277141107</c:v>
                </c:pt>
                <c:pt idx="51" formatCode="#,##0">
                  <c:v>17.693938427511974</c:v>
                </c:pt>
                <c:pt idx="52" formatCode="#,##0">
                  <c:v>18.268735121809399</c:v>
                </c:pt>
                <c:pt idx="53" formatCode="#,##0">
                  <c:v>18.859106466074369</c:v>
                </c:pt>
                <c:pt idx="54" formatCode="#,##0">
                  <c:v>19.466001559298419</c:v>
                </c:pt>
                <c:pt idx="55" formatCode="#,##0">
                  <c:v>20.090319818494383</c:v>
                </c:pt>
                <c:pt idx="56" formatCode="#,##0">
                  <c:v>20.73292333141735</c:v>
                </c:pt>
                <c:pt idx="57" formatCode="#,##0">
                  <c:v>21.39464716766091</c:v>
                </c:pt>
                <c:pt idx="58" formatCode="#,##0">
                  <c:v>22.076308008453498</c:v>
                </c:pt>
                <c:pt idx="59" formatCode="#,##0">
                  <c:v>22.778711392651353</c:v>
                </c:pt>
              </c:numCache>
            </c:numRef>
          </c:val>
          <c:smooth val="0"/>
          <c:extLst>
            <c:ext xmlns:c16="http://schemas.microsoft.com/office/drawing/2014/chart" uri="{C3380CC4-5D6E-409C-BE32-E72D297353CC}">
              <c16:uniqueId val="{00000002-795E-4CD2-A0E7-8CC708CB779C}"/>
            </c:ext>
          </c:extLst>
        </c:ser>
        <c:ser>
          <c:idx val="3"/>
          <c:order val="3"/>
          <c:tx>
            <c:strRef>
              <c:f>'3_GH_2030_scenario'!$D$143</c:f>
              <c:strCache>
                <c:ptCount val="1"/>
                <c:pt idx="0">
                  <c:v>MD - Industry static diesel engines</c:v>
                </c:pt>
              </c:strCache>
            </c:strRef>
          </c:tx>
          <c:spPr>
            <a:ln w="28575" cap="rnd">
              <a:solidFill>
                <a:schemeClr val="accent4"/>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'3_GH_2030_scenario'!$E$143:$BV$143</c:f>
              <c:numCache>
                <c:formatCode>0</c:formatCode>
                <c:ptCount val="70"/>
                <c:pt idx="0">
                  <c:v>31.876999999999999</c:v>
                </c:pt>
                <c:pt idx="1">
                  <c:v>33.768000000000001</c:v>
                </c:pt>
                <c:pt idx="2">
                  <c:v>34.155000000000001</c:v>
                </c:pt>
                <c:pt idx="3">
                  <c:v>34.036000000000001</c:v>
                </c:pt>
                <c:pt idx="4">
                  <c:v>37.484999999999999</c:v>
                </c:pt>
                <c:pt idx="5">
                  <c:v>36.863999999999997</c:v>
                </c:pt>
                <c:pt idx="6">
                  <c:v>37.521999999999998</c:v>
                </c:pt>
                <c:pt idx="7">
                  <c:v>34.83</c:v>
                </c:pt>
                <c:pt idx="8">
                  <c:v>30.562000000000001</c:v>
                </c:pt>
                <c:pt idx="9">
                  <c:v>30.68</c:v>
                </c:pt>
                <c:pt idx="10">
                  <c:v>39.411000000000001</c:v>
                </c:pt>
                <c:pt idx="11">
                  <c:v>22.532</c:v>
                </c:pt>
                <c:pt idx="12">
                  <c:v>12.624000000000001</c:v>
                </c:pt>
                <c:pt idx="13">
                  <c:v>26.664000000000001</c:v>
                </c:pt>
                <c:pt idx="14">
                  <c:v>15.9</c:v>
                </c:pt>
                <c:pt idx="15">
                  <c:v>21.013999999999999</c:v>
                </c:pt>
                <c:pt idx="16">
                  <c:v>23.763000000000002</c:v>
                </c:pt>
                <c:pt idx="17">
                  <c:v>23.584</c:v>
                </c:pt>
                <c:pt idx="18">
                  <c:v>25.824000000000002</c:v>
                </c:pt>
                <c:pt idx="19">
                  <c:v>25.38</c:v>
                </c:pt>
                <c:pt idx="20">
                  <c:v>25.474</c:v>
                </c:pt>
                <c:pt idx="21">
                  <c:v>29.92</c:v>
                </c:pt>
                <c:pt idx="22">
                  <c:v>30.849</c:v>
                </c:pt>
                <c:pt idx="23">
                  <c:v>35.893999999999998</c:v>
                </c:pt>
                <c:pt idx="24">
                  <c:v>40.15</c:v>
                </c:pt>
                <c:pt idx="25">
                  <c:v>44.16</c:v>
                </c:pt>
                <c:pt idx="26">
                  <c:v>45.704999999999998</c:v>
                </c:pt>
                <c:pt idx="27">
                  <c:v>52.542000000000002</c:v>
                </c:pt>
                <c:pt idx="28">
                  <c:v>59.984999999999999</c:v>
                </c:pt>
                <c:pt idx="29">
                  <c:v>60.48</c:v>
                </c:pt>
                <c:pt idx="30">
                  <c:v>58.448</c:v>
                </c:pt>
                <c:pt idx="31">
                  <c:v>74.73</c:v>
                </c:pt>
                <c:pt idx="32">
                  <c:v>74.429000000000002</c:v>
                </c:pt>
                <c:pt idx="33">
                  <c:v>82.075999999999993</c:v>
                </c:pt>
                <c:pt idx="34">
                  <c:v>85.784999999999997</c:v>
                </c:pt>
                <c:pt idx="35">
                  <c:v>94.093999999999994</c:v>
                </c:pt>
                <c:pt idx="36">
                  <c:v>95.858000000000004</c:v>
                </c:pt>
                <c:pt idx="37">
                  <c:v>92.16</c:v>
                </c:pt>
                <c:pt idx="38">
                  <c:v>123.69199999999999</c:v>
                </c:pt>
                <c:pt idx="39">
                  <c:v>119.48</c:v>
                </c:pt>
                <c:pt idx="40">
                  <c:v>135.60599999999999</c:v>
                </c:pt>
                <c:pt idx="41">
                  <c:v>156.512</c:v>
                </c:pt>
                <c:pt idx="42">
                  <c:v>162.322</c:v>
                </c:pt>
                <c:pt idx="43" formatCode="#,##0">
                  <c:v>158.47003139331744</c:v>
                </c:pt>
                <c:pt idx="44" formatCode="#,##0">
                  <c:v>164.29889271170731</c:v>
                </c:pt>
                <c:pt idx="45" formatCode="#,##0">
                  <c:v>170.16984520241661</c:v>
                </c:pt>
                <c:pt idx="46" formatCode="#,##0">
                  <c:v>176.10908505774464</c:v>
                </c:pt>
                <c:pt idx="47" formatCode="#,##0">
                  <c:v>182.13929382217199</c:v>
                </c:pt>
                <c:pt idx="48" formatCode="#,##0">
                  <c:v>188.28028594443415</c:v>
                </c:pt>
                <c:pt idx="49" formatCode="#,##0">
                  <c:v>194.54954427291767</c:v>
                </c:pt>
                <c:pt idx="50" formatCode="#,##0">
                  <c:v>200.9626631029233</c:v>
                </c:pt>
                <c:pt idx="51" formatCode="#,##0">
                  <c:v>207.53371496003331</c:v>
                </c:pt>
                <c:pt idx="52" formatCode="#,##0">
                  <c:v>214.27555447772991</c:v>
                </c:pt>
                <c:pt idx="53" formatCode="#,##0">
                  <c:v>221.20007039504267</c:v>
                </c:pt>
                <c:pt idx="54" formatCode="#,##0">
                  <c:v>228.31839477510061</c:v>
                </c:pt>
                <c:pt idx="55" formatCode="#,##0">
                  <c:v>235.64107695686167</c:v>
                </c:pt>
                <c:pt idx="56" formatCode="#,##0">
                  <c:v>243.17822844123154</c:v>
                </c:pt>
                <c:pt idx="57" formatCode="#,##0">
                  <c:v>250.93964383079225</c:v>
                </c:pt>
                <c:pt idx="58" formatCode="#,##0">
                  <c:v>258.93490204942043</c:v>
                </c:pt>
                <c:pt idx="59" formatCode="#,##0">
                  <c:v>267.17345133115759</c:v>
                </c:pt>
              </c:numCache>
            </c:numRef>
          </c:val>
          <c:smooth val="0"/>
          <c:extLst>
            <c:ext xmlns:c16="http://schemas.microsoft.com/office/drawing/2014/chart" uri="{C3380CC4-5D6E-409C-BE32-E72D297353CC}">
              <c16:uniqueId val="{00000003-795E-4CD2-A0E7-8CC708CB779C}"/>
            </c:ext>
          </c:extLst>
        </c:ser>
        <c:ser>
          <c:idx val="4"/>
          <c:order val="4"/>
          <c:tx>
            <c:strRef>
              <c:f>'3_GH_2030_scenario'!$D$144</c:f>
              <c:strCache>
                <c:ptCount val="1"/>
                <c:pt idx="0">
                  <c:v>MD - Petrol cars</c:v>
                </c:pt>
              </c:strCache>
            </c:strRef>
          </c:tx>
          <c:spPr>
            <a:ln w="28575" cap="rnd">
              <a:solidFill>
                <a:schemeClr val="accent5"/>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'3_GH_2030_scenario'!$E$144:$BV$144</c:f>
              <c:numCache>
                <c:formatCode>0</c:formatCode>
                <c:ptCount val="70"/>
                <c:pt idx="0">
                  <c:v>31.798605074000001</c:v>
                </c:pt>
                <c:pt idx="1">
                  <c:v>30.381835541000001</c:v>
                </c:pt>
                <c:pt idx="2">
                  <c:v>33.530212280999997</c:v>
                </c:pt>
                <c:pt idx="3">
                  <c:v>37.465683206000001</c:v>
                </c:pt>
                <c:pt idx="4">
                  <c:v>39.197290412999997</c:v>
                </c:pt>
                <c:pt idx="5">
                  <c:v>41.086316457000002</c:v>
                </c:pt>
                <c:pt idx="6">
                  <c:v>42.660504826999997</c:v>
                </c:pt>
                <c:pt idx="7">
                  <c:v>43.290180175000003</c:v>
                </c:pt>
                <c:pt idx="8">
                  <c:v>36.363751346999997</c:v>
                </c:pt>
                <c:pt idx="9">
                  <c:v>40.283540991999999</c:v>
                </c:pt>
                <c:pt idx="10">
                  <c:v>44.512306866000003</c:v>
                </c:pt>
                <c:pt idx="11">
                  <c:v>40.760974001999998</c:v>
                </c:pt>
                <c:pt idx="12">
                  <c:v>31.859540471999999</c:v>
                </c:pt>
                <c:pt idx="13">
                  <c:v>28.915937272000001</c:v>
                </c:pt>
                <c:pt idx="14">
                  <c:v>37.990354172000004</c:v>
                </c:pt>
                <c:pt idx="15">
                  <c:v>41.669486345999999</c:v>
                </c:pt>
                <c:pt idx="16">
                  <c:v>42.191815765000001</c:v>
                </c:pt>
                <c:pt idx="17">
                  <c:v>45.764420155000003</c:v>
                </c:pt>
                <c:pt idx="18">
                  <c:v>54.114344987000003</c:v>
                </c:pt>
                <c:pt idx="19">
                  <c:v>55.414281914999997</c:v>
                </c:pt>
                <c:pt idx="20">
                  <c:v>52.560218284999998</c:v>
                </c:pt>
                <c:pt idx="21">
                  <c:v>61.810814315999998</c:v>
                </c:pt>
                <c:pt idx="22">
                  <c:v>62.121919499999997</c:v>
                </c:pt>
                <c:pt idx="23">
                  <c:v>59.729124284000001</c:v>
                </c:pt>
                <c:pt idx="24">
                  <c:v>64.277728791000001</c:v>
                </c:pt>
                <c:pt idx="25">
                  <c:v>69.376303526000001</c:v>
                </c:pt>
                <c:pt idx="26">
                  <c:v>74.457200532000002</c:v>
                </c:pt>
                <c:pt idx="27">
                  <c:v>83.338095925000005</c:v>
                </c:pt>
                <c:pt idx="28">
                  <c:v>92.803878589999997</c:v>
                </c:pt>
                <c:pt idx="29">
                  <c:v>97.212090446999994</c:v>
                </c:pt>
                <c:pt idx="30">
                  <c:v>99.266996598000006</c:v>
                </c:pt>
                <c:pt idx="31">
                  <c:v>104.708764305</c:v>
                </c:pt>
                <c:pt idx="32">
                  <c:v>87.369489896999994</c:v>
                </c:pt>
                <c:pt idx="33">
                  <c:v>106.6201598</c:v>
                </c:pt>
                <c:pt idx="34">
                  <c:v>101.340539354</c:v>
                </c:pt>
                <c:pt idx="35">
                  <c:v>95.452340599999999</c:v>
                </c:pt>
                <c:pt idx="36">
                  <c:v>104.63312808000001</c:v>
                </c:pt>
                <c:pt idx="37">
                  <c:v>106.12706999</c:v>
                </c:pt>
                <c:pt idx="38">
                  <c:v>135.54553275000001</c:v>
                </c:pt>
                <c:pt idx="39">
                  <c:v>142.53323148000001</c:v>
                </c:pt>
                <c:pt idx="40">
                  <c:v>157.45975862399999</c:v>
                </c:pt>
                <c:pt idx="41">
                  <c:v>194.42503859999999</c:v>
                </c:pt>
                <c:pt idx="42">
                  <c:v>213.29614332</c:v>
                </c:pt>
                <c:pt idx="43" formatCode="#,##0">
                  <c:v>208.2345370805802</c:v>
                </c:pt>
                <c:pt idx="44" formatCode="#,##0">
                  <c:v>215.89384166751046</c:v>
                </c:pt>
                <c:pt idx="45" formatCode="#,##0">
                  <c:v>223.60845536056033</c:v>
                </c:pt>
                <c:pt idx="46" formatCode="#,##0">
                  <c:v>231.41280076903175</c:v>
                </c:pt>
                <c:pt idx="47" formatCode="#,##0">
                  <c:v>239.33668214596662</c:v>
                </c:pt>
                <c:pt idx="48" formatCode="#,##0">
                  <c:v>247.40613629165861</c:v>
                </c:pt>
                <c:pt idx="49" formatCode="#,##0">
                  <c:v>255.64413621121557</c:v>
                </c:pt>
                <c:pt idx="50" formatCode="#,##0">
                  <c:v>264.07117329240651</c:v>
                </c:pt>
                <c:pt idx="51" formatCode="#,##0">
                  <c:v>272.70573927038413</c:v>
                </c:pt>
                <c:pt idx="52" formatCode="#,##0">
                  <c:v>281.56472553230219</c:v>
                </c:pt>
                <c:pt idx="53" formatCode="#,##0">
                  <c:v>290.66375425004077</c:v>
                </c:pt>
                <c:pt idx="54" formatCode="#,##0">
                  <c:v>300.01745329987438</c:v>
                </c:pt>
                <c:pt idx="55" formatCode="#,##0">
                  <c:v>309.63968484044011</c:v>
                </c:pt>
                <c:pt idx="56" formatCode="#,##0">
                  <c:v>319.54373569759264</c:v>
                </c:pt>
                <c:pt idx="57" formatCode="#,##0">
                  <c:v>329.74247628295871</c:v>
                </c:pt>
                <c:pt idx="58" formatCode="#,##0">
                  <c:v>340.24849359965589</c:v>
                </c:pt>
                <c:pt idx="59" formatCode="#,##0">
                  <c:v>351.07420292030429</c:v>
                </c:pt>
              </c:numCache>
            </c:numRef>
          </c:val>
          <c:smooth val="0"/>
          <c:extLst>
            <c:ext xmlns:c16="http://schemas.microsoft.com/office/drawing/2014/chart" uri="{C3380CC4-5D6E-409C-BE32-E72D297353CC}">
              <c16:uniqueId val="{00000004-795E-4CD2-A0E7-8CC708CB779C}"/>
            </c:ext>
          </c:extLst>
        </c:ser>
        <c:ser>
          <c:idx val="5"/>
          <c:order val="5"/>
          <c:tx>
            <c:strRef>
              <c:f>'3_GH_2030_scenario'!$D$145</c:f>
              <c:strCache>
                <c:ptCount val="1"/>
                <c:pt idx="0">
                  <c:v>MD - Tractors</c:v>
                </c:pt>
              </c:strCache>
            </c:strRef>
          </c:tx>
          <c:spPr>
            <a:ln w="28575" cap="rnd">
              <a:solidFill>
                <a:schemeClr val="accent6"/>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'3_GH_2030_scenario'!$E$145:$BV$145</c:f>
              <c:numCache>
                <c:formatCode>0</c:formatCode>
                <c:ptCount val="70"/>
                <c:pt idx="0">
                  <c:v>1.62815343</c:v>
                </c:pt>
                <c:pt idx="1">
                  <c:v>1.7366969919999999</c:v>
                </c:pt>
                <c:pt idx="2">
                  <c:v>1.682425211</c:v>
                </c:pt>
                <c:pt idx="3">
                  <c:v>1.62815343</c:v>
                </c:pt>
                <c:pt idx="4">
                  <c:v>1.7366969919999999</c:v>
                </c:pt>
                <c:pt idx="5">
                  <c:v>1.7909687729999999</c:v>
                </c:pt>
                <c:pt idx="6">
                  <c:v>1.953784116</c:v>
                </c:pt>
                <c:pt idx="7">
                  <c:v>1.953784116</c:v>
                </c:pt>
                <c:pt idx="8">
                  <c:v>1.682425211</c:v>
                </c:pt>
                <c:pt idx="9">
                  <c:v>1.804112838</c:v>
                </c:pt>
                <c:pt idx="10">
                  <c:v>2.309253156</c:v>
                </c:pt>
                <c:pt idx="11">
                  <c:v>2.12989221</c:v>
                </c:pt>
                <c:pt idx="12">
                  <c:v>1.4075693579999999</c:v>
                </c:pt>
                <c:pt idx="13">
                  <c:v>1.5755041700000001</c:v>
                </c:pt>
                <c:pt idx="14">
                  <c:v>2.0303898739999999</c:v>
                </c:pt>
                <c:pt idx="15">
                  <c:v>2.1536431020000002</c:v>
                </c:pt>
                <c:pt idx="16">
                  <c:v>2.1535561200000002</c:v>
                </c:pt>
                <c:pt idx="17">
                  <c:v>2.1653827200000002</c:v>
                </c:pt>
                <c:pt idx="18">
                  <c:v>2.1681278060000002</c:v>
                </c:pt>
                <c:pt idx="19">
                  <c:v>2.23294908</c:v>
                </c:pt>
                <c:pt idx="20">
                  <c:v>2.205429788</c:v>
                </c:pt>
                <c:pt idx="21">
                  <c:v>2.6324939700000001</c:v>
                </c:pt>
                <c:pt idx="22">
                  <c:v>2.5588774079999999</c:v>
                </c:pt>
                <c:pt idx="23">
                  <c:v>2.8776202560000002</c:v>
                </c:pt>
                <c:pt idx="24">
                  <c:v>3.122738955</c:v>
                </c:pt>
                <c:pt idx="25">
                  <c:v>3.201095472</c:v>
                </c:pt>
                <c:pt idx="26">
                  <c:v>3.5289331640000001</c:v>
                </c:pt>
                <c:pt idx="27">
                  <c:v>4.6548518720000001</c:v>
                </c:pt>
                <c:pt idx="28">
                  <c:v>5.7262039800000002</c:v>
                </c:pt>
                <c:pt idx="29">
                  <c:v>8.2186109609999995</c:v>
                </c:pt>
                <c:pt idx="30">
                  <c:v>8.610755502</c:v>
                </c:pt>
                <c:pt idx="31">
                  <c:v>1.786796788</c:v>
                </c:pt>
                <c:pt idx="32">
                  <c:v>1.8730283320000001</c:v>
                </c:pt>
                <c:pt idx="33">
                  <c:v>2.1849547720000002</c:v>
                </c:pt>
                <c:pt idx="34">
                  <c:v>2.4343777279999999</c:v>
                </c:pt>
                <c:pt idx="35">
                  <c:v>2.6313194659999999</c:v>
                </c:pt>
                <c:pt idx="36">
                  <c:v>2.7950084749999999</c:v>
                </c:pt>
                <c:pt idx="37">
                  <c:v>2.746163277</c:v>
                </c:pt>
                <c:pt idx="38">
                  <c:v>4.06654246</c:v>
                </c:pt>
                <c:pt idx="39">
                  <c:v>4.1602825499999998</c:v>
                </c:pt>
                <c:pt idx="40">
                  <c:v>4.8013354550000003</c:v>
                </c:pt>
                <c:pt idx="41">
                  <c:v>5.5977173379999998</c:v>
                </c:pt>
                <c:pt idx="42">
                  <c:v>5.9010059430000004</c:v>
                </c:pt>
                <c:pt idx="43" formatCode="#,##0">
                  <c:v>5.7609726164005055</c:v>
                </c:pt>
                <c:pt idx="44" formatCode="#,##0">
                  <c:v>5.9728733155093234</c:v>
                </c:pt>
                <c:pt idx="45" formatCode="#,##0">
                  <c:v>6.1863041846382538</c:v>
                </c:pt>
                <c:pt idx="46" formatCode="#,##0">
                  <c:v>6.4022175524084455</c:v>
                </c:pt>
                <c:pt idx="47" formatCode="#,##0">
                  <c:v>6.6214379769745344</c:v>
                </c:pt>
                <c:pt idx="48" formatCode="#,##0">
                  <c:v>6.844685786941052</c:v>
                </c:pt>
                <c:pt idx="49" formatCode="#,##0">
                  <c:v>7.0725965486035713</c:v>
                </c:pt>
                <c:pt idx="50" formatCode="#,##0">
                  <c:v>7.3057371723577669</c:v>
                </c:pt>
                <c:pt idx="51" formatCode="#,##0">
                  <c:v>7.5446192466333875</c:v>
                </c:pt>
                <c:pt idx="52" formatCode="#,##0">
                  <c:v>7.7897100849712588</c:v>
                </c:pt>
                <c:pt idx="53" formatCode="#,##0">
                  <c:v>8.0414418870711639</c:v>
                </c:pt>
                <c:pt idx="54" formatCode="#,##0">
                  <c:v>8.3002193446611621</c:v>
                </c:pt>
                <c:pt idx="55" formatCode="#,##0">
                  <c:v>8.5664259652872765</c:v>
                </c:pt>
                <c:pt idx="56" formatCode="#,##0">
                  <c:v>8.8404293394605737</c:v>
                </c:pt>
                <c:pt idx="57" formatCode="#,##0">
                  <c:v>9.1225855372642553</c:v>
                </c:pt>
                <c:pt idx="58" formatCode="#,##0">
                  <c:v>9.4132427880617104</c:v>
                </c:pt>
                <c:pt idx="59" formatCode="#,##0">
                  <c:v>9.7127445701567403</c:v>
                </c:pt>
              </c:numCache>
            </c:numRef>
          </c:val>
          <c:smooth val="0"/>
          <c:extLst>
            <c:ext xmlns:c16="http://schemas.microsoft.com/office/drawing/2014/chart" uri="{C3380CC4-5D6E-409C-BE32-E72D297353CC}">
              <c16:uniqueId val="{00000005-795E-4CD2-A0E7-8CC708CB779C}"/>
            </c:ext>
          </c:extLst>
        </c:ser>
        <c:dLbls>
          <c:showLegendKey val="0"/>
          <c:showVal val="0"/>
          <c:showCatName val="0"/>
          <c:showSerName val="0"/>
          <c:showPercent val="0"/>
          <c:showBubbleSize val="0"/>
        </c:dLbls>
        <c:smooth val="0"/>
        <c:axId val="479626528"/>
        <c:axId val="479626136"/>
      </c:lineChart>
      <c:catAx>
        <c:axId val="47962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9626136"/>
        <c:crosses val="autoZero"/>
        <c:auto val="1"/>
        <c:lblAlgn val="ctr"/>
        <c:lblOffset val="100"/>
        <c:noMultiLvlLbl val="0"/>
      </c:catAx>
      <c:valAx>
        <c:axId val="479626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9626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Ghana - UW</a:t>
            </a:r>
            <a:r>
              <a:rPr lang="en-GB" baseline="0"/>
              <a:t> Electricity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'3_GH_2030_scenario'!$D$146</c:f>
              <c:strCache>
                <c:ptCount val="1"/>
                <c:pt idx="0">
                  <c:v>KE - Fans</c:v>
                </c:pt>
              </c:strCache>
            </c:strRef>
          </c:tx>
          <c:spPr>
            <a:ln w="28575" cap="rnd">
              <a:solidFill>
                <a:schemeClr val="accent1"/>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'3_GH_2030_scenario'!$E$146:$BV$146</c:f>
              <c:numCache>
                <c:formatCode>0</c:formatCode>
                <c:ptCount val="70"/>
                <c:pt idx="0">
                  <c:v>0.167280110567705</c:v>
                </c:pt>
                <c:pt idx="1">
                  <c:v>0.19065628370486301</c:v>
                </c:pt>
                <c:pt idx="2">
                  <c:v>0.22576508823629099</c:v>
                </c:pt>
                <c:pt idx="3">
                  <c:v>0.319886421157625</c:v>
                </c:pt>
                <c:pt idx="4">
                  <c:v>0.41341420461204198</c:v>
                </c:pt>
                <c:pt idx="5">
                  <c:v>0.51809738354608603</c:v>
                </c:pt>
                <c:pt idx="6">
                  <c:v>0.56337424707159001</c:v>
                </c:pt>
                <c:pt idx="7">
                  <c:v>0.57319726925689096</c:v>
                </c:pt>
                <c:pt idx="8">
                  <c:v>0.59454577815656595</c:v>
                </c:pt>
                <c:pt idx="9">
                  <c:v>0.59244323828698198</c:v>
                </c:pt>
                <c:pt idx="10">
                  <c:v>0.64815659113856205</c:v>
                </c:pt>
                <c:pt idx="11">
                  <c:v>0.69184995166117702</c:v>
                </c:pt>
                <c:pt idx="12">
                  <c:v>0.64323599994288305</c:v>
                </c:pt>
                <c:pt idx="13">
                  <c:v>0.57203992900500999</c:v>
                </c:pt>
                <c:pt idx="14">
                  <c:v>0.592496166608521</c:v>
                </c:pt>
                <c:pt idx="15">
                  <c:v>0.590014487319514</c:v>
                </c:pt>
                <c:pt idx="16">
                  <c:v>0.67785748015456704</c:v>
                </c:pt>
                <c:pt idx="17">
                  <c:v>0.69735950325351903</c:v>
                </c:pt>
                <c:pt idx="18">
                  <c:v>0.78377320741087197</c:v>
                </c:pt>
                <c:pt idx="19">
                  <c:v>0.88043154562583303</c:v>
                </c:pt>
                <c:pt idx="20">
                  <c:v>0.97605755698231</c:v>
                </c:pt>
                <c:pt idx="21">
                  <c:v>1.16995805209348</c:v>
                </c:pt>
                <c:pt idx="22">
                  <c:v>1.3068620340922801</c:v>
                </c:pt>
                <c:pt idx="23">
                  <c:v>1.3984825244686101</c:v>
                </c:pt>
                <c:pt idx="24">
                  <c:v>1.89967937562985</c:v>
                </c:pt>
                <c:pt idx="25">
                  <c:v>2.2741687295871702</c:v>
                </c:pt>
                <c:pt idx="26">
                  <c:v>1.37347166952721</c:v>
                </c:pt>
                <c:pt idx="27">
                  <c:v>1.1223720042083101</c:v>
                </c:pt>
                <c:pt idx="28">
                  <c:v>1.46462744703331</c:v>
                </c:pt>
                <c:pt idx="29">
                  <c:v>1.34169974542266</c:v>
                </c:pt>
                <c:pt idx="30">
                  <c:v>1.4595825998553</c:v>
                </c:pt>
                <c:pt idx="31">
                  <c:v>1.50271783066992</c:v>
                </c:pt>
                <c:pt idx="32">
                  <c:v>1.5450411292301001</c:v>
                </c:pt>
                <c:pt idx="33">
                  <c:v>1.6277450174888499</c:v>
                </c:pt>
                <c:pt idx="34">
                  <c:v>1.71929195530348</c:v>
                </c:pt>
                <c:pt idx="35">
                  <c:v>1.8601024989852999</c:v>
                </c:pt>
                <c:pt idx="36">
                  <c:v>1.8169245751004199</c:v>
                </c:pt>
                <c:pt idx="37">
                  <c:v>1.9543822803763999</c:v>
                </c:pt>
                <c:pt idx="38">
                  <c:v>2.0695662746451999</c:v>
                </c:pt>
                <c:pt idx="39">
                  <c:v>2.3208880896108202</c:v>
                </c:pt>
                <c:pt idx="40">
                  <c:v>2.32291239677946</c:v>
                </c:pt>
                <c:pt idx="41">
                  <c:v>2.34382948279546</c:v>
                </c:pt>
                <c:pt idx="42">
                  <c:v>2.6822735463585401</c:v>
                </c:pt>
                <c:pt idx="43" formatCode="#,##0">
                  <c:v>2.8405276855936936</c:v>
                </c:pt>
                <c:pt idx="44" formatCode="#,##0">
                  <c:v>3.0081188190437214</c:v>
                </c:pt>
                <c:pt idx="45" formatCode="#,##0">
                  <c:v>3.1855978293673006</c:v>
                </c:pt>
                <c:pt idx="46" formatCode="#,##0">
                  <c:v>3.3735481012999711</c:v>
                </c:pt>
                <c:pt idx="47" formatCode="#,##0">
                  <c:v>3.5725874392766692</c:v>
                </c:pt>
                <c:pt idx="48" formatCode="#,##0">
                  <c:v>3.7833700981939926</c:v>
                </c:pt>
                <c:pt idx="49" formatCode="#,##0">
                  <c:v>4.0065889339874383</c:v>
                </c:pt>
                <c:pt idx="50" formatCode="#,##0">
                  <c:v>4.2429776810926967</c:v>
                </c:pt>
                <c:pt idx="51" formatCode="#,##0">
                  <c:v>4.4933133642771654</c:v>
                </c:pt>
                <c:pt idx="52" formatCode="#,##0">
                  <c:v>4.7584188527695179</c:v>
                </c:pt>
                <c:pt idx="53" formatCode="#,##0">
                  <c:v>5.0391655650829188</c:v>
                </c:pt>
                <c:pt idx="54" formatCode="#,##0">
                  <c:v>5.3364763334228105</c:v>
                </c:pt>
                <c:pt idx="55" formatCode="#,##0">
                  <c:v>5.6513284370947563</c:v>
                </c:pt>
                <c:pt idx="56" formatCode="#,##0">
                  <c:v>5.9847568148833465</c:v>
                </c:pt>
                <c:pt idx="57" formatCode="#,##0">
                  <c:v>6.3378574669614638</c:v>
                </c:pt>
                <c:pt idx="58" formatCode="#,##0">
                  <c:v>6.7117910575121895</c:v>
                </c:pt>
                <c:pt idx="59" formatCode="#,##0">
                  <c:v>7.1077867299054081</c:v>
                </c:pt>
              </c:numCache>
            </c:numRef>
          </c:val>
          <c:smooth val="0"/>
          <c:extLst>
            <c:ext xmlns:c16="http://schemas.microsoft.com/office/drawing/2014/chart" uri="{C3380CC4-5D6E-409C-BE32-E72D297353CC}">
              <c16:uniqueId val="{00000000-D702-4C85-9B13-388BAE2E5DCE}"/>
            </c:ext>
          </c:extLst>
        </c:ser>
        <c:ser>
          <c:idx val="1"/>
          <c:order val="1"/>
          <c:tx>
            <c:strRef>
              <c:f>'3_GH_2030_scenario'!$D$147</c:f>
              <c:strCache>
                <c:ptCount val="1"/>
                <c:pt idx="0">
                  <c:v>Light - Electric lights</c:v>
                </c:pt>
              </c:strCache>
            </c:strRef>
          </c:tx>
          <c:spPr>
            <a:ln w="28575" cap="rnd">
              <a:solidFill>
                <a:schemeClr val="accent2"/>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'3_GH_2030_scenario'!$E$147:$BV$147</c:f>
              <c:numCache>
                <c:formatCode>0</c:formatCode>
                <c:ptCount val="70"/>
                <c:pt idx="0">
                  <c:v>0.57921677717401598</c:v>
                </c:pt>
                <c:pt idx="1">
                  <c:v>0.67290362574195495</c:v>
                </c:pt>
                <c:pt idx="2">
                  <c:v>0.79601992311073899</c:v>
                </c:pt>
                <c:pt idx="3">
                  <c:v>0.88748397861426498</c:v>
                </c:pt>
                <c:pt idx="4">
                  <c:v>0.87140264012830704</c:v>
                </c:pt>
                <c:pt idx="5">
                  <c:v>0.93878876031480796</c:v>
                </c:pt>
                <c:pt idx="6">
                  <c:v>0.980314106415342</c:v>
                </c:pt>
                <c:pt idx="7">
                  <c:v>0.82193616908234801</c:v>
                </c:pt>
                <c:pt idx="8">
                  <c:v>1.0099657158264299</c:v>
                </c:pt>
                <c:pt idx="9">
                  <c:v>1.05681356336636</c:v>
                </c:pt>
                <c:pt idx="10">
                  <c:v>1.0785848829476301</c:v>
                </c:pt>
                <c:pt idx="11">
                  <c:v>1.2576557410888101</c:v>
                </c:pt>
                <c:pt idx="12">
                  <c:v>0.78183034779849103</c:v>
                </c:pt>
                <c:pt idx="13">
                  <c:v>0.48871748319962699</c:v>
                </c:pt>
                <c:pt idx="14">
                  <c:v>0.84382396729419695</c:v>
                </c:pt>
                <c:pt idx="15">
                  <c:v>1.2669524312637199</c:v>
                </c:pt>
                <c:pt idx="16">
                  <c:v>1.3136633382167799</c:v>
                </c:pt>
                <c:pt idx="17">
                  <c:v>1.50177332758029</c:v>
                </c:pt>
                <c:pt idx="18">
                  <c:v>1.60495442702528</c:v>
                </c:pt>
                <c:pt idx="19">
                  <c:v>1.6962657884621599</c:v>
                </c:pt>
                <c:pt idx="20">
                  <c:v>1.8542544302961499</c:v>
                </c:pt>
                <c:pt idx="21">
                  <c:v>2.07507539198809</c:v>
                </c:pt>
                <c:pt idx="22">
                  <c:v>2.2372168809564301</c:v>
                </c:pt>
                <c:pt idx="23">
                  <c:v>2.0928358641239901</c:v>
                </c:pt>
                <c:pt idx="24">
                  <c:v>2.97845330418038</c:v>
                </c:pt>
                <c:pt idx="25">
                  <c:v>3.4394652744587799</c:v>
                </c:pt>
                <c:pt idx="26">
                  <c:v>3.29616175313194</c:v>
                </c:pt>
                <c:pt idx="27">
                  <c:v>2.14405105991273</c:v>
                </c:pt>
                <c:pt idx="28">
                  <c:v>3.1202880187523601</c:v>
                </c:pt>
                <c:pt idx="29">
                  <c:v>3.32710677731537</c:v>
                </c:pt>
                <c:pt idx="30">
                  <c:v>3.4973128457196001</c:v>
                </c:pt>
                <c:pt idx="31">
                  <c:v>3.8677643970614302</c:v>
                </c:pt>
                <c:pt idx="32">
                  <c:v>3.0817662818659302</c:v>
                </c:pt>
                <c:pt idx="33">
                  <c:v>3.1695933328475201</c:v>
                </c:pt>
                <c:pt idx="34">
                  <c:v>3.64671772190357</c:v>
                </c:pt>
                <c:pt idx="35">
                  <c:v>4.7027940860493</c:v>
                </c:pt>
                <c:pt idx="36">
                  <c:v>4.1128476777494098</c:v>
                </c:pt>
                <c:pt idx="37">
                  <c:v>4.6336279611846702</c:v>
                </c:pt>
                <c:pt idx="38">
                  <c:v>4.6824438225119902</c:v>
                </c:pt>
                <c:pt idx="39">
                  <c:v>5.2771754567496201</c:v>
                </c:pt>
                <c:pt idx="40">
                  <c:v>5.6355573930092504</c:v>
                </c:pt>
                <c:pt idx="41" formatCode="0.0">
                  <c:v>6.0698665912085001</c:v>
                </c:pt>
                <c:pt idx="42" formatCode="0.0">
                  <c:v>7.0333374971187403</c:v>
                </c:pt>
                <c:pt idx="43" formatCode="#,##0">
                  <c:v>7.5</c:v>
                </c:pt>
                <c:pt idx="44" formatCode="#,##0">
                  <c:v>8</c:v>
                </c:pt>
                <c:pt idx="45" formatCode="#,##0">
                  <c:v>8.5</c:v>
                </c:pt>
                <c:pt idx="46" formatCode="#,##0">
                  <c:v>9</c:v>
                </c:pt>
                <c:pt idx="47" formatCode="#,##0">
                  <c:v>9.5</c:v>
                </c:pt>
                <c:pt idx="48" formatCode="#,##0">
                  <c:v>10</c:v>
                </c:pt>
                <c:pt idx="49" formatCode="#,##0">
                  <c:v>10.5</c:v>
                </c:pt>
                <c:pt idx="50" formatCode="#,##0">
                  <c:v>11</c:v>
                </c:pt>
                <c:pt idx="51" formatCode="#,##0">
                  <c:v>11.5</c:v>
                </c:pt>
                <c:pt idx="52" formatCode="#,##0">
                  <c:v>12</c:v>
                </c:pt>
                <c:pt idx="53" formatCode="#,##0">
                  <c:v>12.5</c:v>
                </c:pt>
                <c:pt idx="54" formatCode="#,##0">
                  <c:v>13</c:v>
                </c:pt>
                <c:pt idx="55" formatCode="#,##0">
                  <c:v>13.5</c:v>
                </c:pt>
                <c:pt idx="56" formatCode="#,##0">
                  <c:v>14</c:v>
                </c:pt>
                <c:pt idx="57" formatCode="#,##0">
                  <c:v>14.5</c:v>
                </c:pt>
                <c:pt idx="58" formatCode="#,##0">
                  <c:v>15</c:v>
                </c:pt>
                <c:pt idx="59" formatCode="#,##0">
                  <c:v>15.5</c:v>
                </c:pt>
              </c:numCache>
            </c:numRef>
          </c:val>
          <c:smooth val="0"/>
          <c:extLst>
            <c:ext xmlns:c16="http://schemas.microsoft.com/office/drawing/2014/chart" uri="{C3380CC4-5D6E-409C-BE32-E72D297353CC}">
              <c16:uniqueId val="{00000001-D702-4C85-9B13-388BAE2E5DCE}"/>
            </c:ext>
          </c:extLst>
        </c:ser>
        <c:ser>
          <c:idx val="2"/>
          <c:order val="2"/>
          <c:tx>
            <c:strRef>
              <c:f>'3_GH_2030_scenario'!$D$148</c:f>
              <c:strCache>
                <c:ptCount val="1"/>
                <c:pt idx="0">
                  <c:v>Light - Televisions</c:v>
                </c:pt>
              </c:strCache>
            </c:strRef>
          </c:tx>
          <c:spPr>
            <a:ln w="28575" cap="rnd">
              <a:solidFill>
                <a:schemeClr val="accent3"/>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'3_GH_2030_scenario'!$E$148:$BV$148</c:f>
              <c:numCache>
                <c:formatCode>0</c:formatCode>
                <c:ptCount val="70"/>
                <c:pt idx="0">
                  <c:v>1.52698146862631E-3</c:v>
                </c:pt>
                <c:pt idx="1">
                  <c:v>1.7838518092027199E-3</c:v>
                </c:pt>
                <c:pt idx="2">
                  <c:v>2.1644872463324801E-3</c:v>
                </c:pt>
                <c:pt idx="3">
                  <c:v>3.1417003551817702E-3</c:v>
                </c:pt>
                <c:pt idx="4">
                  <c:v>4.1582697278783201E-3</c:v>
                </c:pt>
                <c:pt idx="5">
                  <c:v>5.3357019083844597E-3</c:v>
                </c:pt>
                <c:pt idx="6">
                  <c:v>5.9392471522613302E-3</c:v>
                </c:pt>
                <c:pt idx="7">
                  <c:v>6.18444228982141E-3</c:v>
                </c:pt>
                <c:pt idx="8">
                  <c:v>6.5638355038891202E-3</c:v>
                </c:pt>
                <c:pt idx="9">
                  <c:v>6.6913677646188597E-3</c:v>
                </c:pt>
                <c:pt idx="10">
                  <c:v>7.4880597942541902E-3</c:v>
                </c:pt>
                <c:pt idx="11">
                  <c:v>8.1743527876916699E-3</c:v>
                </c:pt>
                <c:pt idx="12">
                  <c:v>7.7714150840851098E-3</c:v>
                </c:pt>
                <c:pt idx="13">
                  <c:v>7.0661946546172402E-3</c:v>
                </c:pt>
                <c:pt idx="14">
                  <c:v>7.48204636645468E-3</c:v>
                </c:pt>
                <c:pt idx="15">
                  <c:v>7.6159488643603099E-3</c:v>
                </c:pt>
                <c:pt idx="16">
                  <c:v>8.9429690854396192E-3</c:v>
                </c:pt>
                <c:pt idx="17">
                  <c:v>9.4024707492624208E-3</c:v>
                </c:pt>
                <c:pt idx="18">
                  <c:v>1.07989618637021E-2</c:v>
                </c:pt>
                <c:pt idx="19">
                  <c:v>1.23954451372761E-2</c:v>
                </c:pt>
                <c:pt idx="20">
                  <c:v>1.40407311719601E-2</c:v>
                </c:pt>
                <c:pt idx="21">
                  <c:v>1.7195281001417199E-2</c:v>
                </c:pt>
                <c:pt idx="22">
                  <c:v>1.9623407071994E-2</c:v>
                </c:pt>
                <c:pt idx="23">
                  <c:v>2.14532118317616E-2</c:v>
                </c:pt>
                <c:pt idx="24">
                  <c:v>2.9771111577210199E-2</c:v>
                </c:pt>
                <c:pt idx="25">
                  <c:v>3.6409076103856901E-2</c:v>
                </c:pt>
                <c:pt idx="26">
                  <c:v>2.24633996583407E-2</c:v>
                </c:pt>
                <c:pt idx="27">
                  <c:v>1.87526142951111E-2</c:v>
                </c:pt>
                <c:pt idx="28">
                  <c:v>2.4999170483090499E-2</c:v>
                </c:pt>
                <c:pt idx="29">
                  <c:v>2.33956548562128E-2</c:v>
                </c:pt>
                <c:pt idx="30">
                  <c:v>2.60017014773293E-2</c:v>
                </c:pt>
                <c:pt idx="31">
                  <c:v>2.7350125595301301E-2</c:v>
                </c:pt>
                <c:pt idx="32">
                  <c:v>2.8730958997483999E-2</c:v>
                </c:pt>
                <c:pt idx="33">
                  <c:v>3.09277160890064E-2</c:v>
                </c:pt>
                <c:pt idx="34">
                  <c:v>3.33802499691346E-2</c:v>
                </c:pt>
                <c:pt idx="35">
                  <c:v>3.6905088639807598E-2</c:v>
                </c:pt>
                <c:pt idx="36">
                  <c:v>3.6840930548583201E-2</c:v>
                </c:pt>
                <c:pt idx="37">
                  <c:v>4.0502928719742003E-2</c:v>
                </c:pt>
                <c:pt idx="38">
                  <c:v>4.3841200642106101E-2</c:v>
                </c:pt>
                <c:pt idx="39">
                  <c:v>5.0260934197401401E-2</c:v>
                </c:pt>
                <c:pt idx="40">
                  <c:v>5.1432040782494103E-2</c:v>
                </c:pt>
                <c:pt idx="41">
                  <c:v>5.3064871731612201E-2</c:v>
                </c:pt>
                <c:pt idx="42">
                  <c:v>6.2104684972511197E-2</c:v>
                </c:pt>
                <c:pt idx="43" formatCode="#,##0">
                  <c:v>6.576886138588936E-2</c:v>
                </c:pt>
                <c:pt idx="44" formatCode="#,##0">
                  <c:v>6.7741927227466039E-2</c:v>
                </c:pt>
                <c:pt idx="45" formatCode="#,##0">
                  <c:v>6.9774185044290019E-2</c:v>
                </c:pt>
                <c:pt idx="46" formatCode="#,##0">
                  <c:v>7.1867410595618728E-2</c:v>
                </c:pt>
                <c:pt idx="47" formatCode="#,##0">
                  <c:v>7.4023432913487286E-2</c:v>
                </c:pt>
                <c:pt idx="48" formatCode="#,##0">
                  <c:v>7.6244135900891907E-2</c:v>
                </c:pt>
                <c:pt idx="49" formatCode="#,##0">
                  <c:v>7.8531459977918661E-2</c:v>
                </c:pt>
                <c:pt idx="50" formatCode="#,##0">
                  <c:v>8.0887403777256228E-2</c:v>
                </c:pt>
                <c:pt idx="51" formatCode="#,##0">
                  <c:v>8.331402589057392E-2</c:v>
                </c:pt>
                <c:pt idx="52" formatCode="#,##0">
                  <c:v>8.5813446667291141E-2</c:v>
                </c:pt>
                <c:pt idx="53" formatCode="#,##0">
                  <c:v>8.8387850067309884E-2</c:v>
                </c:pt>
                <c:pt idx="54" formatCode="#,##0">
                  <c:v>9.1039485569329184E-2</c:v>
                </c:pt>
                <c:pt idx="55" formatCode="#,##0">
                  <c:v>9.3770670136409065E-2</c:v>
                </c:pt>
                <c:pt idx="56" formatCode="#,##0">
                  <c:v>9.6583790240501344E-2</c:v>
                </c:pt>
                <c:pt idx="57" formatCode="#,##0">
                  <c:v>9.9481303947716385E-2</c:v>
                </c:pt>
                <c:pt idx="58" formatCode="#,##0">
                  <c:v>0.10246574306614788</c:v>
                </c:pt>
                <c:pt idx="59" formatCode="#,##0">
                  <c:v>0.10553971535813232</c:v>
                </c:pt>
              </c:numCache>
            </c:numRef>
          </c:val>
          <c:smooth val="0"/>
          <c:extLst>
            <c:ext xmlns:c16="http://schemas.microsoft.com/office/drawing/2014/chart" uri="{C3380CC4-5D6E-409C-BE32-E72D297353CC}">
              <c16:uniqueId val="{00000002-D702-4C85-9B13-388BAE2E5DCE}"/>
            </c:ext>
          </c:extLst>
        </c:ser>
        <c:ser>
          <c:idx val="3"/>
          <c:order val="3"/>
          <c:tx>
            <c:strRef>
              <c:f>'3_GH_2030_scenario'!$D$149</c:f>
              <c:strCache>
                <c:ptCount val="1"/>
                <c:pt idx="0">
                  <c:v>MD - Electric motors</c:v>
                </c:pt>
              </c:strCache>
            </c:strRef>
          </c:tx>
          <c:spPr>
            <a:ln w="28575" cap="rnd">
              <a:solidFill>
                <a:schemeClr val="accent4"/>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'3_GH_2030_scenario'!$E$149:$BV$149</c:f>
              <c:numCache>
                <c:formatCode>0</c:formatCode>
                <c:ptCount val="70"/>
                <c:pt idx="0">
                  <c:v>27.324487049999998</c:v>
                </c:pt>
                <c:pt idx="1">
                  <c:v>31.799969999999998</c:v>
                </c:pt>
                <c:pt idx="2">
                  <c:v>36.742448250000002</c:v>
                </c:pt>
                <c:pt idx="3">
                  <c:v>45.783815375501703</c:v>
                </c:pt>
                <c:pt idx="4">
                  <c:v>41.929257989612601</c:v>
                </c:pt>
                <c:pt idx="5">
                  <c:v>42.284846177327701</c:v>
                </c:pt>
                <c:pt idx="6">
                  <c:v>43.003586641143599</c:v>
                </c:pt>
                <c:pt idx="7">
                  <c:v>34.382247841060398</c:v>
                </c:pt>
                <c:pt idx="8">
                  <c:v>43.404331219633001</c:v>
                </c:pt>
                <c:pt idx="9">
                  <c:v>44.763395291763203</c:v>
                </c:pt>
                <c:pt idx="10">
                  <c:v>44.121921909994199</c:v>
                </c:pt>
                <c:pt idx="11">
                  <c:v>58.035924164326097</c:v>
                </c:pt>
                <c:pt idx="12">
                  <c:v>29.150390064</c:v>
                </c:pt>
                <c:pt idx="13">
                  <c:v>11.357475682</c:v>
                </c:pt>
                <c:pt idx="14">
                  <c:v>36.562256249999997</c:v>
                </c:pt>
                <c:pt idx="15">
                  <c:v>68.657939785298794</c:v>
                </c:pt>
                <c:pt idx="16">
                  <c:v>65.786030832794907</c:v>
                </c:pt>
                <c:pt idx="17">
                  <c:v>76.5660369337552</c:v>
                </c:pt>
                <c:pt idx="18">
                  <c:v>79.804784090816398</c:v>
                </c:pt>
                <c:pt idx="19">
                  <c:v>81.918892303978396</c:v>
                </c:pt>
                <c:pt idx="20">
                  <c:v>87.898317564386403</c:v>
                </c:pt>
                <c:pt idx="21">
                  <c:v>93.926424905178294</c:v>
                </c:pt>
                <c:pt idx="22">
                  <c:v>98.4498962633715</c:v>
                </c:pt>
                <c:pt idx="23">
                  <c:v>87.018881723095006</c:v>
                </c:pt>
                <c:pt idx="24">
                  <c:v>99.661642340033197</c:v>
                </c:pt>
                <c:pt idx="25">
                  <c:v>107.972538519461</c:v>
                </c:pt>
                <c:pt idx="26">
                  <c:v>133.70077166914899</c:v>
                </c:pt>
                <c:pt idx="27">
                  <c:v>81.296644837235306</c:v>
                </c:pt>
                <c:pt idx="28">
                  <c:v>124.624531014794</c:v>
                </c:pt>
                <c:pt idx="29">
                  <c:v>129.504017509546</c:v>
                </c:pt>
                <c:pt idx="30">
                  <c:v>132.61664505583499</c:v>
                </c:pt>
                <c:pt idx="31">
                  <c:v>155.67502726521599</c:v>
                </c:pt>
                <c:pt idx="32">
                  <c:v>112.237066666602</c:v>
                </c:pt>
                <c:pt idx="33">
                  <c:v>112.39638339022299</c:v>
                </c:pt>
                <c:pt idx="34">
                  <c:v>132.622517228611</c:v>
                </c:pt>
                <c:pt idx="35">
                  <c:v>174.41167536273699</c:v>
                </c:pt>
                <c:pt idx="36">
                  <c:v>143.919241311164</c:v>
                </c:pt>
                <c:pt idx="37">
                  <c:v>158.30949455150099</c:v>
                </c:pt>
                <c:pt idx="38">
                  <c:v>157.45633071902901</c:v>
                </c:pt>
                <c:pt idx="39">
                  <c:v>170.59096437173099</c:v>
                </c:pt>
                <c:pt idx="40">
                  <c:v>181.98183948694199</c:v>
                </c:pt>
                <c:pt idx="41">
                  <c:v>196.799904633702</c:v>
                </c:pt>
                <c:pt idx="42">
                  <c:v>213.051014528558</c:v>
                </c:pt>
                <c:pt idx="43" formatCode="#,##0">
                  <c:v>200.62203923822727</c:v>
                </c:pt>
                <c:pt idx="44" formatCode="#,##0">
                  <c:v>205.19750371035667</c:v>
                </c:pt>
                <c:pt idx="45" formatCode="#,##0">
                  <c:v>210.49521501153666</c:v>
                </c:pt>
                <c:pt idx="46" formatCode="#,##0">
                  <c:v>216.44126232562229</c:v>
                </c:pt>
                <c:pt idx="47" formatCode="#,##0">
                  <c:v>222.97586587401474</c:v>
                </c:pt>
                <c:pt idx="48" formatCode="#,##0">
                  <c:v>230.05090515673521</c:v>
                </c:pt>
                <c:pt idx="49" formatCode="#,##0">
                  <c:v>237.62787589458264</c:v>
                </c:pt>
                <c:pt idx="50" formatCode="#,##0">
                  <c:v>245.67620049376598</c:v>
                </c:pt>
                <c:pt idx="51" formatCode="#,##0">
                  <c:v>254.1718299661506</c:v>
                </c:pt>
                <c:pt idx="52" formatCode="#,##0">
                  <c:v>263.09608605817317</c:v>
                </c:pt>
                <c:pt idx="53" formatCode="#,##0">
                  <c:v>272.43470126980554</c:v>
                </c:pt>
                <c:pt idx="54" formatCode="#,##0">
                  <c:v>282.17702181207233</c:v>
                </c:pt>
                <c:pt idx="55" formatCode="#,##0">
                  <c:v>292.31534463011593</c:v>
                </c:pt>
                <c:pt idx="56" formatCode="#,##0">
                  <c:v>302.84436463372725</c:v>
                </c:pt>
                <c:pt idx="57" formatCode="#,##0">
                  <c:v>313.76071241424506</c:v>
                </c:pt>
                <c:pt idx="58" formatCode="#,##0">
                  <c:v>325.06256613906396</c:v>
                </c:pt>
                <c:pt idx="59" formatCode="#,##0">
                  <c:v>336.74932412911096</c:v>
                </c:pt>
              </c:numCache>
            </c:numRef>
          </c:val>
          <c:smooth val="0"/>
          <c:extLst>
            <c:ext xmlns:c16="http://schemas.microsoft.com/office/drawing/2014/chart" uri="{C3380CC4-5D6E-409C-BE32-E72D297353CC}">
              <c16:uniqueId val="{00000003-D702-4C85-9B13-388BAE2E5DCE}"/>
            </c:ext>
          </c:extLst>
        </c:ser>
        <c:ser>
          <c:idx val="4"/>
          <c:order val="4"/>
          <c:tx>
            <c:strRef>
              <c:f>'3_GH_2030_scenario'!$D$150</c:f>
              <c:strCache>
                <c:ptCount val="1"/>
                <c:pt idx="0">
                  <c:v>MD - Other appliances</c:v>
                </c:pt>
              </c:strCache>
            </c:strRef>
          </c:tx>
          <c:spPr>
            <a:ln w="28575" cap="rnd">
              <a:solidFill>
                <a:schemeClr val="accent5"/>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'3_GH_2030_scenario'!$E$150:$BV$150</c:f>
              <c:numCache>
                <c:formatCode>0</c:formatCode>
                <c:ptCount val="70"/>
                <c:pt idx="0">
                  <c:v>0.50650937866804802</c:v>
                </c:pt>
                <c:pt idx="1">
                  <c:v>0.57683942551801604</c:v>
                </c:pt>
                <c:pt idx="2">
                  <c:v>0.68253458651232701</c:v>
                </c:pt>
                <c:pt idx="3">
                  <c:v>0.96634267348863601</c:v>
                </c:pt>
                <c:pt idx="4">
                  <c:v>1.24793384207152</c:v>
                </c:pt>
                <c:pt idx="5">
                  <c:v>1.5627577671541399</c:v>
                </c:pt>
                <c:pt idx="6">
                  <c:v>1.6980661860294699</c:v>
                </c:pt>
                <c:pt idx="7">
                  <c:v>1.7264034073247401</c:v>
                </c:pt>
                <c:pt idx="8">
                  <c:v>1.78939887338578</c:v>
                </c:pt>
                <c:pt idx="9">
                  <c:v>1.78178545953837</c:v>
                </c:pt>
                <c:pt idx="10">
                  <c:v>1.94795294391169</c:v>
                </c:pt>
                <c:pt idx="11">
                  <c:v>2.0777978573995202</c:v>
                </c:pt>
                <c:pt idx="12">
                  <c:v>1.9304455601892201</c:v>
                </c:pt>
                <c:pt idx="13">
                  <c:v>1.7155853415246001</c:v>
                </c:pt>
                <c:pt idx="14">
                  <c:v>1.77571459482378</c:v>
                </c:pt>
                <c:pt idx="15">
                  <c:v>1.7670741883450201</c:v>
                </c:pt>
                <c:pt idx="16">
                  <c:v>2.0287932656802599</c:v>
                </c:pt>
                <c:pt idx="17">
                  <c:v>2.08576880431418</c:v>
                </c:pt>
                <c:pt idx="18">
                  <c:v>2.3426781801708598</c:v>
                </c:pt>
                <c:pt idx="19">
                  <c:v>2.6298639264858399</c:v>
                </c:pt>
                <c:pt idx="20">
                  <c:v>2.9136085875284099</c:v>
                </c:pt>
                <c:pt idx="21">
                  <c:v>3.4901716660573601</c:v>
                </c:pt>
                <c:pt idx="22">
                  <c:v>3.8960949764037198</c:v>
                </c:pt>
                <c:pt idx="23">
                  <c:v>4.1666081399992301</c:v>
                </c:pt>
                <c:pt idx="24">
                  <c:v>5.65632372646985</c:v>
                </c:pt>
                <c:pt idx="25">
                  <c:v>6.7671753663517196</c:v>
                </c:pt>
                <c:pt idx="26">
                  <c:v>4.0844886471607396</c:v>
                </c:pt>
                <c:pt idx="27">
                  <c:v>3.33572666539518</c:v>
                </c:pt>
                <c:pt idx="28">
                  <c:v>4.3502959557482903</c:v>
                </c:pt>
                <c:pt idx="29">
                  <c:v>3.98278928971156</c:v>
                </c:pt>
                <c:pt idx="30">
                  <c:v>4.3301538996951399</c:v>
                </c:pt>
                <c:pt idx="31">
                  <c:v>4.4555058850406404</c:v>
                </c:pt>
                <c:pt idx="32">
                  <c:v>4.5783270950732398</c:v>
                </c:pt>
                <c:pt idx="33">
                  <c:v>4.8206161353707202</c:v>
                </c:pt>
                <c:pt idx="34">
                  <c:v>5.0888234774832002</c:v>
                </c:pt>
                <c:pt idx="35">
                  <c:v>5.5024789184598504</c:v>
                </c:pt>
                <c:pt idx="36">
                  <c:v>5.3717314523623196</c:v>
                </c:pt>
                <c:pt idx="37">
                  <c:v>5.7749055421882503</c:v>
                </c:pt>
                <c:pt idx="38">
                  <c:v>6.1118793987490703</c:v>
                </c:pt>
                <c:pt idx="39">
                  <c:v>6.8503340720677999</c:v>
                </c:pt>
                <c:pt idx="40">
                  <c:v>6.8525862247961697</c:v>
                </c:pt>
                <c:pt idx="41">
                  <c:v>6.9105693848039502</c:v>
                </c:pt>
                <c:pt idx="42">
                  <c:v>7.9042195504129902</c:v>
                </c:pt>
                <c:pt idx="43" formatCode="#,##0">
                  <c:v>8.3705685038873554</c:v>
                </c:pt>
                <c:pt idx="44" formatCode="#,##0">
                  <c:v>8.8644320456167094</c:v>
                </c:pt>
                <c:pt idx="45" formatCode="#,##0">
                  <c:v>9.3874335363080945</c:v>
                </c:pt>
                <c:pt idx="46" formatCode="#,##0">
                  <c:v>9.9412921149502722</c:v>
                </c:pt>
                <c:pt idx="47" formatCode="#,##0">
                  <c:v>10.527828349732337</c:v>
                </c:pt>
                <c:pt idx="48" formatCode="#,##0">
                  <c:v>11.148970222366543</c:v>
                </c:pt>
                <c:pt idx="49" formatCode="#,##0">
                  <c:v>11.806759465486168</c:v>
                </c:pt>
                <c:pt idx="50" formatCode="#,##0">
                  <c:v>12.503358273949852</c:v>
                </c:pt>
                <c:pt idx="51" formatCode="#,##0">
                  <c:v>13.241056412112892</c:v>
                </c:pt>
                <c:pt idx="52" formatCode="#,##0">
                  <c:v>14.022278740427552</c:v>
                </c:pt>
                <c:pt idx="53" formatCode="#,##0">
                  <c:v>14.849593186112777</c:v>
                </c:pt>
                <c:pt idx="54" formatCode="#,##0">
                  <c:v>15.72571918409343</c:v>
                </c:pt>
                <c:pt idx="55" formatCode="#,##0">
                  <c:v>16.653536615954941</c:v>
                </c:pt>
                <c:pt idx="56" formatCode="#,##0">
                  <c:v>17.636095276296281</c:v>
                </c:pt>
                <c:pt idx="57" formatCode="#,##0">
                  <c:v>18.676624897597762</c:v>
                </c:pt>
                <c:pt idx="58" formatCode="#,##0">
                  <c:v>19.778545766556029</c:v>
                </c:pt>
                <c:pt idx="59" formatCode="#,##0">
                  <c:v>20.945479966782834</c:v>
                </c:pt>
              </c:numCache>
            </c:numRef>
          </c:val>
          <c:smooth val="0"/>
          <c:extLst>
            <c:ext xmlns:c16="http://schemas.microsoft.com/office/drawing/2014/chart" uri="{C3380CC4-5D6E-409C-BE32-E72D297353CC}">
              <c16:uniqueId val="{00000004-D702-4C85-9B13-388BAE2E5DCE}"/>
            </c:ext>
          </c:extLst>
        </c:ser>
        <c:ser>
          <c:idx val="5"/>
          <c:order val="5"/>
          <c:tx>
            <c:strRef>
              <c:f>'3_GH_2030_scenario'!$D$151</c:f>
              <c:strCache>
                <c:ptCount val="1"/>
                <c:pt idx="0">
                  <c:v>LTH.-10.C - Refrigerators</c:v>
                </c:pt>
              </c:strCache>
            </c:strRef>
          </c:tx>
          <c:spPr>
            <a:ln w="28575" cap="rnd">
              <a:solidFill>
                <a:schemeClr val="accent6"/>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'3_GH_2030_scenario'!$E$151:$BV$151</c:f>
              <c:numCache>
                <c:formatCode>0</c:formatCode>
                <c:ptCount val="70"/>
                <c:pt idx="0">
                  <c:v>0.152717962849063</c:v>
                </c:pt>
                <c:pt idx="1">
                  <c:v>0.179708755374831</c:v>
                </c:pt>
                <c:pt idx="2">
                  <c:v>0.21963644966877499</c:v>
                </c:pt>
                <c:pt idx="3">
                  <c:v>0.32109678721377499</c:v>
                </c:pt>
                <c:pt idx="4">
                  <c:v>0.42804225444003802</c:v>
                </c:pt>
                <c:pt idx="5">
                  <c:v>0.55315604631085902</c:v>
                </c:pt>
                <c:pt idx="6">
                  <c:v>0.62007948438072402</c:v>
                </c:pt>
                <c:pt idx="7">
                  <c:v>0.65020850787169904</c:v>
                </c:pt>
                <c:pt idx="8">
                  <c:v>0.69489768578923194</c:v>
                </c:pt>
                <c:pt idx="9">
                  <c:v>0.71328461178917901</c:v>
                </c:pt>
                <c:pt idx="10">
                  <c:v>0.80366414143017295</c:v>
                </c:pt>
                <c:pt idx="11">
                  <c:v>0.88325775062259504</c:v>
                </c:pt>
                <c:pt idx="12">
                  <c:v>0.84534375974271703</c:v>
                </c:pt>
                <c:pt idx="13">
                  <c:v>0.77372652878632597</c:v>
                </c:pt>
                <c:pt idx="14">
                  <c:v>0.82463063876500098</c:v>
                </c:pt>
                <c:pt idx="15">
                  <c:v>0.84482720276394896</c:v>
                </c:pt>
                <c:pt idx="16">
                  <c:v>0.99838302500739096</c:v>
                </c:pt>
                <c:pt idx="17">
                  <c:v>1.05631890613696</c:v>
                </c:pt>
                <c:pt idx="18">
                  <c:v>1.22078116911484</c:v>
                </c:pt>
                <c:pt idx="19">
                  <c:v>1.4098896778330099</c:v>
                </c:pt>
                <c:pt idx="20">
                  <c:v>1.60673244392377</c:v>
                </c:pt>
                <c:pt idx="21">
                  <c:v>1.97950613599792</c:v>
                </c:pt>
                <c:pt idx="22">
                  <c:v>2.2723637622727599</c:v>
                </c:pt>
                <c:pt idx="23">
                  <c:v>2.4986938790113502</c:v>
                </c:pt>
                <c:pt idx="24">
                  <c:v>3.4873355600642801</c:v>
                </c:pt>
                <c:pt idx="25">
                  <c:v>4.2889026015547902</c:v>
                </c:pt>
                <c:pt idx="26">
                  <c:v>2.6607801997975602</c:v>
                </c:pt>
                <c:pt idx="27">
                  <c:v>2.2333185438342902</c:v>
                </c:pt>
                <c:pt idx="28">
                  <c:v>2.9931420478591</c:v>
                </c:pt>
                <c:pt idx="29">
                  <c:v>2.8158306858338502</c:v>
                </c:pt>
                <c:pt idx="30">
                  <c:v>3.1455643634060801</c:v>
                </c:pt>
                <c:pt idx="31">
                  <c:v>3.32534422739174</c:v>
                </c:pt>
                <c:pt idx="32">
                  <c:v>3.5104432331414901</c:v>
                </c:pt>
                <c:pt idx="33">
                  <c:v>3.7970591067001598</c:v>
                </c:pt>
                <c:pt idx="34">
                  <c:v>4.1174552637222801</c:v>
                </c:pt>
                <c:pt idx="35">
                  <c:v>4.5731607428893399</c:v>
                </c:pt>
                <c:pt idx="36">
                  <c:v>4.5856586167811004</c:v>
                </c:pt>
                <c:pt idx="37">
                  <c:v>5.0634592128677296</c:v>
                </c:pt>
                <c:pt idx="38">
                  <c:v>5.5040291196323903</c:v>
                </c:pt>
                <c:pt idx="39">
                  <c:v>6.3359628221938404</c:v>
                </c:pt>
                <c:pt idx="40">
                  <c:v>6.5094548099343896</c:v>
                </c:pt>
                <c:pt idx="41">
                  <c:v>6.7420252922959003</c:v>
                </c:pt>
                <c:pt idx="42">
                  <c:v>7.9199442173542396</c:v>
                </c:pt>
                <c:pt idx="43" formatCode="#,##0">
                  <c:v>8.3872209261781396</c:v>
                </c:pt>
                <c:pt idx="44" formatCode="#,##0">
                  <c:v>8.8820669608226499</c:v>
                </c:pt>
                <c:pt idx="45" formatCode="#,##0">
                  <c:v>9.4061089115111862</c:v>
                </c:pt>
                <c:pt idx="46" formatCode="#,##0">
                  <c:v>9.9610693372903452</c:v>
                </c:pt>
                <c:pt idx="47" formatCode="#,##0">
                  <c:v>10.548772428190475</c:v>
                </c:pt>
                <c:pt idx="48" formatCode="#,##0">
                  <c:v>11.171150001453713</c:v>
                </c:pt>
                <c:pt idx="49" formatCode="#,##0">
                  <c:v>11.830247851539481</c:v>
                </c:pt>
                <c:pt idx="50" formatCode="#,##0">
                  <c:v>12.52823247478031</c:v>
                </c:pt>
                <c:pt idx="51" formatCode="#,##0">
                  <c:v>13.267398190792347</c:v>
                </c:pt>
                <c:pt idx="52" formatCode="#,##0">
                  <c:v>14.050174684049095</c:v>
                </c:pt>
                <c:pt idx="53" formatCode="#,##0">
                  <c:v>14.879134990407991</c:v>
                </c:pt>
                <c:pt idx="54" formatCode="#,##0">
                  <c:v>15.757003954842061</c:v>
                </c:pt>
                <c:pt idx="55" formatCode="#,##0">
                  <c:v>16.68666718817774</c:v>
                </c:pt>
                <c:pt idx="56" formatCode="#,##0">
                  <c:v>17.671180552280227</c:v>
                </c:pt>
                <c:pt idx="57" formatCode="#,##0">
                  <c:v>18.713780204864758</c:v>
                </c:pt>
                <c:pt idx="58" formatCode="#,##0">
                  <c:v>19.817893236951779</c:v>
                </c:pt>
                <c:pt idx="59" formatCode="#,##0">
                  <c:v>20.987148937931934</c:v>
                </c:pt>
              </c:numCache>
            </c:numRef>
          </c:val>
          <c:smooth val="0"/>
          <c:extLst>
            <c:ext xmlns:c16="http://schemas.microsoft.com/office/drawing/2014/chart" uri="{C3380CC4-5D6E-409C-BE32-E72D297353CC}">
              <c16:uniqueId val="{00000005-D702-4C85-9B13-388BAE2E5DCE}"/>
            </c:ext>
          </c:extLst>
        </c:ser>
        <c:ser>
          <c:idx val="6"/>
          <c:order val="6"/>
          <c:tx>
            <c:strRef>
              <c:f>'3_GH_2030_scenario'!$D$152</c:f>
              <c:strCache>
                <c:ptCount val="1"/>
                <c:pt idx="0">
                  <c:v>MTH.100.C - Electric heaters</c:v>
                </c:pt>
              </c:strCache>
            </c:strRef>
          </c:tx>
          <c:spPr>
            <a:ln w="28575" cap="rnd">
              <a:solidFill>
                <a:schemeClr val="accent1">
                  <a:lumMod val="60000"/>
                </a:schemeClr>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'3_GH_2030_scenario'!$E$152:$BV$152</c:f>
              <c:numCache>
                <c:formatCode>0</c:formatCode>
                <c:ptCount val="70"/>
                <c:pt idx="0">
                  <c:v>1.1928045001067999</c:v>
                </c:pt>
                <c:pt idx="1">
                  <c:v>1.3734959107488001</c:v>
                </c:pt>
                <c:pt idx="2">
                  <c:v>1.6037116412820001</c:v>
                </c:pt>
                <c:pt idx="3">
                  <c:v>2.0780146455617698</c:v>
                </c:pt>
                <c:pt idx="4">
                  <c:v>1.60061950358546</c:v>
                </c:pt>
                <c:pt idx="5">
                  <c:v>1.4472517932787501</c:v>
                </c:pt>
                <c:pt idx="6">
                  <c:v>1.3258305822312499</c:v>
                </c:pt>
                <c:pt idx="7">
                  <c:v>0.53384816700576598</c:v>
                </c:pt>
                <c:pt idx="8">
                  <c:v>1.0664090593644699</c:v>
                </c:pt>
                <c:pt idx="9">
                  <c:v>0.94890787687362799</c:v>
                </c:pt>
                <c:pt idx="10">
                  <c:v>0.75151747093963195</c:v>
                </c:pt>
                <c:pt idx="11">
                  <c:v>2.1315056933891601</c:v>
                </c:pt>
                <c:pt idx="12">
                  <c:v>1.4357325447003799</c:v>
                </c:pt>
                <c:pt idx="13">
                  <c:v>0.45066809514499201</c:v>
                </c:pt>
                <c:pt idx="14">
                  <c:v>1.6682299314</c:v>
                </c:pt>
                <c:pt idx="15">
                  <c:v>2.8151604865897299</c:v>
                </c:pt>
                <c:pt idx="16">
                  <c:v>2.2421262844329402</c:v>
                </c:pt>
                <c:pt idx="17">
                  <c:v>3.04414858888016</c:v>
                </c:pt>
                <c:pt idx="18">
                  <c:v>3.1762588918817398</c:v>
                </c:pt>
                <c:pt idx="19">
                  <c:v>3.2076652856936798</c:v>
                </c:pt>
                <c:pt idx="20">
                  <c:v>3.5776549181269099</c:v>
                </c:pt>
                <c:pt idx="21">
                  <c:v>3.94936594203506</c:v>
                </c:pt>
                <c:pt idx="22">
                  <c:v>4.1867672648616301</c:v>
                </c:pt>
                <c:pt idx="23">
                  <c:v>3.0276319091601298</c:v>
                </c:pt>
                <c:pt idx="24">
                  <c:v>5.0854418370429499</c:v>
                </c:pt>
                <c:pt idx="25">
                  <c:v>5.8789413234491903</c:v>
                </c:pt>
                <c:pt idx="26">
                  <c:v>7.8197779741635696</c:v>
                </c:pt>
                <c:pt idx="27">
                  <c:v>2.9468545411268199</c:v>
                </c:pt>
                <c:pt idx="28">
                  <c:v>6.4538826848207602</c:v>
                </c:pt>
                <c:pt idx="29">
                  <c:v>7.2961590471054603</c:v>
                </c:pt>
                <c:pt idx="30">
                  <c:v>7.4935059442569996</c:v>
                </c:pt>
                <c:pt idx="31">
                  <c:v>9.7234733288373398</c:v>
                </c:pt>
                <c:pt idx="32">
                  <c:v>6.0456887077135404</c:v>
                </c:pt>
                <c:pt idx="33">
                  <c:v>6.0668249878445497</c:v>
                </c:pt>
                <c:pt idx="34">
                  <c:v>7.7317032875806202</c:v>
                </c:pt>
                <c:pt idx="35">
                  <c:v>11.612506378432901</c:v>
                </c:pt>
                <c:pt idx="36">
                  <c:v>8.8708314861179005</c:v>
                </c:pt>
                <c:pt idx="37">
                  <c:v>10.3421334988944</c:v>
                </c:pt>
                <c:pt idx="38">
                  <c:v>10.0377081599405</c:v>
                </c:pt>
                <c:pt idx="39">
                  <c:v>11.4297650232789</c:v>
                </c:pt>
                <c:pt idx="40">
                  <c:v>12.0982717525807</c:v>
                </c:pt>
                <c:pt idx="41">
                  <c:v>13.2960440217394</c:v>
                </c:pt>
                <c:pt idx="42">
                  <c:v>15.340893394434</c:v>
                </c:pt>
                <c:pt idx="43" formatCode="#,##0">
                  <c:v>16.246006104705604</c:v>
                </c:pt>
                <c:pt idx="44" formatCode="#,##0">
                  <c:v>17.204520464883235</c:v>
                </c:pt>
                <c:pt idx="45" formatCode="#,##0">
                  <c:v>18.219587172311343</c:v>
                </c:pt>
                <c:pt idx="46" formatCode="#,##0">
                  <c:v>19.294542815477712</c:v>
                </c:pt>
                <c:pt idx="47" formatCode="#,##0">
                  <c:v>20.432920841590896</c:v>
                </c:pt>
                <c:pt idx="48" formatCode="#,##0">
                  <c:v>21.638463171244759</c:v>
                </c:pt>
                <c:pt idx="49" formatCode="#,##0">
                  <c:v>22.915132498348196</c:v>
                </c:pt>
                <c:pt idx="50" formatCode="#,##0">
                  <c:v>24.267125315750739</c:v>
                </c:pt>
                <c:pt idx="51" formatCode="#,##0">
                  <c:v>25.698885709380033</c:v>
                </c:pt>
                <c:pt idx="52" formatCode="#,##0">
                  <c:v>27.215119966233452</c:v>
                </c:pt>
                <c:pt idx="53" formatCode="#,##0">
                  <c:v>28.820812044241222</c:v>
                </c:pt>
                <c:pt idx="54" formatCode="#,##0">
                  <c:v>30.521239954851453</c:v>
                </c:pt>
                <c:pt idx="55" formatCode="#,##0">
                  <c:v>32.321993112187684</c:v>
                </c:pt>
                <c:pt idx="56" formatCode="#,##0">
                  <c:v>34.228990705806758</c:v>
                </c:pt>
                <c:pt idx="57" formatCode="#,##0">
                  <c:v>36.248501157449354</c:v>
                </c:pt>
                <c:pt idx="58" formatCode="#,##0">
                  <c:v>38.387162725738861</c:v>
                </c:pt>
                <c:pt idx="59" formatCode="#,##0">
                  <c:v>40.65200532655745</c:v>
                </c:pt>
              </c:numCache>
            </c:numRef>
          </c:val>
          <c:smooth val="0"/>
          <c:extLst>
            <c:ext xmlns:c16="http://schemas.microsoft.com/office/drawing/2014/chart" uri="{C3380CC4-5D6E-409C-BE32-E72D297353CC}">
              <c16:uniqueId val="{00000006-D702-4C85-9B13-388BAE2E5DCE}"/>
            </c:ext>
          </c:extLst>
        </c:ser>
        <c:ser>
          <c:idx val="7"/>
          <c:order val="7"/>
          <c:tx>
            <c:strRef>
              <c:f>'3_GH_2030_scenario'!$D$153</c:f>
              <c:strCache>
                <c:ptCount val="1"/>
                <c:pt idx="0">
                  <c:v>MTH.200.C - Electric heaters</c:v>
                </c:pt>
              </c:strCache>
            </c:strRef>
          </c:tx>
          <c:spPr>
            <a:ln w="28575" cap="rnd">
              <a:solidFill>
                <a:schemeClr val="accent2">
                  <a:lumMod val="60000"/>
                </a:schemeClr>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'3_GH_2030_scenario'!$E$153:$BV$153</c:f>
              <c:numCache>
                <c:formatCode>0</c:formatCode>
                <c:ptCount val="70"/>
                <c:pt idx="0">
                  <c:v>0.65258374705040001</c:v>
                </c:pt>
                <c:pt idx="1">
                  <c:v>0.74342174766000002</c:v>
                </c:pt>
                <c:pt idx="2">
                  <c:v>0.86451442436839998</c:v>
                </c:pt>
                <c:pt idx="3">
                  <c:v>1.87842805772628</c:v>
                </c:pt>
                <c:pt idx="4">
                  <c:v>1.4353616473348101</c:v>
                </c:pt>
                <c:pt idx="5">
                  <c:v>1.2904118857008799</c:v>
                </c:pt>
                <c:pt idx="6">
                  <c:v>1.17483735867006</c:v>
                </c:pt>
                <c:pt idx="7">
                  <c:v>0.45355616849506902</c:v>
                </c:pt>
                <c:pt idx="8">
                  <c:v>0.95101405040683296</c:v>
                </c:pt>
                <c:pt idx="9">
                  <c:v>0.85039181496714999</c:v>
                </c:pt>
                <c:pt idx="10">
                  <c:v>0.67630110708861102</c:v>
                </c:pt>
                <c:pt idx="11">
                  <c:v>1.9611819559477</c:v>
                </c:pt>
                <c:pt idx="12">
                  <c:v>1.3210064458031801</c:v>
                </c:pt>
                <c:pt idx="13">
                  <c:v>0.41465623998139201</c:v>
                </c:pt>
                <c:pt idx="14">
                  <c:v>1.5349254989000001</c:v>
                </c:pt>
                <c:pt idx="15">
                  <c:v>2.59020746063225</c:v>
                </c:pt>
                <c:pt idx="16">
                  <c:v>2.06296310895338</c:v>
                </c:pt>
                <c:pt idx="17">
                  <c:v>2.8008976481985002</c:v>
                </c:pt>
                <c:pt idx="18">
                  <c:v>2.9224513195046802</c:v>
                </c:pt>
                <c:pt idx="19">
                  <c:v>2.9513481003279298</c:v>
                </c:pt>
                <c:pt idx="20">
                  <c:v>3.2917727087473501</c:v>
                </c:pt>
                <c:pt idx="21">
                  <c:v>3.6337811561920201</c:v>
                </c:pt>
                <c:pt idx="22">
                  <c:v>3.8522122831130501</c:v>
                </c:pt>
                <c:pt idx="23">
                  <c:v>2.7857007785210901</c:v>
                </c:pt>
                <c:pt idx="24">
                  <c:v>2.9716449254233899</c:v>
                </c:pt>
                <c:pt idx="25">
                  <c:v>3.3475064176365001</c:v>
                </c:pt>
                <c:pt idx="26">
                  <c:v>5.3359947574584998</c:v>
                </c:pt>
                <c:pt idx="27">
                  <c:v>1.0967104924056601</c:v>
                </c:pt>
                <c:pt idx="28">
                  <c:v>4.4537474613956203</c:v>
                </c:pt>
                <c:pt idx="29">
                  <c:v>4.3275325898423596</c:v>
                </c:pt>
                <c:pt idx="30">
                  <c:v>4.3600927235522899</c:v>
                </c:pt>
                <c:pt idx="31">
                  <c:v>6.3101196056819999</c:v>
                </c:pt>
                <c:pt idx="32">
                  <c:v>2.7759805610337001</c:v>
                </c:pt>
                <c:pt idx="33">
                  <c:v>2.5963683946138998</c:v>
                </c:pt>
                <c:pt idx="34">
                  <c:v>3.9765298548422501</c:v>
                </c:pt>
                <c:pt idx="35">
                  <c:v>6.8143461672074999</c:v>
                </c:pt>
                <c:pt idx="36">
                  <c:v>4.2343867064541296</c:v>
                </c:pt>
                <c:pt idx="37">
                  <c:v>4.9473351825213596</c:v>
                </c:pt>
                <c:pt idx="38">
                  <c:v>4.75422721539696</c:v>
                </c:pt>
                <c:pt idx="39">
                  <c:v>5.3413356503007696</c:v>
                </c:pt>
                <c:pt idx="40">
                  <c:v>5.6021331441025</c:v>
                </c:pt>
                <c:pt idx="41">
                  <c:v>6.0540885003424796</c:v>
                </c:pt>
                <c:pt idx="42">
                  <c:v>6.0536829958757101</c:v>
                </c:pt>
                <c:pt idx="43" formatCode="#,##0">
                  <c:v>6.4108502926323769</c:v>
                </c:pt>
                <c:pt idx="44" formatCode="#,##0">
                  <c:v>6.7890904598976869</c:v>
                </c:pt>
                <c:pt idx="45" formatCode="#,##0">
                  <c:v>7.1896467970316502</c:v>
                </c:pt>
                <c:pt idx="46" formatCode="#,##0">
                  <c:v>7.6138359580565176</c:v>
                </c:pt>
                <c:pt idx="47" formatCode="#,##0">
                  <c:v>8.0630522795818518</c:v>
                </c:pt>
                <c:pt idx="48" formatCode="#,##0">
                  <c:v>8.5387723640771807</c:v>
                </c:pt>
                <c:pt idx="49" formatCode="#,##0">
                  <c:v>9.0425599335577331</c:v>
                </c:pt>
                <c:pt idx="50" formatCode="#,##0">
                  <c:v>9.5760709696376392</c:v>
                </c:pt>
                <c:pt idx="51" formatCode="#,##0">
                  <c:v>10.141059156846259</c:v>
                </c:pt>
                <c:pt idx="52" formatCode="#,##0">
                  <c:v>10.739381647100188</c:v>
                </c:pt>
                <c:pt idx="53" formatCode="#,##0">
                  <c:v>11.3730051642791</c:v>
                </c:pt>
                <c:pt idx="54" formatCode="#,##0">
                  <c:v>12.044012468971566</c:v>
                </c:pt>
                <c:pt idx="55" formatCode="#,##0">
                  <c:v>12.754609204640888</c:v>
                </c:pt>
                <c:pt idx="56" formatCode="#,##0">
                  <c:v>13.507131147714698</c:v>
                </c:pt>
                <c:pt idx="57" formatCode="#,##0">
                  <c:v>14.304051885429866</c:v>
                </c:pt>
                <c:pt idx="58" formatCode="#,##0">
                  <c:v>15.147990946670227</c:v>
                </c:pt>
                <c:pt idx="59" formatCode="#,##0">
                  <c:v>16.041722412523768</c:v>
                </c:pt>
              </c:numCache>
            </c:numRef>
          </c:val>
          <c:smooth val="0"/>
          <c:extLst>
            <c:ext xmlns:c16="http://schemas.microsoft.com/office/drawing/2014/chart" uri="{C3380CC4-5D6E-409C-BE32-E72D297353CC}">
              <c16:uniqueId val="{00000007-D702-4C85-9B13-388BAE2E5DCE}"/>
            </c:ext>
          </c:extLst>
        </c:ser>
        <c:ser>
          <c:idx val="8"/>
          <c:order val="8"/>
          <c:tx>
            <c:strRef>
              <c:f>'3_GH_2030_scenario'!$D$154</c:f>
              <c:strCache>
                <c:ptCount val="1"/>
                <c:pt idx="0">
                  <c:v>MTH.200.C - Irons</c:v>
                </c:pt>
              </c:strCache>
            </c:strRef>
          </c:tx>
          <c:spPr>
            <a:ln w="28575" cap="rnd">
              <a:solidFill>
                <a:schemeClr val="accent3">
                  <a:lumMod val="60000"/>
                </a:schemeClr>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'3_GH_2030_scenario'!$E$154:$BV$154</c:f>
              <c:numCache>
                <c:formatCode>0</c:formatCode>
                <c:ptCount val="70"/>
                <c:pt idx="0">
                  <c:v>0.28372914839663599</c:v>
                </c:pt>
                <c:pt idx="1">
                  <c:v>0.32160159095222601</c:v>
                </c:pt>
                <c:pt idx="2">
                  <c:v>0.37874279842918501</c:v>
                </c:pt>
                <c:pt idx="3">
                  <c:v>0.53372421606685605</c:v>
                </c:pt>
                <c:pt idx="4">
                  <c:v>0.68604533374751298</c:v>
                </c:pt>
                <c:pt idx="5">
                  <c:v>0.85514120171426</c:v>
                </c:pt>
                <c:pt idx="6">
                  <c:v>0.92490044992543297</c:v>
                </c:pt>
                <c:pt idx="7">
                  <c:v>0.93602208032505996</c:v>
                </c:pt>
                <c:pt idx="8">
                  <c:v>0.96574737948223</c:v>
                </c:pt>
                <c:pt idx="9">
                  <c:v>0.95726771463192795</c:v>
                </c:pt>
                <c:pt idx="10">
                  <c:v>1.04180648603473</c:v>
                </c:pt>
                <c:pt idx="11">
                  <c:v>1.10624513655104</c:v>
                </c:pt>
                <c:pt idx="12">
                  <c:v>1.0231844562394601</c:v>
                </c:pt>
                <c:pt idx="13">
                  <c:v>0.90524415330174701</c:v>
                </c:pt>
                <c:pt idx="14">
                  <c:v>0.93280798664527398</c:v>
                </c:pt>
                <c:pt idx="15">
                  <c:v>0.92416203462392998</c:v>
                </c:pt>
                <c:pt idx="16">
                  <c:v>1.0563647328869901</c:v>
                </c:pt>
                <c:pt idx="17">
                  <c:v>1.08126827847893</c:v>
                </c:pt>
                <c:pt idx="18">
                  <c:v>1.2091479844574</c:v>
                </c:pt>
                <c:pt idx="19">
                  <c:v>1.3514747010523001</c:v>
                </c:pt>
                <c:pt idx="20">
                  <c:v>1.4908085947588601</c:v>
                </c:pt>
                <c:pt idx="21">
                  <c:v>1.7781223149605101</c:v>
                </c:pt>
                <c:pt idx="22">
                  <c:v>1.97640799096125</c:v>
                </c:pt>
                <c:pt idx="23">
                  <c:v>2.1046019294768898</c:v>
                </c:pt>
                <c:pt idx="24">
                  <c:v>2.8449178008828402</c:v>
                </c:pt>
                <c:pt idx="25">
                  <c:v>3.38921343647554</c:v>
                </c:pt>
                <c:pt idx="26">
                  <c:v>2.0370092556073098</c:v>
                </c:pt>
                <c:pt idx="27">
                  <c:v>1.65659869737724</c:v>
                </c:pt>
                <c:pt idx="28">
                  <c:v>2.1514184509690999</c:v>
                </c:pt>
                <c:pt idx="29">
                  <c:v>1.96146346401821</c:v>
                </c:pt>
                <c:pt idx="30">
                  <c:v>2.1236873510611001</c:v>
                </c:pt>
                <c:pt idx="31">
                  <c:v>2.1761363992875</c:v>
                </c:pt>
                <c:pt idx="32">
                  <c:v>2.2269227130221099</c:v>
                </c:pt>
                <c:pt idx="33">
                  <c:v>2.3351644889625498</c:v>
                </c:pt>
                <c:pt idx="34">
                  <c:v>2.4550266961584399</c:v>
                </c:pt>
                <c:pt idx="35">
                  <c:v>2.6437984756173001</c:v>
                </c:pt>
                <c:pt idx="36">
                  <c:v>2.5705292215421198</c:v>
                </c:pt>
                <c:pt idx="37">
                  <c:v>2.7523177420469298</c:v>
                </c:pt>
                <c:pt idx="38">
                  <c:v>2.9012218603625599</c:v>
                </c:pt>
                <c:pt idx="39">
                  <c:v>3.2387497225246999</c:v>
                </c:pt>
                <c:pt idx="40">
                  <c:v>3.2269080485872799</c:v>
                </c:pt>
                <c:pt idx="41">
                  <c:v>3.2413000585696601</c:v>
                </c:pt>
                <c:pt idx="42">
                  <c:v>3.6927045516849901</c:v>
                </c:pt>
                <c:pt idx="43" formatCode="#,##0">
                  <c:v>3.9105741202344042</c:v>
                </c:pt>
                <c:pt idx="44" formatCode="#,##0">
                  <c:v>4.1412979933282337</c:v>
                </c:pt>
                <c:pt idx="45" formatCode="#,##0">
                  <c:v>4.3856345749345991</c:v>
                </c:pt>
                <c:pt idx="46" formatCode="#,##0">
                  <c:v>4.6443870148557398</c:v>
                </c:pt>
                <c:pt idx="47" formatCode="#,##0">
                  <c:v>4.9184058487322284</c:v>
                </c:pt>
                <c:pt idx="48" formatCode="#,##0">
                  <c:v>5.2085917938074298</c:v>
                </c:pt>
                <c:pt idx="49" formatCode="#,##0">
                  <c:v>5.5158987096420677</c:v>
                </c:pt>
                <c:pt idx="50" formatCode="#,##0">
                  <c:v>5.8413367335109498</c:v>
                </c:pt>
                <c:pt idx="51" formatCode="#,##0">
                  <c:v>6.1859756007880957</c:v>
                </c:pt>
                <c:pt idx="52" formatCode="#,##0">
                  <c:v>6.5509481612345928</c:v>
                </c:pt>
                <c:pt idx="53" formatCode="#,##0">
                  <c:v>6.9374541027474335</c:v>
                </c:pt>
                <c:pt idx="54" formatCode="#,##0">
                  <c:v>7.3467638948095315</c:v>
                </c:pt>
                <c:pt idx="55" formatCode="#,##0">
                  <c:v>7.7802229646032934</c:v>
                </c:pt>
                <c:pt idx="56" formatCode="#,##0">
                  <c:v>8.2392561195148879</c:v>
                </c:pt>
                <c:pt idx="57" formatCode="#,##0">
                  <c:v>8.7253722305662667</c:v>
                </c:pt>
                <c:pt idx="58" formatCode="#,##0">
                  <c:v>9.2401691921696756</c:v>
                </c:pt>
                <c:pt idx="59" formatCode="#,##0">
                  <c:v>9.7853391745076852</c:v>
                </c:pt>
              </c:numCache>
            </c:numRef>
          </c:val>
          <c:smooth val="0"/>
          <c:extLst>
            <c:ext xmlns:c16="http://schemas.microsoft.com/office/drawing/2014/chart" uri="{C3380CC4-5D6E-409C-BE32-E72D297353CC}">
              <c16:uniqueId val="{00000008-D702-4C85-9B13-388BAE2E5DCE}"/>
            </c:ext>
          </c:extLst>
        </c:ser>
        <c:dLbls>
          <c:showLegendKey val="0"/>
          <c:showVal val="0"/>
          <c:showCatName val="0"/>
          <c:showSerName val="0"/>
          <c:showPercent val="0"/>
          <c:showBubbleSize val="0"/>
        </c:dLbls>
        <c:smooth val="0"/>
        <c:axId val="479625352"/>
        <c:axId val="479624960"/>
      </c:lineChart>
      <c:catAx>
        <c:axId val="479625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9624960"/>
        <c:crosses val="autoZero"/>
        <c:auto val="1"/>
        <c:lblAlgn val="ctr"/>
        <c:lblOffset val="100"/>
        <c:noMultiLvlLbl val="0"/>
      </c:catAx>
      <c:valAx>
        <c:axId val="479624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9625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Ghana - p-u</a:t>
            </a:r>
            <a:r>
              <a:rPr lang="en-GB" baseline="0"/>
              <a:t> efficiency</a:t>
            </a:r>
            <a:r>
              <a:rPr lang="en-GB"/>
              <a:t> direct heat</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'3_GH_2030_scenario'!$D$222</c:f>
              <c:strCache>
                <c:ptCount val="1"/>
                <c:pt idx="0">
                  <c:v>MTH.100.C - Charcoal stoves</c:v>
                </c:pt>
              </c:strCache>
            </c:strRef>
          </c:tx>
          <c:spPr>
            <a:ln w="28575" cap="rnd">
              <a:solidFill>
                <a:schemeClr val="accent1"/>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'3_GH_2030_scenario'!$E$222:$BL$222</c:f>
              <c:numCache>
                <c:formatCode>0.000</c:formatCode>
                <c:ptCount val="60"/>
                <c:pt idx="0">
                  <c:v>7.8319795749681783E-3</c:v>
                </c:pt>
                <c:pt idx="1">
                  <c:v>7.8319795749681783E-3</c:v>
                </c:pt>
                <c:pt idx="2">
                  <c:v>7.8319795749681783E-3</c:v>
                </c:pt>
                <c:pt idx="3">
                  <c:v>7.8519726235168133E-3</c:v>
                </c:pt>
                <c:pt idx="4">
                  <c:v>7.8900144868453842E-3</c:v>
                </c:pt>
                <c:pt idx="5">
                  <c:v>7.8770429827027758E-3</c:v>
                </c:pt>
                <c:pt idx="6">
                  <c:v>7.8531308682394333E-3</c:v>
                </c:pt>
                <c:pt idx="7">
                  <c:v>7.8876838262381954E-3</c:v>
                </c:pt>
                <c:pt idx="8">
                  <c:v>7.8537941226221875E-3</c:v>
                </c:pt>
                <c:pt idx="9">
                  <c:v>7.8326098139296883E-3</c:v>
                </c:pt>
                <c:pt idx="10">
                  <c:v>7.8754156827658458E-3</c:v>
                </c:pt>
                <c:pt idx="11">
                  <c:v>7.854659630779668E-3</c:v>
                </c:pt>
                <c:pt idx="12">
                  <c:v>7.864887052173912E-3</c:v>
                </c:pt>
                <c:pt idx="13">
                  <c:v>7.8648870521739137E-3</c:v>
                </c:pt>
                <c:pt idx="14">
                  <c:v>7.8478265596529286E-3</c:v>
                </c:pt>
                <c:pt idx="15">
                  <c:v>7.8648870521739137E-3</c:v>
                </c:pt>
                <c:pt idx="16">
                  <c:v>7.8572438188870587E-3</c:v>
                </c:pt>
                <c:pt idx="17">
                  <c:v>7.8648870521739137E-3</c:v>
                </c:pt>
                <c:pt idx="18">
                  <c:v>7.8648870521739137E-3</c:v>
                </c:pt>
                <c:pt idx="19">
                  <c:v>7.8580420677943023E-3</c:v>
                </c:pt>
                <c:pt idx="20">
                  <c:v>8.4403665925768829E-3</c:v>
                </c:pt>
                <c:pt idx="21">
                  <c:v>8.76912137827166E-3</c:v>
                </c:pt>
                <c:pt idx="22">
                  <c:v>9.1875300757142363E-3</c:v>
                </c:pt>
                <c:pt idx="23">
                  <c:v>9.6778757820023542E-3</c:v>
                </c:pt>
                <c:pt idx="24">
                  <c:v>1.0018135699212428E-2</c:v>
                </c:pt>
                <c:pt idx="25">
                  <c:v>1.0513199316561568E-2</c:v>
                </c:pt>
                <c:pt idx="26">
                  <c:v>1.108234084624506E-2</c:v>
                </c:pt>
                <c:pt idx="27">
                  <c:v>1.1715774039847885E-2</c:v>
                </c:pt>
                <c:pt idx="28">
                  <c:v>1.2361200506582464E-2</c:v>
                </c:pt>
                <c:pt idx="29">
                  <c:v>1.4895837268833969E-2</c:v>
                </c:pt>
                <c:pt idx="30">
                  <c:v>1.5025035121178164E-2</c:v>
                </c:pt>
                <c:pt idx="31">
                  <c:v>1.5097283187564594E-2</c:v>
                </c:pt>
                <c:pt idx="32">
                  <c:v>1.5115538443227328E-2</c:v>
                </c:pt>
                <c:pt idx="33">
                  <c:v>1.5020063213667651E-2</c:v>
                </c:pt>
                <c:pt idx="34">
                  <c:v>1.4886221549856022E-2</c:v>
                </c:pt>
                <c:pt idx="35">
                  <c:v>1.4601978979885194E-2</c:v>
                </c:pt>
                <c:pt idx="36">
                  <c:v>1.4316243002231712E-2</c:v>
                </c:pt>
                <c:pt idx="37">
                  <c:v>1.3894278075889315E-2</c:v>
                </c:pt>
                <c:pt idx="38">
                  <c:v>1.338576845151223E-2</c:v>
                </c:pt>
                <c:pt idx="39">
                  <c:v>1.2829975795840319E-2</c:v>
                </c:pt>
                <c:pt idx="40">
                  <c:v>1.2322382594763365E-2</c:v>
                </c:pt>
                <c:pt idx="41">
                  <c:v>1.233674590862781E-2</c:v>
                </c:pt>
                <c:pt idx="42">
                  <c:v>1.2321260962581146E-2</c:v>
                </c:pt>
                <c:pt idx="43">
                  <c:v>1.2428148614667168E-2</c:v>
                </c:pt>
                <c:pt idx="44">
                  <c:v>1.253503626675319E-2</c:v>
                </c:pt>
                <c:pt idx="45">
                  <c:v>1.2641923918839212E-2</c:v>
                </c:pt>
                <c:pt idx="46">
                  <c:v>1.2748811570925235E-2</c:v>
                </c:pt>
                <c:pt idx="47">
                  <c:v>1.2855699223011257E-2</c:v>
                </c:pt>
                <c:pt idx="48">
                  <c:v>1.2962586875097279E-2</c:v>
                </c:pt>
                <c:pt idx="49">
                  <c:v>1.3069474527183302E-2</c:v>
                </c:pt>
                <c:pt idx="50">
                  <c:v>1.3176362179269324E-2</c:v>
                </c:pt>
                <c:pt idx="51">
                  <c:v>1.3283249831355346E-2</c:v>
                </c:pt>
                <c:pt idx="52">
                  <c:v>1.3390137483441368E-2</c:v>
                </c:pt>
                <c:pt idx="53">
                  <c:v>1.3497025135527391E-2</c:v>
                </c:pt>
                <c:pt idx="54">
                  <c:v>1.3603912787613413E-2</c:v>
                </c:pt>
                <c:pt idx="55">
                  <c:v>1.3710800439699435E-2</c:v>
                </c:pt>
                <c:pt idx="56">
                  <c:v>1.3817688091785458E-2</c:v>
                </c:pt>
                <c:pt idx="57">
                  <c:v>1.392457574387148E-2</c:v>
                </c:pt>
                <c:pt idx="58">
                  <c:v>1.4031463395957502E-2</c:v>
                </c:pt>
                <c:pt idx="59">
                  <c:v>1.4138351048043524E-2</c:v>
                </c:pt>
              </c:numCache>
            </c:numRef>
          </c:val>
          <c:smooth val="0"/>
          <c:extLst>
            <c:ext xmlns:c16="http://schemas.microsoft.com/office/drawing/2014/chart" uri="{C3380CC4-5D6E-409C-BE32-E72D297353CC}">
              <c16:uniqueId val="{00000000-CAD7-4B0E-AFB7-C32BD28DD1EB}"/>
            </c:ext>
          </c:extLst>
        </c:ser>
        <c:ser>
          <c:idx val="1"/>
          <c:order val="1"/>
          <c:tx>
            <c:strRef>
              <c:f>'3_GH_2030_scenario'!$D$223</c:f>
              <c:strCache>
                <c:ptCount val="1"/>
                <c:pt idx="0">
                  <c:v>MTH.100.C - Kerosene stoves</c:v>
                </c:pt>
              </c:strCache>
            </c:strRef>
          </c:tx>
          <c:spPr>
            <a:ln w="28575" cap="rnd">
              <a:solidFill>
                <a:schemeClr val="accent2"/>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'3_GH_2030_scenario'!$E$223:$BL$223</c:f>
              <c:numCache>
                <c:formatCode>0.000</c:formatCode>
                <c:ptCount val="60"/>
                <c:pt idx="0">
                  <c:v>6.247190268626869E-2</c:v>
                </c:pt>
                <c:pt idx="1">
                  <c:v>6.1990023588931957E-2</c:v>
                </c:pt>
                <c:pt idx="2">
                  <c:v>6.1885173669747939E-2</c:v>
                </c:pt>
                <c:pt idx="3">
                  <c:v>6.3813807026708691E-2</c:v>
                </c:pt>
                <c:pt idx="4">
                  <c:v>6.1619532797681287E-2</c:v>
                </c:pt>
                <c:pt idx="5">
                  <c:v>6.7019178887218367E-2</c:v>
                </c:pt>
                <c:pt idx="6">
                  <c:v>6.2217730476278175E-2</c:v>
                </c:pt>
                <c:pt idx="7">
                  <c:v>6.3891103979453731E-2</c:v>
                </c:pt>
                <c:pt idx="8">
                  <c:v>6.3844267647741995E-2</c:v>
                </c:pt>
                <c:pt idx="9">
                  <c:v>6.4923952857653608E-2</c:v>
                </c:pt>
                <c:pt idx="10">
                  <c:v>6.6032678816813489E-2</c:v>
                </c:pt>
                <c:pt idx="11">
                  <c:v>6.2388141103370688E-2</c:v>
                </c:pt>
                <c:pt idx="12">
                  <c:v>8.8065629545344373E-2</c:v>
                </c:pt>
                <c:pt idx="13">
                  <c:v>6.4884912831830066E-2</c:v>
                </c:pt>
                <c:pt idx="14">
                  <c:v>5.8767649284159437E-2</c:v>
                </c:pt>
                <c:pt idx="15">
                  <c:v>6.3767041156550144E-2</c:v>
                </c:pt>
                <c:pt idx="16">
                  <c:v>6.5299739879466648E-2</c:v>
                </c:pt>
                <c:pt idx="17">
                  <c:v>7.643698866523152E-2</c:v>
                </c:pt>
                <c:pt idx="18">
                  <c:v>6.2745174454008082E-2</c:v>
                </c:pt>
                <c:pt idx="19">
                  <c:v>6.1650719227933866E-2</c:v>
                </c:pt>
                <c:pt idx="20">
                  <c:v>6.7773658670553405E-2</c:v>
                </c:pt>
                <c:pt idx="21">
                  <c:v>6.5022430279824725E-2</c:v>
                </c:pt>
                <c:pt idx="22">
                  <c:v>6.287366116825964E-2</c:v>
                </c:pt>
                <c:pt idx="23">
                  <c:v>6.2295433075464805E-2</c:v>
                </c:pt>
                <c:pt idx="24">
                  <c:v>6.2810104226776103E-2</c:v>
                </c:pt>
                <c:pt idx="25">
                  <c:v>6.2239470376313173E-2</c:v>
                </c:pt>
                <c:pt idx="26">
                  <c:v>6.57449021495327E-2</c:v>
                </c:pt>
                <c:pt idx="27">
                  <c:v>6.2983621422953273E-2</c:v>
                </c:pt>
                <c:pt idx="28">
                  <c:v>6.4634867215216732E-2</c:v>
                </c:pt>
                <c:pt idx="29">
                  <c:v>6.0519260275608368E-2</c:v>
                </c:pt>
                <c:pt idx="30">
                  <c:v>5.6452858423739559E-2</c:v>
                </c:pt>
                <c:pt idx="31">
                  <c:v>6.521920354652383E-2</c:v>
                </c:pt>
                <c:pt idx="32">
                  <c:v>6.4454364270060141E-2</c:v>
                </c:pt>
                <c:pt idx="33">
                  <c:v>5.8945242884496374E-2</c:v>
                </c:pt>
                <c:pt idx="34">
                  <c:v>6.2845313247344076E-2</c:v>
                </c:pt>
                <c:pt idx="35">
                  <c:v>6.0874252145414288E-2</c:v>
                </c:pt>
                <c:pt idx="36">
                  <c:v>6.4182755245462048E-2</c:v>
                </c:pt>
                <c:pt idx="37">
                  <c:v>6.2691155791620212E-2</c:v>
                </c:pt>
                <c:pt idx="38">
                  <c:v>6.4522517929045425E-2</c:v>
                </c:pt>
                <c:pt idx="39">
                  <c:v>6.3895817898485391E-2</c:v>
                </c:pt>
                <c:pt idx="40">
                  <c:v>6.1211692707992066E-2</c:v>
                </c:pt>
                <c:pt idx="41">
                  <c:v>6.2278075356239658E-2</c:v>
                </c:pt>
                <c:pt idx="42">
                  <c:v>6.1991640990671573E-2</c:v>
                </c:pt>
                <c:pt idx="43">
                  <c:v>6.1980206188395448E-2</c:v>
                </c:pt>
                <c:pt idx="44">
                  <c:v>6.1968771386119323E-2</c:v>
                </c:pt>
                <c:pt idx="45">
                  <c:v>6.1957336583843198E-2</c:v>
                </c:pt>
                <c:pt idx="46">
                  <c:v>6.1945901781567073E-2</c:v>
                </c:pt>
                <c:pt idx="47">
                  <c:v>6.1934466979290947E-2</c:v>
                </c:pt>
                <c:pt idx="48">
                  <c:v>6.1923032177014822E-2</c:v>
                </c:pt>
                <c:pt idx="49">
                  <c:v>6.1911597374738697E-2</c:v>
                </c:pt>
                <c:pt idx="50">
                  <c:v>6.1900162572462572E-2</c:v>
                </c:pt>
                <c:pt idx="51">
                  <c:v>6.1888727770186447E-2</c:v>
                </c:pt>
                <c:pt idx="52">
                  <c:v>6.1877292967910322E-2</c:v>
                </c:pt>
                <c:pt idx="53">
                  <c:v>6.1865858165634197E-2</c:v>
                </c:pt>
                <c:pt idx="54">
                  <c:v>6.1854423363358071E-2</c:v>
                </c:pt>
                <c:pt idx="55">
                  <c:v>6.1842988561081946E-2</c:v>
                </c:pt>
                <c:pt idx="56">
                  <c:v>6.1831553758805821E-2</c:v>
                </c:pt>
                <c:pt idx="57">
                  <c:v>6.1820118956529696E-2</c:v>
                </c:pt>
                <c:pt idx="58">
                  <c:v>6.1808684154253571E-2</c:v>
                </c:pt>
                <c:pt idx="59">
                  <c:v>6.1797249351977446E-2</c:v>
                </c:pt>
              </c:numCache>
            </c:numRef>
          </c:val>
          <c:smooth val="0"/>
          <c:extLst>
            <c:ext xmlns:c16="http://schemas.microsoft.com/office/drawing/2014/chart" uri="{C3380CC4-5D6E-409C-BE32-E72D297353CC}">
              <c16:uniqueId val="{00000001-CAD7-4B0E-AFB7-C32BD28DD1EB}"/>
            </c:ext>
          </c:extLst>
        </c:ser>
        <c:ser>
          <c:idx val="2"/>
          <c:order val="2"/>
          <c:tx>
            <c:strRef>
              <c:f>'3_GH_2030_scenario'!$D$224</c:f>
              <c:strCache>
                <c:ptCount val="1"/>
                <c:pt idx="0">
                  <c:v>MTH.100.C - LPG stoves</c:v>
                </c:pt>
              </c:strCache>
            </c:strRef>
          </c:tx>
          <c:spPr>
            <a:ln w="28575" cap="rnd">
              <a:solidFill>
                <a:schemeClr val="accent3"/>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'3_GH_2030_scenario'!$E$224:$BL$224</c:f>
              <c:numCache>
                <c:formatCode>0.000</c:formatCode>
                <c:ptCount val="60"/>
                <c:pt idx="0">
                  <c:v>8.027508256620057E-2</c:v>
                </c:pt>
                <c:pt idx="1">
                  <c:v>7.9701458900055366E-2</c:v>
                </c:pt>
                <c:pt idx="2">
                  <c:v>7.9566651861104329E-2</c:v>
                </c:pt>
                <c:pt idx="3">
                  <c:v>0.14065083997723488</c:v>
                </c:pt>
                <c:pt idx="4">
                  <c:v>0.13864394879478331</c:v>
                </c:pt>
                <c:pt idx="5">
                  <c:v>0.14530498343561699</c:v>
                </c:pt>
                <c:pt idx="6">
                  <c:v>0.11732486318383942</c:v>
                </c:pt>
                <c:pt idx="7">
                  <c:v>0.12316929548566073</c:v>
                </c:pt>
                <c:pt idx="8">
                  <c:v>0.1638038852533367</c:v>
                </c:pt>
                <c:pt idx="9">
                  <c:v>0.16557864789445789</c:v>
                </c:pt>
                <c:pt idx="10">
                  <c:v>8.490679515436704E-2</c:v>
                </c:pt>
                <c:pt idx="11">
                  <c:v>8.0182772629666332E-2</c:v>
                </c:pt>
                <c:pt idx="12">
                  <c:v>0.11322723798687072</c:v>
                </c:pt>
                <c:pt idx="13">
                  <c:v>8.0761008524724676E-2</c:v>
                </c:pt>
                <c:pt idx="14">
                  <c:v>7.6112104728340874E-2</c:v>
                </c:pt>
                <c:pt idx="15">
                  <c:v>8.1181325692964476E-2</c:v>
                </c:pt>
                <c:pt idx="16">
                  <c:v>7.8824566361872711E-2</c:v>
                </c:pt>
                <c:pt idx="17">
                  <c:v>9.6940231029702714E-2</c:v>
                </c:pt>
                <c:pt idx="18">
                  <c:v>7.8965360507556981E-2</c:v>
                </c:pt>
                <c:pt idx="19">
                  <c:v>7.9274202609809288E-2</c:v>
                </c:pt>
                <c:pt idx="20">
                  <c:v>9.2029494405277745E-2</c:v>
                </c:pt>
                <c:pt idx="21">
                  <c:v>8.1750032970096087E-2</c:v>
                </c:pt>
                <c:pt idx="22">
                  <c:v>8.2400440009418027E-2</c:v>
                </c:pt>
                <c:pt idx="23">
                  <c:v>8.2983803877384604E-2</c:v>
                </c:pt>
                <c:pt idx="24">
                  <c:v>8.3429791723317978E-2</c:v>
                </c:pt>
                <c:pt idx="25">
                  <c:v>8.5042153087889316E-2</c:v>
                </c:pt>
                <c:pt idx="26">
                  <c:v>8.4529159906542056E-2</c:v>
                </c:pt>
                <c:pt idx="27">
                  <c:v>8.3647736885661267E-2</c:v>
                </c:pt>
                <c:pt idx="28">
                  <c:v>8.4044240651137803E-2</c:v>
                </c:pt>
                <c:pt idx="29">
                  <c:v>8.94922119525393E-2</c:v>
                </c:pt>
                <c:pt idx="30">
                  <c:v>9.0716736338496251E-2</c:v>
                </c:pt>
                <c:pt idx="31">
                  <c:v>8.6912386909397121E-2</c:v>
                </c:pt>
                <c:pt idx="32">
                  <c:v>8.537090613756583E-2</c:v>
                </c:pt>
                <c:pt idx="33">
                  <c:v>7.6883522905305743E-2</c:v>
                </c:pt>
                <c:pt idx="34">
                  <c:v>8.8085936530811801E-2</c:v>
                </c:pt>
                <c:pt idx="35">
                  <c:v>8.2242756842477116E-2</c:v>
                </c:pt>
                <c:pt idx="36">
                  <c:v>8.333420723069411E-2</c:v>
                </c:pt>
                <c:pt idx="37">
                  <c:v>8.868355003578314E-2</c:v>
                </c:pt>
                <c:pt idx="38">
                  <c:v>0.11267384730265466</c:v>
                </c:pt>
                <c:pt idx="39">
                  <c:v>8.386289891249947E-2</c:v>
                </c:pt>
                <c:pt idx="40">
                  <c:v>8.2758732438714996E-2</c:v>
                </c:pt>
                <c:pt idx="41">
                  <c:v>8.3495055506020779E-2</c:v>
                </c:pt>
                <c:pt idx="42">
                  <c:v>9.1847254448380364E-2</c:v>
                </c:pt>
                <c:pt idx="43">
                  <c:v>9.2122782350337024E-2</c:v>
                </c:pt>
                <c:pt idx="44">
                  <c:v>9.2398310252293683E-2</c:v>
                </c:pt>
                <c:pt idx="45">
                  <c:v>9.2673838154250343E-2</c:v>
                </c:pt>
                <c:pt idx="46">
                  <c:v>9.2949366056207003E-2</c:v>
                </c:pt>
                <c:pt idx="47">
                  <c:v>9.3224893958163663E-2</c:v>
                </c:pt>
                <c:pt idx="48">
                  <c:v>9.3500421860120322E-2</c:v>
                </c:pt>
                <c:pt idx="49">
                  <c:v>9.3775949762076982E-2</c:v>
                </c:pt>
                <c:pt idx="50">
                  <c:v>9.4051477664033642E-2</c:v>
                </c:pt>
                <c:pt idx="51">
                  <c:v>9.4327005565990302E-2</c:v>
                </c:pt>
                <c:pt idx="52">
                  <c:v>9.4602533467946961E-2</c:v>
                </c:pt>
                <c:pt idx="53">
                  <c:v>9.4878061369903621E-2</c:v>
                </c:pt>
                <c:pt idx="54">
                  <c:v>9.5153589271860281E-2</c:v>
                </c:pt>
                <c:pt idx="55">
                  <c:v>9.5429117173816941E-2</c:v>
                </c:pt>
                <c:pt idx="56">
                  <c:v>9.5704645075773601E-2</c:v>
                </c:pt>
                <c:pt idx="57">
                  <c:v>9.598017297773026E-2</c:v>
                </c:pt>
                <c:pt idx="58">
                  <c:v>9.625570087968692E-2</c:v>
                </c:pt>
                <c:pt idx="59">
                  <c:v>9.653122878164358E-2</c:v>
                </c:pt>
              </c:numCache>
            </c:numRef>
          </c:val>
          <c:smooth val="0"/>
          <c:extLst>
            <c:ext xmlns:c16="http://schemas.microsoft.com/office/drawing/2014/chart" uri="{C3380CC4-5D6E-409C-BE32-E72D297353CC}">
              <c16:uniqueId val="{00000002-CAD7-4B0E-AFB7-C32BD28DD1EB}"/>
            </c:ext>
          </c:extLst>
        </c:ser>
        <c:ser>
          <c:idx val="3"/>
          <c:order val="3"/>
          <c:tx>
            <c:strRef>
              <c:f>'3_GH_2030_scenario'!$D$225</c:f>
              <c:strCache>
                <c:ptCount val="1"/>
                <c:pt idx="0">
                  <c:v>MTH.100.C - Wood stoves</c:v>
                </c:pt>
              </c:strCache>
            </c:strRef>
          </c:tx>
          <c:spPr>
            <a:ln w="28575" cap="rnd">
              <a:solidFill>
                <a:schemeClr val="accent4"/>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'3_GH_2030_scenario'!$E$225:$BL$225</c:f>
              <c:numCache>
                <c:formatCode>0.000</c:formatCode>
                <c:ptCount val="60"/>
                <c:pt idx="0">
                  <c:v>2.4468537495652174E-2</c:v>
                </c:pt>
                <c:pt idx="1">
                  <c:v>2.4468537495652174E-2</c:v>
                </c:pt>
                <c:pt idx="2">
                  <c:v>2.4468537495652174E-2</c:v>
                </c:pt>
                <c:pt idx="3">
                  <c:v>2.4468537495652174E-2</c:v>
                </c:pt>
                <c:pt idx="4">
                  <c:v>2.4468537495652174E-2</c:v>
                </c:pt>
                <c:pt idx="5">
                  <c:v>2.4468537495652174E-2</c:v>
                </c:pt>
                <c:pt idx="6">
                  <c:v>2.4468537495652174E-2</c:v>
                </c:pt>
                <c:pt idx="7">
                  <c:v>2.4468537495652174E-2</c:v>
                </c:pt>
                <c:pt idx="8">
                  <c:v>2.4468537495652174E-2</c:v>
                </c:pt>
                <c:pt idx="9">
                  <c:v>2.4468537495652171E-2</c:v>
                </c:pt>
                <c:pt idx="10">
                  <c:v>2.4468537495652174E-2</c:v>
                </c:pt>
                <c:pt idx="11">
                  <c:v>2.4468537495652174E-2</c:v>
                </c:pt>
                <c:pt idx="12">
                  <c:v>2.4468537495652174E-2</c:v>
                </c:pt>
                <c:pt idx="13">
                  <c:v>2.4468537495652171E-2</c:v>
                </c:pt>
                <c:pt idx="14">
                  <c:v>2.4468537495652178E-2</c:v>
                </c:pt>
                <c:pt idx="15">
                  <c:v>2.4468537495652171E-2</c:v>
                </c:pt>
                <c:pt idx="16">
                  <c:v>2.4468537495652171E-2</c:v>
                </c:pt>
                <c:pt idx="17">
                  <c:v>2.4468537495652178E-2</c:v>
                </c:pt>
                <c:pt idx="18">
                  <c:v>2.4468537495652171E-2</c:v>
                </c:pt>
                <c:pt idx="19">
                  <c:v>2.4468537495652174E-2</c:v>
                </c:pt>
                <c:pt idx="20">
                  <c:v>2.4468537495652174E-2</c:v>
                </c:pt>
                <c:pt idx="21">
                  <c:v>2.4468537495652171E-2</c:v>
                </c:pt>
                <c:pt idx="22">
                  <c:v>2.4468537495652174E-2</c:v>
                </c:pt>
                <c:pt idx="23">
                  <c:v>2.4468537495652174E-2</c:v>
                </c:pt>
                <c:pt idx="24">
                  <c:v>2.4468537495652171E-2</c:v>
                </c:pt>
                <c:pt idx="25">
                  <c:v>2.4468537495652174E-2</c:v>
                </c:pt>
                <c:pt idx="26">
                  <c:v>2.4468537495652174E-2</c:v>
                </c:pt>
                <c:pt idx="27">
                  <c:v>2.4468537495652174E-2</c:v>
                </c:pt>
                <c:pt idx="28">
                  <c:v>2.4468537495652174E-2</c:v>
                </c:pt>
                <c:pt idx="29">
                  <c:v>2.4468537495652171E-2</c:v>
                </c:pt>
                <c:pt idx="30">
                  <c:v>2.4468537495652174E-2</c:v>
                </c:pt>
                <c:pt idx="31">
                  <c:v>2.4468537495652174E-2</c:v>
                </c:pt>
                <c:pt idx="32">
                  <c:v>2.4468537495652174E-2</c:v>
                </c:pt>
                <c:pt idx="33">
                  <c:v>2.4468537495652174E-2</c:v>
                </c:pt>
                <c:pt idx="34">
                  <c:v>2.4468537495652174E-2</c:v>
                </c:pt>
                <c:pt idx="35">
                  <c:v>2.4468537495652174E-2</c:v>
                </c:pt>
                <c:pt idx="36">
                  <c:v>2.4468537495652174E-2</c:v>
                </c:pt>
                <c:pt idx="37">
                  <c:v>2.4468537495652171E-2</c:v>
                </c:pt>
                <c:pt idx="38">
                  <c:v>2.4468537495652171E-2</c:v>
                </c:pt>
                <c:pt idx="39">
                  <c:v>2.4468537495652174E-2</c:v>
                </c:pt>
                <c:pt idx="40">
                  <c:v>2.4468537495652171E-2</c:v>
                </c:pt>
                <c:pt idx="41">
                  <c:v>2.4468537495652171E-2</c:v>
                </c:pt>
                <c:pt idx="42">
                  <c:v>2.4468537495652174E-2</c:v>
                </c:pt>
                <c:pt idx="43">
                  <c:v>2.4468537495652174E-2</c:v>
                </c:pt>
                <c:pt idx="44">
                  <c:v>2.4468537495652174E-2</c:v>
                </c:pt>
                <c:pt idx="45">
                  <c:v>2.4468537495652174E-2</c:v>
                </c:pt>
                <c:pt idx="46">
                  <c:v>2.4468537495652174E-2</c:v>
                </c:pt>
                <c:pt idx="47">
                  <c:v>2.4468537495652174E-2</c:v>
                </c:pt>
                <c:pt idx="48">
                  <c:v>2.4468537495652174E-2</c:v>
                </c:pt>
                <c:pt idx="49">
                  <c:v>2.4468537495652174E-2</c:v>
                </c:pt>
                <c:pt idx="50">
                  <c:v>2.4468537495652174E-2</c:v>
                </c:pt>
                <c:pt idx="51">
                  <c:v>2.4468537495652174E-2</c:v>
                </c:pt>
                <c:pt idx="52">
                  <c:v>2.4468537495652174E-2</c:v>
                </c:pt>
                <c:pt idx="53">
                  <c:v>2.4468537495652174E-2</c:v>
                </c:pt>
                <c:pt idx="54">
                  <c:v>2.4468537495652174E-2</c:v>
                </c:pt>
                <c:pt idx="55">
                  <c:v>2.4468537495652174E-2</c:v>
                </c:pt>
                <c:pt idx="56">
                  <c:v>2.4468537495652174E-2</c:v>
                </c:pt>
                <c:pt idx="57">
                  <c:v>2.4468537495652174E-2</c:v>
                </c:pt>
                <c:pt idx="58">
                  <c:v>2.4468537495652174E-2</c:v>
                </c:pt>
                <c:pt idx="59">
                  <c:v>2.4468537495652174E-2</c:v>
                </c:pt>
              </c:numCache>
            </c:numRef>
          </c:val>
          <c:smooth val="0"/>
          <c:extLst>
            <c:ext xmlns:c16="http://schemas.microsoft.com/office/drawing/2014/chart" uri="{C3380CC4-5D6E-409C-BE32-E72D297353CC}">
              <c16:uniqueId val="{00000003-CAD7-4B0E-AFB7-C32BD28DD1EB}"/>
            </c:ext>
          </c:extLst>
        </c:ser>
        <c:ser>
          <c:idx val="4"/>
          <c:order val="4"/>
          <c:tx>
            <c:strRef>
              <c:f>'3_GH_2030_scenario'!$D$226</c:f>
              <c:strCache>
                <c:ptCount val="1"/>
                <c:pt idx="0">
                  <c:v>HTH.600.C - Electric heaters</c:v>
                </c:pt>
              </c:strCache>
            </c:strRef>
          </c:tx>
          <c:spPr>
            <a:ln w="28575" cap="rnd">
              <a:solidFill>
                <a:schemeClr val="accent5"/>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'3_GH_2030_scenario'!$E$226:$BL$226</c:f>
              <c:numCache>
                <c:formatCode>0.000</c:formatCode>
                <c:ptCount val="60"/>
                <c:pt idx="0">
                  <c:v>0.50573401685596431</c:v>
                </c:pt>
                <c:pt idx="1">
                  <c:v>0.50685518537306518</c:v>
                </c:pt>
                <c:pt idx="2">
                  <c:v>0.51002742460611639</c:v>
                </c:pt>
                <c:pt idx="3">
                  <c:v>0.51627628243120061</c:v>
                </c:pt>
                <c:pt idx="4">
                  <c:v>0.51509879715517115</c:v>
                </c:pt>
                <c:pt idx="5">
                  <c:v>0.51639459178667668</c:v>
                </c:pt>
                <c:pt idx="6">
                  <c:v>0.51435421666174119</c:v>
                </c:pt>
                <c:pt idx="7">
                  <c:v>0.51545002077398394</c:v>
                </c:pt>
                <c:pt idx="8">
                  <c:v>0.51810528237035236</c:v>
                </c:pt>
                <c:pt idx="9">
                  <c:v>0.5238676123701832</c:v>
                </c:pt>
                <c:pt idx="10">
                  <c:v>0.5286043269747257</c:v>
                </c:pt>
                <c:pt idx="11">
                  <c:v>0.52670548502056491</c:v>
                </c:pt>
                <c:pt idx="12">
                  <c:v>0.53271044063425133</c:v>
                </c:pt>
                <c:pt idx="13">
                  <c:v>0.50984726614094578</c:v>
                </c:pt>
                <c:pt idx="14">
                  <c:v>0.52849489728964416</c:v>
                </c:pt>
                <c:pt idx="15">
                  <c:v>0.5329453785882291</c:v>
                </c:pt>
                <c:pt idx="16">
                  <c:v>0.54409241127565922</c:v>
                </c:pt>
                <c:pt idx="17">
                  <c:v>0.54472637625040554</c:v>
                </c:pt>
                <c:pt idx="18">
                  <c:v>0.54623989383479321</c:v>
                </c:pt>
                <c:pt idx="19">
                  <c:v>0.54669630736893304</c:v>
                </c:pt>
                <c:pt idx="20">
                  <c:v>0.54846033687899043</c:v>
                </c:pt>
                <c:pt idx="21">
                  <c:v>0.54914237898049667</c:v>
                </c:pt>
                <c:pt idx="22">
                  <c:v>0.54912052767284769</c:v>
                </c:pt>
                <c:pt idx="23">
                  <c:v>0.54642689173211723</c:v>
                </c:pt>
                <c:pt idx="24">
                  <c:v>0.57257171719953726</c:v>
                </c:pt>
                <c:pt idx="25">
                  <c:v>0.59866865224006716</c:v>
                </c:pt>
                <c:pt idx="26">
                  <c:v>0.55128129949220883</c:v>
                </c:pt>
                <c:pt idx="27">
                  <c:v>0.33811305479841436</c:v>
                </c:pt>
                <c:pt idx="28">
                  <c:v>0.39090061722599123</c:v>
                </c:pt>
                <c:pt idx="29">
                  <c:v>0.49128269252110779</c:v>
                </c:pt>
                <c:pt idx="30">
                  <c:v>0.44713401058485419</c:v>
                </c:pt>
                <c:pt idx="31">
                  <c:v>0.34817669366809079</c:v>
                </c:pt>
                <c:pt idx="32">
                  <c:v>0.34257326129944637</c:v>
                </c:pt>
                <c:pt idx="33">
                  <c:v>0.18</c:v>
                </c:pt>
                <c:pt idx="34">
                  <c:v>0.18</c:v>
                </c:pt>
                <c:pt idx="35">
                  <c:v>0.18</c:v>
                </c:pt>
                <c:pt idx="36">
                  <c:v>0.18</c:v>
                </c:pt>
                <c:pt idx="37">
                  <c:v>0.18</c:v>
                </c:pt>
                <c:pt idx="38">
                  <c:v>0.18</c:v>
                </c:pt>
                <c:pt idx="39">
                  <c:v>0.18</c:v>
                </c:pt>
                <c:pt idx="40">
                  <c:v>0.33892274720460697</c:v>
                </c:pt>
                <c:pt idx="41">
                  <c:v>0.32937226754971305</c:v>
                </c:pt>
                <c:pt idx="42">
                  <c:v>0.3228071666021004</c:v>
                </c:pt>
                <c:pt idx="43">
                  <c:v>0.3228071666021004</c:v>
                </c:pt>
                <c:pt idx="44">
                  <c:v>0.3228071666021004</c:v>
                </c:pt>
                <c:pt idx="45">
                  <c:v>0.3228071666021004</c:v>
                </c:pt>
                <c:pt idx="46">
                  <c:v>0.3228071666021004</c:v>
                </c:pt>
                <c:pt idx="47">
                  <c:v>0.3228071666021004</c:v>
                </c:pt>
                <c:pt idx="48">
                  <c:v>0.3228071666021004</c:v>
                </c:pt>
                <c:pt idx="49">
                  <c:v>0.3228071666021004</c:v>
                </c:pt>
                <c:pt idx="50">
                  <c:v>0.3228071666021004</c:v>
                </c:pt>
                <c:pt idx="51">
                  <c:v>0.3228071666021004</c:v>
                </c:pt>
                <c:pt idx="52">
                  <c:v>0.3228071666021004</c:v>
                </c:pt>
                <c:pt idx="53">
                  <c:v>0.3228071666021004</c:v>
                </c:pt>
                <c:pt idx="54">
                  <c:v>0.3228071666021004</c:v>
                </c:pt>
                <c:pt idx="55">
                  <c:v>0.3228071666021004</c:v>
                </c:pt>
                <c:pt idx="56">
                  <c:v>0.3228071666021004</c:v>
                </c:pt>
                <c:pt idx="57">
                  <c:v>0.3228071666021004</c:v>
                </c:pt>
                <c:pt idx="58">
                  <c:v>0.3228071666021004</c:v>
                </c:pt>
                <c:pt idx="59">
                  <c:v>0.3228071666021004</c:v>
                </c:pt>
              </c:numCache>
            </c:numRef>
          </c:val>
          <c:smooth val="0"/>
          <c:extLst>
            <c:ext xmlns:c16="http://schemas.microsoft.com/office/drawing/2014/chart" uri="{C3380CC4-5D6E-409C-BE32-E72D297353CC}">
              <c16:uniqueId val="{00000004-CAD7-4B0E-AFB7-C32BD28DD1EB}"/>
            </c:ext>
          </c:extLst>
        </c:ser>
        <c:dLbls>
          <c:showLegendKey val="0"/>
          <c:showVal val="0"/>
          <c:showCatName val="0"/>
          <c:showSerName val="0"/>
          <c:showPercent val="0"/>
          <c:showBubbleSize val="0"/>
        </c:dLbls>
        <c:smooth val="0"/>
        <c:axId val="479623784"/>
        <c:axId val="479630840"/>
      </c:lineChart>
      <c:catAx>
        <c:axId val="479623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9630840"/>
        <c:crosses val="autoZero"/>
        <c:auto val="1"/>
        <c:lblAlgn val="ctr"/>
        <c:lblOffset val="100"/>
        <c:noMultiLvlLbl val="0"/>
      </c:catAx>
      <c:valAx>
        <c:axId val="4796308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9623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Ghana and UK p_u efficiency</a:t>
            </a:r>
          </a:p>
        </c:rich>
      </c:tx>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'1_Summary_Plots'!$D$15</c:f>
              <c:strCache>
                <c:ptCount val="1"/>
                <c:pt idx="0">
                  <c:v>UK Efficiency_pu 1971-2013</c:v>
                </c:pt>
              </c:strCache>
            </c:strRef>
          </c:tx>
          <c:spPr>
            <a:ln w="28575" cap="rnd">
              <a:solidFill>
                <a:schemeClr val="accent1"/>
              </a:solidFill>
              <a:round/>
            </a:ln>
            <a:effectLst/>
          </c:spPr>
          <c:marker>
            <c:symbol val="none"/>
          </c:marker>
          <c:cat>
            <c:numRef>
              <c:f>'1_Summary_Plots'!$E$14:$BL$14</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'1_Summary_Plots'!$E$15:$BL$15</c:f>
              <c:numCache>
                <c:formatCode>0.0%</c:formatCode>
                <c:ptCount val="60"/>
                <c:pt idx="0">
                  <c:v>9.051779599496082E-2</c:v>
                </c:pt>
                <c:pt idx="1">
                  <c:v>9.3659724813801443E-2</c:v>
                </c:pt>
                <c:pt idx="2">
                  <c:v>9.4555030446741781E-2</c:v>
                </c:pt>
                <c:pt idx="3">
                  <c:v>9.5590970784508469E-2</c:v>
                </c:pt>
                <c:pt idx="4">
                  <c:v>9.7992053560566367E-2</c:v>
                </c:pt>
                <c:pt idx="5">
                  <c:v>9.963228764057494E-2</c:v>
                </c:pt>
                <c:pt idx="6">
                  <c:v>0.10253736705090261</c:v>
                </c:pt>
                <c:pt idx="7">
                  <c:v>0.10343430667627938</c:v>
                </c:pt>
                <c:pt idx="8">
                  <c:v>0.103013370846486</c:v>
                </c:pt>
                <c:pt idx="9">
                  <c:v>0.10399971834583603</c:v>
                </c:pt>
                <c:pt idx="10">
                  <c:v>0.1055970336420296</c:v>
                </c:pt>
                <c:pt idx="11">
                  <c:v>0.10824062446942743</c:v>
                </c:pt>
                <c:pt idx="12">
                  <c:v>0.1073911841520392</c:v>
                </c:pt>
                <c:pt idx="13">
                  <c:v>0.10860652963183787</c:v>
                </c:pt>
                <c:pt idx="14">
                  <c:v>0.10813754439553247</c:v>
                </c:pt>
                <c:pt idx="15">
                  <c:v>0.10854542745978574</c:v>
                </c:pt>
                <c:pt idx="16">
                  <c:v>0.11174781733020134</c:v>
                </c:pt>
                <c:pt idx="17">
                  <c:v>0.11373032384756782</c:v>
                </c:pt>
                <c:pt idx="18">
                  <c:v>0.11430976341024117</c:v>
                </c:pt>
                <c:pt idx="19">
                  <c:v>0.11532185674730223</c:v>
                </c:pt>
                <c:pt idx="20">
                  <c:v>0.11755643137636917</c:v>
                </c:pt>
                <c:pt idx="21">
                  <c:v>0.11515918532362554</c:v>
                </c:pt>
                <c:pt idx="22">
                  <c:v>0.11657593939918899</c:v>
                </c:pt>
                <c:pt idx="23">
                  <c:v>0.11764234878529868</c:v>
                </c:pt>
                <c:pt idx="24">
                  <c:v>0.1192763863182843</c:v>
                </c:pt>
                <c:pt idx="25">
                  <c:v>0.12136542932766355</c:v>
                </c:pt>
                <c:pt idx="26">
                  <c:v>0.12438620330811809</c:v>
                </c:pt>
                <c:pt idx="27">
                  <c:v>0.12380927346470452</c:v>
                </c:pt>
                <c:pt idx="28">
                  <c:v>0.12898012560480623</c:v>
                </c:pt>
                <c:pt idx="29">
                  <c:v>0.13061346435063692</c:v>
                </c:pt>
                <c:pt idx="30">
                  <c:v>0.13116276862806794</c:v>
                </c:pt>
                <c:pt idx="31">
                  <c:v>0.13278894434776983</c:v>
                </c:pt>
                <c:pt idx="32">
                  <c:v>0.13240501766892143</c:v>
                </c:pt>
                <c:pt idx="33">
                  <c:v>0.13191931170544763</c:v>
                </c:pt>
                <c:pt idx="34">
                  <c:v>0.13230583045026523</c:v>
                </c:pt>
                <c:pt idx="35">
                  <c:v>0.13349185349863987</c:v>
                </c:pt>
                <c:pt idx="36">
                  <c:v>0.13565011970857135</c:v>
                </c:pt>
                <c:pt idx="37">
                  <c:v>0.1352628100906822</c:v>
                </c:pt>
                <c:pt idx="38">
                  <c:v>0.13487637066960431</c:v>
                </c:pt>
                <c:pt idx="39">
                  <c:v>0.13525821553668027</c:v>
                </c:pt>
                <c:pt idx="40">
                  <c:v>0.14122592464490408</c:v>
                </c:pt>
                <c:pt idx="41">
                  <c:v>0.13484953595440813</c:v>
                </c:pt>
                <c:pt idx="42">
                  <c:v>0.13854028746930538</c:v>
                </c:pt>
              </c:numCache>
            </c:numRef>
          </c:val>
          <c:smooth val="0"/>
          <c:extLst>
            <c:ext xmlns:c16="http://schemas.microsoft.com/office/drawing/2014/chart" uri="{C3380CC4-5D6E-409C-BE32-E72D297353CC}">
              <c16:uniqueId val="{00000000-5D8B-412E-99CB-39D1EBF98A9D}"/>
            </c:ext>
          </c:extLst>
        </c:ser>
        <c:ser>
          <c:idx val="1"/>
          <c:order val="1"/>
          <c:tx>
            <c:strRef>
              <c:f>'1_Summary_Plots'!$D$16</c:f>
              <c:strCache>
                <c:ptCount val="1"/>
                <c:pt idx="0">
                  <c:v>Ghana Efficiency_pu 1971-2013</c:v>
                </c:pt>
              </c:strCache>
            </c:strRef>
          </c:tx>
          <c:spPr>
            <a:ln w="28575" cap="rnd">
              <a:solidFill>
                <a:schemeClr val="accent2"/>
              </a:solidFill>
              <a:round/>
            </a:ln>
            <a:effectLst/>
          </c:spPr>
          <c:marker>
            <c:symbol val="none"/>
          </c:marker>
          <c:cat>
            <c:numRef>
              <c:f>'1_Summary_Plots'!$E$14:$BL$14</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'1_Summary_Plots'!$E$16:$BL$16</c:f>
              <c:numCache>
                <c:formatCode>0.00%</c:formatCode>
                <c:ptCount val="60"/>
                <c:pt idx="0">
                  <c:v>6.0602035595027415E-2</c:v>
                </c:pt>
                <c:pt idx="1">
                  <c:v>6.2794551114476446E-2</c:v>
                </c:pt>
                <c:pt idx="2">
                  <c:v>6.5623063743127416E-2</c:v>
                </c:pt>
                <c:pt idx="3">
                  <c:v>6.4774909958482688E-2</c:v>
                </c:pt>
                <c:pt idx="4">
                  <c:v>6.3769933098500695E-2</c:v>
                </c:pt>
                <c:pt idx="5">
                  <c:v>6.5153538575773745E-2</c:v>
                </c:pt>
                <c:pt idx="6">
                  <c:v>6.5277615895471888E-2</c:v>
                </c:pt>
                <c:pt idx="7">
                  <c:v>6.0098073153620334E-2</c:v>
                </c:pt>
                <c:pt idx="8">
                  <c:v>6.3138735938711762E-2</c:v>
                </c:pt>
                <c:pt idx="9">
                  <c:v>6.5693884774297051E-2</c:v>
                </c:pt>
                <c:pt idx="10">
                  <c:v>6.747391161825135E-2</c:v>
                </c:pt>
                <c:pt idx="11">
                  <c:v>5.9727968272406971E-2</c:v>
                </c:pt>
                <c:pt idx="12">
                  <c:v>3.9636982588233297E-2</c:v>
                </c:pt>
                <c:pt idx="13">
                  <c:v>3.4629771968943651E-2</c:v>
                </c:pt>
                <c:pt idx="14">
                  <c:v>4.0440521698150982E-2</c:v>
                </c:pt>
                <c:pt idx="15">
                  <c:v>5.0168347100265839E-2</c:v>
                </c:pt>
                <c:pt idx="16">
                  <c:v>5.2975695459902473E-2</c:v>
                </c:pt>
                <c:pt idx="17">
                  <c:v>5.4722255926008434E-2</c:v>
                </c:pt>
                <c:pt idx="18">
                  <c:v>5.4394093345178009E-2</c:v>
                </c:pt>
                <c:pt idx="19">
                  <c:v>5.4343533977192764E-2</c:v>
                </c:pt>
                <c:pt idx="20">
                  <c:v>5.4125803957604621E-2</c:v>
                </c:pt>
                <c:pt idx="21">
                  <c:v>5.6703817495869439E-2</c:v>
                </c:pt>
                <c:pt idx="22">
                  <c:v>5.662373715625317E-2</c:v>
                </c:pt>
                <c:pt idx="23">
                  <c:v>5.5643492272467586E-2</c:v>
                </c:pt>
                <c:pt idx="24">
                  <c:v>5.8740561052882188E-2</c:v>
                </c:pt>
                <c:pt idx="25">
                  <c:v>6.1169357051374329E-2</c:v>
                </c:pt>
                <c:pt idx="26">
                  <c:v>6.6003049079132708E-2</c:v>
                </c:pt>
                <c:pt idx="27">
                  <c:v>5.9994265374370762E-2</c:v>
                </c:pt>
                <c:pt idx="28">
                  <c:v>6.9008875968626843E-2</c:v>
                </c:pt>
                <c:pt idx="29">
                  <c:v>6.8731558550061675E-2</c:v>
                </c:pt>
                <c:pt idx="30">
                  <c:v>6.9225122765935274E-2</c:v>
                </c:pt>
                <c:pt idx="31">
                  <c:v>6.9822333284578972E-2</c:v>
                </c:pt>
                <c:pt idx="32">
                  <c:v>6.2600595788184762E-2</c:v>
                </c:pt>
                <c:pt idx="33">
                  <c:v>6.6221426970888675E-2</c:v>
                </c:pt>
                <c:pt idx="34">
                  <c:v>7.0287830216797603E-2</c:v>
                </c:pt>
                <c:pt idx="35">
                  <c:v>7.4450479363159974E-2</c:v>
                </c:pt>
                <c:pt idx="36">
                  <c:v>7.1981602499207376E-2</c:v>
                </c:pt>
                <c:pt idx="37">
                  <c:v>7.4349989459476143E-2</c:v>
                </c:pt>
                <c:pt idx="38">
                  <c:v>8.2317430845010475E-2</c:v>
                </c:pt>
                <c:pt idx="39">
                  <c:v>7.9478919275279142E-2</c:v>
                </c:pt>
                <c:pt idx="40">
                  <c:v>8.5049239992207287E-2</c:v>
                </c:pt>
                <c:pt idx="41">
                  <c:v>9.040823606188568E-2</c:v>
                </c:pt>
                <c:pt idx="42">
                  <c:v>9.1540492880756871E-2</c:v>
                </c:pt>
              </c:numCache>
            </c:numRef>
          </c:val>
          <c:smooth val="0"/>
          <c:extLst>
            <c:ext xmlns:c16="http://schemas.microsoft.com/office/drawing/2014/chart" uri="{C3380CC4-5D6E-409C-BE32-E72D297353CC}">
              <c16:uniqueId val="{00000001-5D8B-412E-99CB-39D1EBF98A9D}"/>
            </c:ext>
          </c:extLst>
        </c:ser>
        <c:ser>
          <c:idx val="2"/>
          <c:order val="2"/>
          <c:tx>
            <c:strRef>
              <c:f>'1_Summary_Plots'!$D$17</c:f>
              <c:strCache>
                <c:ptCount val="1"/>
                <c:pt idx="0">
                  <c:v>UK Efficiency_pu 2013-2030</c:v>
                </c:pt>
              </c:strCache>
            </c:strRef>
          </c:tx>
          <c:spPr>
            <a:ln w="28575" cap="rnd">
              <a:solidFill>
                <a:srgbClr val="0070C0"/>
              </a:solidFill>
              <a:prstDash val="sysDash"/>
              <a:round/>
            </a:ln>
            <a:effectLst/>
          </c:spPr>
          <c:marker>
            <c:symbol val="none"/>
          </c:marker>
          <c:cat>
            <c:numRef>
              <c:f>'1_Summary_Plots'!$E$14:$BL$14</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'1_Summary_Plots'!$E$17:$BL$17</c:f>
              <c:numCache>
                <c:formatCode>General</c:formatCode>
                <c:ptCount val="60"/>
                <c:pt idx="42" formatCode="0.0%">
                  <c:v>0.13854028746930538</c:v>
                </c:pt>
                <c:pt idx="43" formatCode="0.0%">
                  <c:v>0.14302209407727748</c:v>
                </c:pt>
                <c:pt idx="44" formatCode="0.0%">
                  <c:v>0.14442747013907259</c:v>
                </c:pt>
                <c:pt idx="45" formatCode="0.0%">
                  <c:v>0.14568309523338235</c:v>
                </c:pt>
                <c:pt idx="46" formatCode="0.0%">
                  <c:v>0.14706191183061057</c:v>
                </c:pt>
                <c:pt idx="47" formatCode="0.0%">
                  <c:v>0.14855687173986146</c:v>
                </c:pt>
                <c:pt idx="48" formatCode="0.0%">
                  <c:v>0.15002261335067482</c:v>
                </c:pt>
                <c:pt idx="49" formatCode="0.0%">
                  <c:v>0.15142817646609674</c:v>
                </c:pt>
                <c:pt idx="50" formatCode="0.0%">
                  <c:v>0.15274826388521365</c:v>
                </c:pt>
                <c:pt idx="51" formatCode="0.0%">
                  <c:v>0.15396728322462105</c:v>
                </c:pt>
                <c:pt idx="52" formatCode="0.0%">
                  <c:v>0.15507831591754384</c:v>
                </c:pt>
                <c:pt idx="53" formatCode="0.0%">
                  <c:v>0.15608209195457934</c:v>
                </c:pt>
                <c:pt idx="54" formatCode="0.0%">
                  <c:v>0.15698424258799151</c:v>
                </c:pt>
                <c:pt idx="55" formatCode="0.0%">
                  <c:v>0.15779386798612807</c:v>
                </c:pt>
                <c:pt idx="56" formatCode="0.0%">
                  <c:v>0.15852163754619986</c:v>
                </c:pt>
                <c:pt idx="57" formatCode="0.0%">
                  <c:v>0.15917708391475227</c:v>
                </c:pt>
                <c:pt idx="58" formatCode="0.0%">
                  <c:v>0.15976798750724641</c:v>
                </c:pt>
                <c:pt idx="59" formatCode="0.0%">
                  <c:v>0.16030118570451857</c:v>
                </c:pt>
              </c:numCache>
            </c:numRef>
          </c:val>
          <c:smooth val="0"/>
          <c:extLst>
            <c:ext xmlns:c16="http://schemas.microsoft.com/office/drawing/2014/chart" uri="{C3380CC4-5D6E-409C-BE32-E72D297353CC}">
              <c16:uniqueId val="{00000002-5D8B-412E-99CB-39D1EBF98A9D}"/>
            </c:ext>
          </c:extLst>
        </c:ser>
        <c:ser>
          <c:idx val="3"/>
          <c:order val="3"/>
          <c:tx>
            <c:strRef>
              <c:f>'1_Summary_Plots'!$D$18</c:f>
              <c:strCache>
                <c:ptCount val="1"/>
                <c:pt idx="0">
                  <c:v>Ghana Efficiency_pu 2013-2030</c:v>
                </c:pt>
              </c:strCache>
            </c:strRef>
          </c:tx>
          <c:spPr>
            <a:ln w="28575" cap="rnd">
              <a:solidFill>
                <a:schemeClr val="accent2">
                  <a:lumMod val="75000"/>
                </a:schemeClr>
              </a:solidFill>
              <a:prstDash val="sysDash"/>
              <a:round/>
            </a:ln>
            <a:effectLst/>
          </c:spPr>
          <c:marker>
            <c:symbol val="none"/>
          </c:marker>
          <c:cat>
            <c:numRef>
              <c:f>'1_Summary_Plots'!$E$14:$BL$14</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'1_Summary_Plots'!$E$18:$BL$18</c:f>
              <c:numCache>
                <c:formatCode>General</c:formatCode>
                <c:ptCount val="60"/>
                <c:pt idx="42" formatCode="0.0%">
                  <c:v>9.1540492880756871E-2</c:v>
                </c:pt>
                <c:pt idx="43" formatCode="0.00%">
                  <c:v>9.0450848248144408E-2</c:v>
                </c:pt>
                <c:pt idx="44" formatCode="0.00%">
                  <c:v>9.1375051853551451E-2</c:v>
                </c:pt>
                <c:pt idx="45" formatCode="0.00%">
                  <c:v>9.2328914486551616E-2</c:v>
                </c:pt>
                <c:pt idx="46" formatCode="0.00%">
                  <c:v>9.3309364159377392E-2</c:v>
                </c:pt>
                <c:pt idx="47" formatCode="0.00%">
                  <c:v>9.3658412335177577E-2</c:v>
                </c:pt>
                <c:pt idx="48" formatCode="0.00%">
                  <c:v>9.4691027216614862E-2</c:v>
                </c:pt>
                <c:pt idx="49" formatCode="0.00%">
                  <c:v>9.5743730157905105E-2</c:v>
                </c:pt>
                <c:pt idx="50" formatCode="0.00%">
                  <c:v>9.6815103702789521E-2</c:v>
                </c:pt>
                <c:pt idx="51" formatCode="0.00%">
                  <c:v>9.7903949519382166E-2</c:v>
                </c:pt>
                <c:pt idx="52" formatCode="0.00%">
                  <c:v>9.900924378158453E-2</c:v>
                </c:pt>
                <c:pt idx="53" formatCode="0.00%">
                  <c:v>0.10013010122904048</c:v>
                </c:pt>
                <c:pt idx="54" formatCode="0.00%">
                  <c:v>0.10065755401285699</c:v>
                </c:pt>
                <c:pt idx="55" formatCode="0.00%">
                  <c:v>0.10204861993143753</c:v>
                </c:pt>
                <c:pt idx="56" formatCode="0.00%">
                  <c:v>0.10346453362349026</c:v>
                </c:pt>
                <c:pt idx="57" formatCode="0.00%">
                  <c:v>0.10488605601804854</c:v>
                </c:pt>
                <c:pt idx="58" formatCode="0.00%">
                  <c:v>0.10631275720890926</c:v>
                </c:pt>
                <c:pt idx="59" formatCode="0.00%">
                  <c:v>0.10774422780395361</c:v>
                </c:pt>
              </c:numCache>
            </c:numRef>
          </c:val>
          <c:smooth val="0"/>
          <c:extLst>
            <c:ext xmlns:c16="http://schemas.microsoft.com/office/drawing/2014/chart" uri="{C3380CC4-5D6E-409C-BE32-E72D297353CC}">
              <c16:uniqueId val="{00000003-5D8B-412E-99CB-39D1EBF98A9D}"/>
            </c:ext>
          </c:extLst>
        </c:ser>
        <c:dLbls>
          <c:showLegendKey val="0"/>
          <c:showVal val="0"/>
          <c:showCatName val="0"/>
          <c:showSerName val="0"/>
          <c:showPercent val="0"/>
          <c:showBubbleSize val="0"/>
        </c:dLbls>
        <c:smooth val="0"/>
        <c:axId val="240912960"/>
        <c:axId val="240913352"/>
      </c:lineChart>
      <c:catAx>
        <c:axId val="24091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913352"/>
        <c:crosses val="autoZero"/>
        <c:auto val="1"/>
        <c:lblAlgn val="ctr"/>
        <c:lblOffset val="100"/>
        <c:noMultiLvlLbl val="0"/>
      </c:catAx>
      <c:valAx>
        <c:axId val="2409133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91296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Ghana - </a:t>
            </a:r>
            <a:r>
              <a:rPr lang="en-GB" sz="1400" b="0" i="0" u="none" strike="noStrike" baseline="0">
                <a:effectLst/>
              </a:rPr>
              <a:t>p-u efficiency</a:t>
            </a:r>
            <a:r>
              <a:rPr lang="en-GB" baseline="0"/>
              <a:t> Mechanical drive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'3_GH_2030_scenario'!$D$227</c:f>
              <c:strCache>
                <c:ptCount val="1"/>
                <c:pt idx="0">
                  <c:v>MD - Boat engines</c:v>
                </c:pt>
              </c:strCache>
            </c:strRef>
          </c:tx>
          <c:spPr>
            <a:ln w="28575" cap="rnd">
              <a:solidFill>
                <a:schemeClr val="accent1"/>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'3_GH_2030_scenario'!$E$227:$BL$227</c:f>
              <c:numCache>
                <c:formatCode>0.000</c:formatCode>
                <c:ptCount val="60"/>
                <c:pt idx="0">
                  <c:v>0.115051250049349</c:v>
                </c:pt>
                <c:pt idx="1">
                  <c:v>0.11493305919028399</c:v>
                </c:pt>
                <c:pt idx="2">
                  <c:v>0.10910465596653815</c:v>
                </c:pt>
                <c:pt idx="3">
                  <c:v>0.11322815565180112</c:v>
                </c:pt>
                <c:pt idx="4">
                  <c:v>0.11054354257313613</c:v>
                </c:pt>
                <c:pt idx="5">
                  <c:v>0.11986061632629237</c:v>
                </c:pt>
                <c:pt idx="6">
                  <c:v>0.11307875298768427</c:v>
                </c:pt>
                <c:pt idx="7">
                  <c:v>0.11703345081783327</c:v>
                </c:pt>
                <c:pt idx="8">
                  <c:v>0.11761697872304634</c:v>
                </c:pt>
                <c:pt idx="9">
                  <c:v>0.11978030350538735</c:v>
                </c:pt>
                <c:pt idx="10">
                  <c:v>0.13335636192146794</c:v>
                </c:pt>
                <c:pt idx="11">
                  <c:v>0.11897518624261645</c:v>
                </c:pt>
                <c:pt idx="12">
                  <c:v>0.15129623619799565</c:v>
                </c:pt>
                <c:pt idx="13">
                  <c:v>0.12089857553881646</c:v>
                </c:pt>
                <c:pt idx="14">
                  <c:v>0.11627494725705562</c:v>
                </c:pt>
                <c:pt idx="15">
                  <c:v>0.12315519391099942</c:v>
                </c:pt>
                <c:pt idx="16">
                  <c:v>0.1415580972031551</c:v>
                </c:pt>
                <c:pt idx="17">
                  <c:v>0.1461165374638442</c:v>
                </c:pt>
                <c:pt idx="18">
                  <c:v>0.12654630268177236</c:v>
                </c:pt>
                <c:pt idx="19">
                  <c:v>0.13236806663465711</c:v>
                </c:pt>
                <c:pt idx="20">
                  <c:v>0.12438983072195572</c:v>
                </c:pt>
                <c:pt idx="21">
                  <c:v>0.14174687941511421</c:v>
                </c:pt>
                <c:pt idx="22">
                  <c:v>0.12351595079292509</c:v>
                </c:pt>
                <c:pt idx="23">
                  <c:v>0.12831578979065206</c:v>
                </c:pt>
                <c:pt idx="24">
                  <c:v>0.12976421134807695</c:v>
                </c:pt>
                <c:pt idx="25">
                  <c:v>0.13139522521139721</c:v>
                </c:pt>
                <c:pt idx="26">
                  <c:v>0.14340129165380849</c:v>
                </c:pt>
                <c:pt idx="27">
                  <c:v>0.13982704163284831</c:v>
                </c:pt>
                <c:pt idx="28">
                  <c:v>0.15286047158621052</c:v>
                </c:pt>
                <c:pt idx="29">
                  <c:v>0.13170754816274843</c:v>
                </c:pt>
                <c:pt idx="30">
                  <c:v>0.12752348883019979</c:v>
                </c:pt>
                <c:pt idx="31">
                  <c:v>0.13692745129587933</c:v>
                </c:pt>
                <c:pt idx="32">
                  <c:v>0.14105971842800014</c:v>
                </c:pt>
                <c:pt idx="33">
                  <c:v>0.13662920701800343</c:v>
                </c:pt>
                <c:pt idx="34">
                  <c:v>0.14340810513003235</c:v>
                </c:pt>
                <c:pt idx="35">
                  <c:v>0.14681164136739014</c:v>
                </c:pt>
                <c:pt idx="36">
                  <c:v>0.14721503081645126</c:v>
                </c:pt>
                <c:pt idx="37">
                  <c:v>0.14545925151336717</c:v>
                </c:pt>
                <c:pt idx="38">
                  <c:v>0.1502873716161055</c:v>
                </c:pt>
                <c:pt idx="39">
                  <c:v>0.15609610920775085</c:v>
                </c:pt>
                <c:pt idx="40">
                  <c:v>0.14947915671695225</c:v>
                </c:pt>
                <c:pt idx="41">
                  <c:v>0.1518764396575811</c:v>
                </c:pt>
                <c:pt idx="42">
                  <c:v>0.15303884044162336</c:v>
                </c:pt>
                <c:pt idx="43">
                  <c:v>0.15394330687953464</c:v>
                </c:pt>
                <c:pt idx="44">
                  <c:v>0.15484777331744592</c:v>
                </c:pt>
                <c:pt idx="45">
                  <c:v>0.15575223975535721</c:v>
                </c:pt>
                <c:pt idx="46">
                  <c:v>0.15665670619326849</c:v>
                </c:pt>
                <c:pt idx="47">
                  <c:v>0.15756117263117977</c:v>
                </c:pt>
                <c:pt idx="48">
                  <c:v>0.15846563906909106</c:v>
                </c:pt>
                <c:pt idx="49">
                  <c:v>0.15937010550700234</c:v>
                </c:pt>
                <c:pt idx="50">
                  <c:v>0.16027457194491362</c:v>
                </c:pt>
                <c:pt idx="51">
                  <c:v>0.16117903838282491</c:v>
                </c:pt>
                <c:pt idx="52">
                  <c:v>0.16208350482073619</c:v>
                </c:pt>
                <c:pt idx="53">
                  <c:v>0.16298797125864747</c:v>
                </c:pt>
                <c:pt idx="54">
                  <c:v>0.16389243769655876</c:v>
                </c:pt>
                <c:pt idx="55">
                  <c:v>0.16479690413447004</c:v>
                </c:pt>
                <c:pt idx="56">
                  <c:v>0.16570137057238132</c:v>
                </c:pt>
                <c:pt idx="57">
                  <c:v>0.16660583701029261</c:v>
                </c:pt>
                <c:pt idx="58">
                  <c:v>0.16751030344820389</c:v>
                </c:pt>
                <c:pt idx="59">
                  <c:v>0.16841476988611517</c:v>
                </c:pt>
              </c:numCache>
            </c:numRef>
          </c:val>
          <c:smooth val="0"/>
          <c:extLst>
            <c:ext xmlns:c16="http://schemas.microsoft.com/office/drawing/2014/chart" uri="{C3380CC4-5D6E-409C-BE32-E72D297353CC}">
              <c16:uniqueId val="{00000000-48F3-44C2-A498-DD81A14BDBAA}"/>
            </c:ext>
          </c:extLst>
        </c:ser>
        <c:ser>
          <c:idx val="1"/>
          <c:order val="1"/>
          <c:tx>
            <c:strRef>
              <c:f>'3_GH_2030_scenario'!$D$228</c:f>
              <c:strCache>
                <c:ptCount val="1"/>
                <c:pt idx="0">
                  <c:v>MD - Diesel cars</c:v>
                </c:pt>
              </c:strCache>
            </c:strRef>
          </c:tx>
          <c:spPr>
            <a:ln w="28575" cap="rnd">
              <a:solidFill>
                <a:schemeClr val="accent2"/>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'3_GH_2030_scenario'!$E$228:$BL$228</c:f>
              <c:numCache>
                <c:formatCode>0.000</c:formatCode>
                <c:ptCount val="60"/>
                <c:pt idx="0">
                  <c:v>0.10383334442691575</c:v>
                </c:pt>
                <c:pt idx="1">
                  <c:v>0.10276781996632149</c:v>
                </c:pt>
                <c:pt idx="2">
                  <c:v>9.5687754771476285E-2</c:v>
                </c:pt>
                <c:pt idx="3">
                  <c:v>9.8462954484024992E-2</c:v>
                </c:pt>
                <c:pt idx="4">
                  <c:v>9.5353650241523952E-2</c:v>
                </c:pt>
                <c:pt idx="5">
                  <c:v>0.10256637533309422</c:v>
                </c:pt>
                <c:pt idx="6">
                  <c:v>9.6000252130720803E-2</c:v>
                </c:pt>
                <c:pt idx="7">
                  <c:v>9.8582951724781889E-2</c:v>
                </c:pt>
                <c:pt idx="8">
                  <c:v>9.831033025884453E-2</c:v>
                </c:pt>
                <c:pt idx="9">
                  <c:v>0.10008379357078089</c:v>
                </c:pt>
                <c:pt idx="10">
                  <c:v>0.11121763770472315</c:v>
                </c:pt>
                <c:pt idx="11">
                  <c:v>0.10039499416166492</c:v>
                </c:pt>
                <c:pt idx="12">
                  <c:v>0.12240085935416116</c:v>
                </c:pt>
                <c:pt idx="13">
                  <c:v>9.7434898582531945E-2</c:v>
                </c:pt>
                <c:pt idx="14">
                  <c:v>9.3968140858488175E-2</c:v>
                </c:pt>
                <c:pt idx="15">
                  <c:v>9.9438849775311769E-2</c:v>
                </c:pt>
                <c:pt idx="16">
                  <c:v>0.11064570148659401</c:v>
                </c:pt>
                <c:pt idx="17">
                  <c:v>0.11402982051215417</c:v>
                </c:pt>
                <c:pt idx="18">
                  <c:v>9.5800213440572018E-2</c:v>
                </c:pt>
                <c:pt idx="19">
                  <c:v>0.10505578584184359</c:v>
                </c:pt>
                <c:pt idx="20">
                  <c:v>0.10193989411384809</c:v>
                </c:pt>
                <c:pt idx="21">
                  <c:v>0.11135090273257078</c:v>
                </c:pt>
                <c:pt idx="22">
                  <c:v>9.5705170070662704E-2</c:v>
                </c:pt>
                <c:pt idx="23">
                  <c:v>9.2280825058791704E-2</c:v>
                </c:pt>
                <c:pt idx="24">
                  <c:v>9.0013093644584874E-2</c:v>
                </c:pt>
                <c:pt idx="25">
                  <c:v>8.3856938146650753E-2</c:v>
                </c:pt>
                <c:pt idx="26">
                  <c:v>9.2831862478224156E-2</c:v>
                </c:pt>
                <c:pt idx="27">
                  <c:v>9.2169051828481702E-2</c:v>
                </c:pt>
                <c:pt idx="28">
                  <c:v>0.10080617097005438</c:v>
                </c:pt>
                <c:pt idx="29">
                  <c:v>0.10465736941929414</c:v>
                </c:pt>
                <c:pt idx="30">
                  <c:v>0.10802751607153323</c:v>
                </c:pt>
                <c:pt idx="31">
                  <c:v>0.11872957899179255</c:v>
                </c:pt>
                <c:pt idx="32">
                  <c:v>0.1234707399072312</c:v>
                </c:pt>
                <c:pt idx="33">
                  <c:v>0.12289909550715106</c:v>
                </c:pt>
                <c:pt idx="34">
                  <c:v>0.13893152272101683</c:v>
                </c:pt>
                <c:pt idx="35">
                  <c:v>0.14145388089868099</c:v>
                </c:pt>
                <c:pt idx="36">
                  <c:v>0.14804003107223299</c:v>
                </c:pt>
                <c:pt idx="37">
                  <c:v>0.15299333959741473</c:v>
                </c:pt>
                <c:pt idx="38">
                  <c:v>0.1615644356381947</c:v>
                </c:pt>
                <c:pt idx="39">
                  <c:v>0.16408606677520457</c:v>
                </c:pt>
                <c:pt idx="40">
                  <c:v>0.16639340884103196</c:v>
                </c:pt>
                <c:pt idx="41">
                  <c:v>0.170219891194161</c:v>
                </c:pt>
                <c:pt idx="42">
                  <c:v>0.17392246383478577</c:v>
                </c:pt>
                <c:pt idx="43">
                  <c:v>0.17559125239211601</c:v>
                </c:pt>
                <c:pt idx="44">
                  <c:v>0.17726004094944625</c:v>
                </c:pt>
                <c:pt idx="45">
                  <c:v>0.17892882950677649</c:v>
                </c:pt>
                <c:pt idx="46">
                  <c:v>0.18059761806410674</c:v>
                </c:pt>
                <c:pt idx="47">
                  <c:v>0.18226640662143698</c:v>
                </c:pt>
                <c:pt idx="48">
                  <c:v>0.18393519517876722</c:v>
                </c:pt>
                <c:pt idx="49">
                  <c:v>0.18560398373609746</c:v>
                </c:pt>
                <c:pt idx="50">
                  <c:v>0.1872727722934277</c:v>
                </c:pt>
                <c:pt idx="51">
                  <c:v>0.18894156085075794</c:v>
                </c:pt>
                <c:pt idx="52">
                  <c:v>0.19061034940808819</c:v>
                </c:pt>
                <c:pt idx="53">
                  <c:v>0.19227913796541843</c:v>
                </c:pt>
                <c:pt idx="54">
                  <c:v>0.19394792652274867</c:v>
                </c:pt>
                <c:pt idx="55">
                  <c:v>0.19561671508007891</c:v>
                </c:pt>
                <c:pt idx="56">
                  <c:v>0.19728550363740915</c:v>
                </c:pt>
                <c:pt idx="57">
                  <c:v>0.1989542921947394</c:v>
                </c:pt>
                <c:pt idx="58">
                  <c:v>0.20062308075206964</c:v>
                </c:pt>
                <c:pt idx="59">
                  <c:v>0.20229186930939988</c:v>
                </c:pt>
              </c:numCache>
            </c:numRef>
          </c:val>
          <c:smooth val="0"/>
          <c:extLst>
            <c:ext xmlns:c16="http://schemas.microsoft.com/office/drawing/2014/chart" uri="{C3380CC4-5D6E-409C-BE32-E72D297353CC}">
              <c16:uniqueId val="{00000001-48F3-44C2-A498-DD81A14BDBAA}"/>
            </c:ext>
          </c:extLst>
        </c:ser>
        <c:ser>
          <c:idx val="2"/>
          <c:order val="2"/>
          <c:tx>
            <c:strRef>
              <c:f>'3_GH_2030_scenario'!$D$229</c:f>
              <c:strCache>
                <c:ptCount val="1"/>
                <c:pt idx="0">
                  <c:v>MD - Diesel trains</c:v>
                </c:pt>
              </c:strCache>
            </c:strRef>
          </c:tx>
          <c:spPr>
            <a:ln w="28575" cap="rnd">
              <a:solidFill>
                <a:schemeClr val="accent3"/>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'3_GH_2030_scenario'!$E$229:$BL$229</c:f>
              <c:numCache>
                <c:formatCode>0.000</c:formatCode>
                <c:ptCount val="60"/>
                <c:pt idx="0">
                  <c:v>0.11366181930746098</c:v>
                </c:pt>
                <c:pt idx="1">
                  <c:v>0.11343486162606539</c:v>
                </c:pt>
                <c:pt idx="2">
                  <c:v>0.10906353902154352</c:v>
                </c:pt>
                <c:pt idx="3">
                  <c:v>0.11322815565180094</c:v>
                </c:pt>
                <c:pt idx="4">
                  <c:v>0.11054354257313595</c:v>
                </c:pt>
                <c:pt idx="5">
                  <c:v>0.11986061632629262</c:v>
                </c:pt>
                <c:pt idx="6">
                  <c:v>0.1130787529876838</c:v>
                </c:pt>
                <c:pt idx="7">
                  <c:v>0.11703345081783298</c:v>
                </c:pt>
                <c:pt idx="8">
                  <c:v>0.11761697872304634</c:v>
                </c:pt>
                <c:pt idx="9">
                  <c:v>0.11978030350538714</c:v>
                </c:pt>
                <c:pt idx="10">
                  <c:v>0.13335636192146885</c:v>
                </c:pt>
                <c:pt idx="11">
                  <c:v>0.11897518624261673</c:v>
                </c:pt>
                <c:pt idx="12">
                  <c:v>0.15129623619799606</c:v>
                </c:pt>
                <c:pt idx="13">
                  <c:v>0.12089857553881707</c:v>
                </c:pt>
                <c:pt idx="14">
                  <c:v>0.11627494725705577</c:v>
                </c:pt>
                <c:pt idx="15">
                  <c:v>0.12315519391099929</c:v>
                </c:pt>
                <c:pt idx="16">
                  <c:v>0.1415580972031551</c:v>
                </c:pt>
                <c:pt idx="17">
                  <c:v>0.14611653746384345</c:v>
                </c:pt>
                <c:pt idx="18">
                  <c:v>0.1265463026817725</c:v>
                </c:pt>
                <c:pt idx="19">
                  <c:v>0.13236806663465758</c:v>
                </c:pt>
                <c:pt idx="20">
                  <c:v>0.12438983072195511</c:v>
                </c:pt>
                <c:pt idx="21">
                  <c:v>0.14174687941511516</c:v>
                </c:pt>
                <c:pt idx="22">
                  <c:v>0.12351595079292513</c:v>
                </c:pt>
                <c:pt idx="23">
                  <c:v>0.12831578979065209</c:v>
                </c:pt>
                <c:pt idx="24">
                  <c:v>0.12976421134807747</c:v>
                </c:pt>
                <c:pt idx="25">
                  <c:v>0.13139522521139751</c:v>
                </c:pt>
                <c:pt idx="26">
                  <c:v>0.14340129165380852</c:v>
                </c:pt>
                <c:pt idx="27">
                  <c:v>0.13982704163284834</c:v>
                </c:pt>
                <c:pt idx="28">
                  <c:v>0.15286047158621066</c:v>
                </c:pt>
                <c:pt idx="29">
                  <c:v>0.15512141760890888</c:v>
                </c:pt>
                <c:pt idx="30">
                  <c:v>0.14738674610867591</c:v>
                </c:pt>
                <c:pt idx="31">
                  <c:v>0.15390263225944237</c:v>
                </c:pt>
                <c:pt idx="32">
                  <c:v>0.16235681417764339</c:v>
                </c:pt>
                <c:pt idx="33">
                  <c:v>0.1566607652531542</c:v>
                </c:pt>
                <c:pt idx="34">
                  <c:v>0.16428783599628388</c:v>
                </c:pt>
                <c:pt idx="35">
                  <c:v>0.17027107551400739</c:v>
                </c:pt>
                <c:pt idx="36">
                  <c:v>0.17322022555485289</c:v>
                </c:pt>
                <c:pt idx="37">
                  <c:v>0.17734975614827375</c:v>
                </c:pt>
                <c:pt idx="38">
                  <c:v>0.17565323603172389</c:v>
                </c:pt>
                <c:pt idx="39">
                  <c:v>0.17384893809709365</c:v>
                </c:pt>
                <c:pt idx="40">
                  <c:v>0.16887696971226421</c:v>
                </c:pt>
                <c:pt idx="41">
                  <c:v>0.17256867280257723</c:v>
                </c:pt>
                <c:pt idx="42">
                  <c:v>0.17131372235967124</c:v>
                </c:pt>
                <c:pt idx="43">
                  <c:v>0.17268638671805719</c:v>
                </c:pt>
                <c:pt idx="44">
                  <c:v>0.17405905107644315</c:v>
                </c:pt>
                <c:pt idx="45">
                  <c:v>0.17543171543482911</c:v>
                </c:pt>
                <c:pt idx="46">
                  <c:v>0.17680437979321506</c:v>
                </c:pt>
                <c:pt idx="47">
                  <c:v>0.17817704415160102</c:v>
                </c:pt>
                <c:pt idx="48">
                  <c:v>0.17954970850998697</c:v>
                </c:pt>
                <c:pt idx="49">
                  <c:v>0.18092237286837293</c:v>
                </c:pt>
                <c:pt idx="50">
                  <c:v>0.18229503722675888</c:v>
                </c:pt>
                <c:pt idx="51">
                  <c:v>0.18366770158514484</c:v>
                </c:pt>
                <c:pt idx="52">
                  <c:v>0.18504036594353079</c:v>
                </c:pt>
                <c:pt idx="53">
                  <c:v>0.18641303030191675</c:v>
                </c:pt>
                <c:pt idx="54">
                  <c:v>0.1877856946603027</c:v>
                </c:pt>
                <c:pt idx="55">
                  <c:v>0.18915835901868866</c:v>
                </c:pt>
                <c:pt idx="56">
                  <c:v>0.19053102337707462</c:v>
                </c:pt>
                <c:pt idx="57">
                  <c:v>0.19190368773546057</c:v>
                </c:pt>
                <c:pt idx="58">
                  <c:v>0.19327635209384653</c:v>
                </c:pt>
                <c:pt idx="59">
                  <c:v>0.19464901645223248</c:v>
                </c:pt>
              </c:numCache>
            </c:numRef>
          </c:val>
          <c:smooth val="0"/>
          <c:extLst>
            <c:ext xmlns:c16="http://schemas.microsoft.com/office/drawing/2014/chart" uri="{C3380CC4-5D6E-409C-BE32-E72D297353CC}">
              <c16:uniqueId val="{00000002-48F3-44C2-A498-DD81A14BDBAA}"/>
            </c:ext>
          </c:extLst>
        </c:ser>
        <c:ser>
          <c:idx val="3"/>
          <c:order val="3"/>
          <c:tx>
            <c:strRef>
              <c:f>'3_GH_2030_scenario'!$D$230</c:f>
              <c:strCache>
                <c:ptCount val="1"/>
                <c:pt idx="0">
                  <c:v>MD - Industry static diesel engines</c:v>
                </c:pt>
              </c:strCache>
            </c:strRef>
          </c:tx>
          <c:spPr>
            <a:ln w="28575" cap="rnd">
              <a:solidFill>
                <a:schemeClr val="accent4"/>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'3_GH_2030_scenario'!$E$230:$BL$230</c:f>
              <c:numCache>
                <c:formatCode>0.000</c:formatCode>
                <c:ptCount val="60"/>
                <c:pt idx="0">
                  <c:v>0.22835863614384222</c:v>
                </c:pt>
                <c:pt idx="1">
                  <c:v>0.22687171278792628</c:v>
                </c:pt>
                <c:pt idx="2">
                  <c:v>0.22270561213166168</c:v>
                </c:pt>
                <c:pt idx="3">
                  <c:v>0.23404945804993321</c:v>
                </c:pt>
                <c:pt idx="4">
                  <c:v>0.22841926523376829</c:v>
                </c:pt>
                <c:pt idx="5">
                  <c:v>0.24906262222898987</c:v>
                </c:pt>
                <c:pt idx="6">
                  <c:v>0.23275467899996677</c:v>
                </c:pt>
                <c:pt idx="7">
                  <c:v>0.2413475479118076</c:v>
                </c:pt>
                <c:pt idx="8">
                  <c:v>0.24818573721687653</c:v>
                </c:pt>
                <c:pt idx="9">
                  <c:v>0.24798095707149395</c:v>
                </c:pt>
                <c:pt idx="10">
                  <c:v>0.2663415061355851</c:v>
                </c:pt>
                <c:pt idx="11">
                  <c:v>0.23402155001015948</c:v>
                </c:pt>
                <c:pt idx="12">
                  <c:v>0.30256038940150798</c:v>
                </c:pt>
                <c:pt idx="13">
                  <c:v>0.25006013566321628</c:v>
                </c:pt>
                <c:pt idx="14">
                  <c:v>0.22615090350568895</c:v>
                </c:pt>
                <c:pt idx="15">
                  <c:v>0.2392225534107017</c:v>
                </c:pt>
                <c:pt idx="16">
                  <c:v>0.25487318725365693</c:v>
                </c:pt>
                <c:pt idx="17">
                  <c:v>0.29093635164316956</c:v>
                </c:pt>
                <c:pt idx="18">
                  <c:v>0.23963654693164513</c:v>
                </c:pt>
                <c:pt idx="19">
                  <c:v>0.24621038376800589</c:v>
                </c:pt>
                <c:pt idx="20">
                  <c:v>0.244885057473965</c:v>
                </c:pt>
                <c:pt idx="21">
                  <c:v>0.26592761635374684</c:v>
                </c:pt>
                <c:pt idx="22">
                  <c:v>0.2440540533529065</c:v>
                </c:pt>
                <c:pt idx="23">
                  <c:v>0.24715704125954521</c:v>
                </c:pt>
                <c:pt idx="24">
                  <c:v>0.24841049810852656</c:v>
                </c:pt>
                <c:pt idx="25">
                  <c:v>0.24846659871880072</c:v>
                </c:pt>
                <c:pt idx="26">
                  <c:v>0.26360885964220615</c:v>
                </c:pt>
                <c:pt idx="27">
                  <c:v>0.25462324971839306</c:v>
                </c:pt>
                <c:pt idx="28">
                  <c:v>0.25772591477672063</c:v>
                </c:pt>
                <c:pt idx="29">
                  <c:v>0.24935674157699314</c:v>
                </c:pt>
                <c:pt idx="30">
                  <c:v>0.24020700078644172</c:v>
                </c:pt>
                <c:pt idx="31">
                  <c:v>0.26246909311664102</c:v>
                </c:pt>
                <c:pt idx="32">
                  <c:v>0.26108033988058776</c:v>
                </c:pt>
                <c:pt idx="33">
                  <c:v>0.24614947750983576</c:v>
                </c:pt>
                <c:pt idx="34">
                  <c:v>0.26006261138011155</c:v>
                </c:pt>
                <c:pt idx="35">
                  <c:v>0.25887926111901111</c:v>
                </c:pt>
                <c:pt idx="36">
                  <c:v>0.26567290128639365</c:v>
                </c:pt>
                <c:pt idx="37">
                  <c:v>0.26455060419658205</c:v>
                </c:pt>
                <c:pt idx="38">
                  <c:v>0.27551621164576678</c:v>
                </c:pt>
                <c:pt idx="39">
                  <c:v>0.26815508031669483</c:v>
                </c:pt>
                <c:pt idx="40">
                  <c:v>0.26539738181988753</c:v>
                </c:pt>
                <c:pt idx="41">
                  <c:v>0.26884602898589016</c:v>
                </c:pt>
                <c:pt idx="42">
                  <c:v>0.27268990355643219</c:v>
                </c:pt>
                <c:pt idx="43">
                  <c:v>0.27374540992339863</c:v>
                </c:pt>
                <c:pt idx="44">
                  <c:v>0.27480091629036507</c:v>
                </c:pt>
                <c:pt idx="45">
                  <c:v>0.27585642265733151</c:v>
                </c:pt>
                <c:pt idx="46">
                  <c:v>0.27691192902429795</c:v>
                </c:pt>
                <c:pt idx="47">
                  <c:v>0.27796743539126439</c:v>
                </c:pt>
                <c:pt idx="48">
                  <c:v>0.27902294175823084</c:v>
                </c:pt>
                <c:pt idx="49">
                  <c:v>0.28007844812519728</c:v>
                </c:pt>
                <c:pt idx="50">
                  <c:v>0.28113395449216372</c:v>
                </c:pt>
                <c:pt idx="51">
                  <c:v>0.28218946085913016</c:v>
                </c:pt>
                <c:pt idx="52">
                  <c:v>0.2832449672260966</c:v>
                </c:pt>
                <c:pt idx="53">
                  <c:v>0.28430047359306304</c:v>
                </c:pt>
                <c:pt idx="54">
                  <c:v>0.28535597996002948</c:v>
                </c:pt>
                <c:pt idx="55">
                  <c:v>0.28641148632699592</c:v>
                </c:pt>
                <c:pt idx="56">
                  <c:v>0.28746699269396236</c:v>
                </c:pt>
                <c:pt idx="57">
                  <c:v>0.28852249906092881</c:v>
                </c:pt>
                <c:pt idx="58">
                  <c:v>0.28957800542789525</c:v>
                </c:pt>
                <c:pt idx="59">
                  <c:v>0.29063351179486169</c:v>
                </c:pt>
              </c:numCache>
            </c:numRef>
          </c:val>
          <c:smooth val="0"/>
          <c:extLst>
            <c:ext xmlns:c16="http://schemas.microsoft.com/office/drawing/2014/chart" uri="{C3380CC4-5D6E-409C-BE32-E72D297353CC}">
              <c16:uniqueId val="{00000003-48F3-44C2-A498-DD81A14BDBAA}"/>
            </c:ext>
          </c:extLst>
        </c:ser>
        <c:ser>
          <c:idx val="4"/>
          <c:order val="4"/>
          <c:tx>
            <c:strRef>
              <c:f>'3_GH_2030_scenario'!$D$231</c:f>
              <c:strCache>
                <c:ptCount val="1"/>
                <c:pt idx="0">
                  <c:v>MD - Petrol cars</c:v>
                </c:pt>
              </c:strCache>
            </c:strRef>
          </c:tx>
          <c:spPr>
            <a:ln w="28575" cap="rnd">
              <a:solidFill>
                <a:schemeClr val="accent5"/>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'3_GH_2030_scenario'!$E$231:$BL$231</c:f>
              <c:numCache>
                <c:formatCode>0.000</c:formatCode>
                <c:ptCount val="60"/>
                <c:pt idx="0">
                  <c:v>0.13971631736836213</c:v>
                </c:pt>
                <c:pt idx="1">
                  <c:v>0.13871794298334575</c:v>
                </c:pt>
                <c:pt idx="2">
                  <c:v>0.13848331546960821</c:v>
                </c:pt>
                <c:pt idx="3">
                  <c:v>0.14639908503766985</c:v>
                </c:pt>
                <c:pt idx="4">
                  <c:v>0.13792281742014542</c:v>
                </c:pt>
                <c:pt idx="5">
                  <c:v>0.14875774243424061</c:v>
                </c:pt>
                <c:pt idx="6">
                  <c:v>0.13922749321719172</c:v>
                </c:pt>
                <c:pt idx="7">
                  <c:v>0.14294309881021761</c:v>
                </c:pt>
                <c:pt idx="8">
                  <c:v>0.14258384657424045</c:v>
                </c:pt>
                <c:pt idx="9">
                  <c:v>0.14405850202183781</c:v>
                </c:pt>
                <c:pt idx="10">
                  <c:v>0.1486734841067332</c:v>
                </c:pt>
                <c:pt idx="11">
                  <c:v>0.13965570062295155</c:v>
                </c:pt>
                <c:pt idx="12">
                  <c:v>0.18875897357965998</c:v>
                </c:pt>
                <c:pt idx="13">
                  <c:v>0.1405214603114841</c:v>
                </c:pt>
                <c:pt idx="14">
                  <c:v>0.13387724834669931</c:v>
                </c:pt>
                <c:pt idx="15">
                  <c:v>0.14595118458606143</c:v>
                </c:pt>
                <c:pt idx="16">
                  <c:v>0.14720491115793755</c:v>
                </c:pt>
                <c:pt idx="17">
                  <c:v>0.16117322397072942</c:v>
                </c:pt>
                <c:pt idx="18">
                  <c:v>0.14801571682529227</c:v>
                </c:pt>
                <c:pt idx="19">
                  <c:v>0.14335508057432164</c:v>
                </c:pt>
                <c:pt idx="20">
                  <c:v>0.14692582673251239</c:v>
                </c:pt>
                <c:pt idx="21">
                  <c:v>0.15785941652174837</c:v>
                </c:pt>
                <c:pt idx="22">
                  <c:v>0.14942651600437612</c:v>
                </c:pt>
                <c:pt idx="23">
                  <c:v>0.15004768666544993</c:v>
                </c:pt>
                <c:pt idx="24">
                  <c:v>0.15367377808388061</c:v>
                </c:pt>
                <c:pt idx="25">
                  <c:v>0.15352846703375594</c:v>
                </c:pt>
                <c:pt idx="26">
                  <c:v>0.1622055214953271</c:v>
                </c:pt>
                <c:pt idx="27">
                  <c:v>0.16182878698840322</c:v>
                </c:pt>
                <c:pt idx="28">
                  <c:v>0.16679130066747916</c:v>
                </c:pt>
                <c:pt idx="29">
                  <c:v>0.16032112659147996</c:v>
                </c:pt>
                <c:pt idx="30">
                  <c:v>0.1548415493975529</c:v>
                </c:pt>
                <c:pt idx="31">
                  <c:v>0.16327996435822276</c:v>
                </c:pt>
                <c:pt idx="32">
                  <c:v>0.16002844141169098</c:v>
                </c:pt>
                <c:pt idx="33">
                  <c:v>0.1524143915691403</c:v>
                </c:pt>
                <c:pt idx="34">
                  <c:v>0.16263647171164322</c:v>
                </c:pt>
                <c:pt idx="35">
                  <c:v>0.16060001761696757</c:v>
                </c:pt>
                <c:pt idx="36">
                  <c:v>0.16453553787614739</c:v>
                </c:pt>
                <c:pt idx="37">
                  <c:v>0.16506231074785896</c:v>
                </c:pt>
                <c:pt idx="38">
                  <c:v>0.16796101515626136</c:v>
                </c:pt>
                <c:pt idx="39">
                  <c:v>0.16605861995733315</c:v>
                </c:pt>
                <c:pt idx="40">
                  <c:v>0.16492676545362306</c:v>
                </c:pt>
                <c:pt idx="41">
                  <c:v>0.16835586202582725</c:v>
                </c:pt>
                <c:pt idx="42">
                  <c:v>0.16970651087426011</c:v>
                </c:pt>
                <c:pt idx="43">
                  <c:v>0.170420563100591</c:v>
                </c:pt>
                <c:pt idx="44">
                  <c:v>0.1711346153269219</c:v>
                </c:pt>
                <c:pt idx="45">
                  <c:v>0.17184866755325279</c:v>
                </c:pt>
                <c:pt idx="46">
                  <c:v>0.17256271977958368</c:v>
                </c:pt>
                <c:pt idx="47">
                  <c:v>0.17327677200591457</c:v>
                </c:pt>
                <c:pt idx="48">
                  <c:v>0.17399082423224546</c:v>
                </c:pt>
                <c:pt idx="49">
                  <c:v>0.17470487645857635</c:v>
                </c:pt>
                <c:pt idx="50">
                  <c:v>0.17541892868490724</c:v>
                </c:pt>
                <c:pt idx="51">
                  <c:v>0.17613298091123814</c:v>
                </c:pt>
                <c:pt idx="52">
                  <c:v>0.17684703313756903</c:v>
                </c:pt>
                <c:pt idx="53">
                  <c:v>0.17756108536389992</c:v>
                </c:pt>
                <c:pt idx="54">
                  <c:v>0.17827513759023081</c:v>
                </c:pt>
                <c:pt idx="55">
                  <c:v>0.1789891898165617</c:v>
                </c:pt>
                <c:pt idx="56">
                  <c:v>0.17970324204289259</c:v>
                </c:pt>
                <c:pt idx="57">
                  <c:v>0.18041729426922348</c:v>
                </c:pt>
                <c:pt idx="58">
                  <c:v>0.18113134649555437</c:v>
                </c:pt>
                <c:pt idx="59">
                  <c:v>0.18184539872188527</c:v>
                </c:pt>
              </c:numCache>
            </c:numRef>
          </c:val>
          <c:smooth val="0"/>
          <c:extLst>
            <c:ext xmlns:c16="http://schemas.microsoft.com/office/drawing/2014/chart" uri="{C3380CC4-5D6E-409C-BE32-E72D297353CC}">
              <c16:uniqueId val="{00000004-48F3-44C2-A498-DD81A14BDBAA}"/>
            </c:ext>
          </c:extLst>
        </c:ser>
        <c:ser>
          <c:idx val="5"/>
          <c:order val="5"/>
          <c:tx>
            <c:strRef>
              <c:f>'3_GH_2030_scenario'!$D$232</c:f>
              <c:strCache>
                <c:ptCount val="1"/>
                <c:pt idx="0">
                  <c:v>MD - Tractors</c:v>
                </c:pt>
              </c:strCache>
            </c:strRef>
          </c:tx>
          <c:spPr>
            <a:ln w="28575" cap="rnd">
              <a:solidFill>
                <a:schemeClr val="accent6"/>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'3_GH_2030_scenario'!$E$232:$BL$232</c:f>
              <c:numCache>
                <c:formatCode>0.000</c:formatCode>
                <c:ptCount val="60"/>
                <c:pt idx="0">
                  <c:v>5.1916672213457873E-2</c:v>
                </c:pt>
                <c:pt idx="1">
                  <c:v>5.1383909983160767E-2</c:v>
                </c:pt>
                <c:pt idx="2">
                  <c:v>4.7843877385738108E-2</c:v>
                </c:pt>
                <c:pt idx="3">
                  <c:v>4.9231477242012586E-2</c:v>
                </c:pt>
                <c:pt idx="4">
                  <c:v>4.7676825120762004E-2</c:v>
                </c:pt>
                <c:pt idx="5">
                  <c:v>5.1283187666547166E-2</c:v>
                </c:pt>
                <c:pt idx="6">
                  <c:v>4.8000126065360318E-2</c:v>
                </c:pt>
                <c:pt idx="7">
                  <c:v>4.9291475862391035E-2</c:v>
                </c:pt>
                <c:pt idx="8">
                  <c:v>4.9155165129422335E-2</c:v>
                </c:pt>
                <c:pt idx="9">
                  <c:v>5.0041896785390436E-2</c:v>
                </c:pt>
                <c:pt idx="10">
                  <c:v>5.5608818346663202E-2</c:v>
                </c:pt>
                <c:pt idx="11">
                  <c:v>5.0197497528626116E-2</c:v>
                </c:pt>
                <c:pt idx="12">
                  <c:v>6.1200429677080455E-2</c:v>
                </c:pt>
                <c:pt idx="13">
                  <c:v>4.8717449291266202E-2</c:v>
                </c:pt>
                <c:pt idx="14">
                  <c:v>4.6984070429244081E-2</c:v>
                </c:pt>
                <c:pt idx="15">
                  <c:v>4.9719424887655891E-2</c:v>
                </c:pt>
                <c:pt idx="16">
                  <c:v>5.532285022951549E-2</c:v>
                </c:pt>
                <c:pt idx="17">
                  <c:v>5.7014909729473533E-2</c:v>
                </c:pt>
                <c:pt idx="18">
                  <c:v>4.7900107173189342E-2</c:v>
                </c:pt>
                <c:pt idx="19">
                  <c:v>5.2527892920921943E-2</c:v>
                </c:pt>
                <c:pt idx="20">
                  <c:v>5.0969946617812761E-2</c:v>
                </c:pt>
                <c:pt idx="21">
                  <c:v>5.5675450869276402E-2</c:v>
                </c:pt>
                <c:pt idx="22">
                  <c:v>4.7852584586516644E-2</c:v>
                </c:pt>
                <c:pt idx="23">
                  <c:v>4.6140412080437454E-2</c:v>
                </c:pt>
                <c:pt idx="24">
                  <c:v>4.5006546822292423E-2</c:v>
                </c:pt>
                <c:pt idx="25">
                  <c:v>4.1928469073325383E-2</c:v>
                </c:pt>
                <c:pt idx="26">
                  <c:v>4.6415930772181944E-2</c:v>
                </c:pt>
                <c:pt idx="27">
                  <c:v>4.6084526369655682E-2</c:v>
                </c:pt>
                <c:pt idx="28">
                  <c:v>5.0403085947141636E-2</c:v>
                </c:pt>
                <c:pt idx="29">
                  <c:v>5.2328685158527226E-2</c:v>
                </c:pt>
                <c:pt idx="30">
                  <c:v>5.4013758035766593E-2</c:v>
                </c:pt>
                <c:pt idx="31">
                  <c:v>5.9364789495896311E-2</c:v>
                </c:pt>
                <c:pt idx="32">
                  <c:v>6.1735370415058215E-2</c:v>
                </c:pt>
                <c:pt idx="33">
                  <c:v>6.1449547317654361E-2</c:v>
                </c:pt>
                <c:pt idx="34">
                  <c:v>6.9465761360508388E-2</c:v>
                </c:pt>
                <c:pt idx="35">
                  <c:v>7.0726940449340442E-2</c:v>
                </c:pt>
                <c:pt idx="36">
                  <c:v>7.4020015536116437E-2</c:v>
                </c:pt>
                <c:pt idx="37">
                  <c:v>7.6496669339086124E-2</c:v>
                </c:pt>
                <c:pt idx="38">
                  <c:v>8.0782217352267871E-2</c:v>
                </c:pt>
                <c:pt idx="39">
                  <c:v>8.2043033387602229E-2</c:v>
                </c:pt>
                <c:pt idx="40">
                  <c:v>8.3196703961328472E-2</c:v>
                </c:pt>
                <c:pt idx="41">
                  <c:v>8.5109946060814956E-2</c:v>
                </c:pt>
                <c:pt idx="42">
                  <c:v>8.6961231453187376E-2</c:v>
                </c:pt>
                <c:pt idx="43">
                  <c:v>8.7795625720799977E-2</c:v>
                </c:pt>
                <c:pt idx="44">
                  <c:v>8.8630019988412578E-2</c:v>
                </c:pt>
                <c:pt idx="45">
                  <c:v>8.9464414256025179E-2</c:v>
                </c:pt>
                <c:pt idx="46">
                  <c:v>9.029880852363778E-2</c:v>
                </c:pt>
                <c:pt idx="47">
                  <c:v>9.1133202791250381E-2</c:v>
                </c:pt>
                <c:pt idx="48">
                  <c:v>9.1967597058862982E-2</c:v>
                </c:pt>
                <c:pt idx="49">
                  <c:v>9.2801991326475583E-2</c:v>
                </c:pt>
                <c:pt idx="50">
                  <c:v>9.3636385594088184E-2</c:v>
                </c:pt>
                <c:pt idx="51">
                  <c:v>9.4470779861700785E-2</c:v>
                </c:pt>
                <c:pt idx="52">
                  <c:v>9.5305174129313386E-2</c:v>
                </c:pt>
                <c:pt idx="53">
                  <c:v>9.6139568396925987E-2</c:v>
                </c:pt>
                <c:pt idx="54">
                  <c:v>9.6973962664538588E-2</c:v>
                </c:pt>
                <c:pt idx="55">
                  <c:v>9.7808356932151189E-2</c:v>
                </c:pt>
                <c:pt idx="56">
                  <c:v>9.864275119976379E-2</c:v>
                </c:pt>
                <c:pt idx="57">
                  <c:v>9.9477145467376391E-2</c:v>
                </c:pt>
                <c:pt idx="58">
                  <c:v>0.10031153973498899</c:v>
                </c:pt>
                <c:pt idx="59">
                  <c:v>0.10114593400260159</c:v>
                </c:pt>
              </c:numCache>
            </c:numRef>
          </c:val>
          <c:smooth val="0"/>
          <c:extLst>
            <c:ext xmlns:c16="http://schemas.microsoft.com/office/drawing/2014/chart" uri="{C3380CC4-5D6E-409C-BE32-E72D297353CC}">
              <c16:uniqueId val="{00000005-48F3-44C2-A498-DD81A14BDBAA}"/>
            </c:ext>
          </c:extLst>
        </c:ser>
        <c:dLbls>
          <c:showLegendKey val="0"/>
          <c:showVal val="0"/>
          <c:showCatName val="0"/>
          <c:showSerName val="0"/>
          <c:showPercent val="0"/>
          <c:showBubbleSize val="0"/>
        </c:dLbls>
        <c:smooth val="0"/>
        <c:axId val="479684664"/>
        <c:axId val="479684272"/>
      </c:lineChart>
      <c:catAx>
        <c:axId val="479684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9684272"/>
        <c:crosses val="autoZero"/>
        <c:auto val="1"/>
        <c:lblAlgn val="ctr"/>
        <c:lblOffset val="100"/>
        <c:noMultiLvlLbl val="0"/>
      </c:catAx>
      <c:valAx>
        <c:axId val="47968427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9684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Ghana - </a:t>
            </a:r>
            <a:r>
              <a:rPr lang="en-GB" sz="1400" b="0" i="0" u="none" strike="noStrike" baseline="0">
                <a:effectLst/>
              </a:rPr>
              <a:t>p-u efficiency</a:t>
            </a:r>
            <a:r>
              <a:rPr lang="en-GB" baseline="0"/>
              <a:t> Electricity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'3_GH_2030_scenario'!$D$233</c:f>
              <c:strCache>
                <c:ptCount val="1"/>
                <c:pt idx="0">
                  <c:v>KE - Fans</c:v>
                </c:pt>
              </c:strCache>
            </c:strRef>
          </c:tx>
          <c:spPr>
            <a:ln w="28575" cap="rnd">
              <a:solidFill>
                <a:schemeClr val="accent1"/>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'3_GH_2030_scenario'!$E$233:$BL$233</c:f>
              <c:numCache>
                <c:formatCode>0.000</c:formatCode>
                <c:ptCount val="60"/>
                <c:pt idx="0">
                  <c:v>9.3014738123533919E-2</c:v>
                </c:pt>
                <c:pt idx="1">
                  <c:v>9.3502751418469601E-2</c:v>
                </c:pt>
                <c:pt idx="2">
                  <c:v>9.4370118378173495E-2</c:v>
                </c:pt>
                <c:pt idx="3">
                  <c:v>9.581054862930205E-2</c:v>
                </c:pt>
                <c:pt idx="4">
                  <c:v>9.5874189654231751E-2</c:v>
                </c:pt>
                <c:pt idx="5">
                  <c:v>9.6396848115085407E-2</c:v>
                </c:pt>
                <c:pt idx="6">
                  <c:v>9.6294950713769215E-2</c:v>
                </c:pt>
                <c:pt idx="7">
                  <c:v>9.6778311054248334E-2</c:v>
                </c:pt>
                <c:pt idx="8">
                  <c:v>9.7555124468892584E-2</c:v>
                </c:pt>
                <c:pt idx="9">
                  <c:v>9.8920122835642221E-2</c:v>
                </c:pt>
                <c:pt idx="10">
                  <c:v>0.10009569447036658</c:v>
                </c:pt>
                <c:pt idx="11">
                  <c:v>0.10001491690451969</c:v>
                </c:pt>
                <c:pt idx="12">
                  <c:v>0.10143578155857043</c:v>
                </c:pt>
                <c:pt idx="13">
                  <c:v>9.7349559052976098E-2</c:v>
                </c:pt>
                <c:pt idx="14">
                  <c:v>0.10118580973951043</c:v>
                </c:pt>
                <c:pt idx="15">
                  <c:v>0.10231458219670249</c:v>
                </c:pt>
                <c:pt idx="16">
                  <c:v>0.10473569795407038</c:v>
                </c:pt>
                <c:pt idx="17">
                  <c:v>0.10513782881498114</c:v>
                </c:pt>
                <c:pt idx="18">
                  <c:v>0.10570948597212249</c:v>
                </c:pt>
                <c:pt idx="19">
                  <c:v>0.10607624601595329</c:v>
                </c:pt>
                <c:pt idx="20">
                  <c:v>0.10669652849214672</c:v>
                </c:pt>
                <c:pt idx="21">
                  <c:v>0.1071062436763487</c:v>
                </c:pt>
                <c:pt idx="22">
                  <c:v>0.10737769281164995</c:v>
                </c:pt>
                <c:pt idx="23">
                  <c:v>0.10712403063491886</c:v>
                </c:pt>
                <c:pt idx="24">
                  <c:v>0.11253436522846771</c:v>
                </c:pt>
                <c:pt idx="25">
                  <c:v>0.11795987317656545</c:v>
                </c:pt>
                <c:pt idx="26">
                  <c:v>0.10889443989153272</c:v>
                </c:pt>
                <c:pt idx="27">
                  <c:v>6.6953193754521648E-2</c:v>
                </c:pt>
                <c:pt idx="28">
                  <c:v>7.7597005692278051E-2</c:v>
                </c:pt>
                <c:pt idx="29">
                  <c:v>9.7762373866335267E-2</c:v>
                </c:pt>
                <c:pt idx="30">
                  <c:v>8.9193282802693744E-2</c:v>
                </c:pt>
                <c:pt idx="31">
                  <c:v>6.9621102219510275E-2</c:v>
                </c:pt>
                <c:pt idx="32">
                  <c:v>6.8664787410583891E-2</c:v>
                </c:pt>
                <c:pt idx="33">
                  <c:v>9.60430554704996E-2</c:v>
                </c:pt>
                <c:pt idx="34">
                  <c:v>8.2867421906070354E-2</c:v>
                </c:pt>
                <c:pt idx="35">
                  <c:v>6.7316993478234166E-2</c:v>
                </c:pt>
                <c:pt idx="36">
                  <c:v>6.1252778823347787E-2</c:v>
                </c:pt>
                <c:pt idx="37">
                  <c:v>7.4291491556185113E-2</c:v>
                </c:pt>
                <c:pt idx="38">
                  <c:v>7.803479384757471E-2</c:v>
                </c:pt>
                <c:pt idx="39">
                  <c:v>6.1225086926937879E-2</c:v>
                </c:pt>
                <c:pt idx="40">
                  <c:v>6.9205718867250493E-2</c:v>
                </c:pt>
                <c:pt idx="41">
                  <c:v>6.7407024595430562E-2</c:v>
                </c:pt>
                <c:pt idx="42">
                  <c:v>6.6211216830346267E-2</c:v>
                </c:pt>
                <c:pt idx="43">
                  <c:v>6.6211216830346267E-2</c:v>
                </c:pt>
                <c:pt idx="44">
                  <c:v>6.6211216830346267E-2</c:v>
                </c:pt>
                <c:pt idx="45">
                  <c:v>6.6211216830346267E-2</c:v>
                </c:pt>
                <c:pt idx="46">
                  <c:v>6.6211216830346267E-2</c:v>
                </c:pt>
                <c:pt idx="47">
                  <c:v>6.6211216830346267E-2</c:v>
                </c:pt>
                <c:pt idx="48">
                  <c:v>6.6211216830346267E-2</c:v>
                </c:pt>
                <c:pt idx="49">
                  <c:v>6.6211216830346267E-2</c:v>
                </c:pt>
                <c:pt idx="50">
                  <c:v>6.6211216830346267E-2</c:v>
                </c:pt>
                <c:pt idx="51">
                  <c:v>6.6211216830346267E-2</c:v>
                </c:pt>
                <c:pt idx="52">
                  <c:v>6.6211216830346267E-2</c:v>
                </c:pt>
                <c:pt idx="53">
                  <c:v>6.6211216830346267E-2</c:v>
                </c:pt>
                <c:pt idx="54">
                  <c:v>6.6211216830346267E-2</c:v>
                </c:pt>
                <c:pt idx="55">
                  <c:v>6.6211216830346267E-2</c:v>
                </c:pt>
                <c:pt idx="56">
                  <c:v>6.6211216830346267E-2</c:v>
                </c:pt>
                <c:pt idx="57">
                  <c:v>6.6211216830346267E-2</c:v>
                </c:pt>
                <c:pt idx="58">
                  <c:v>6.6211216830346267E-2</c:v>
                </c:pt>
                <c:pt idx="59">
                  <c:v>6.6211216830346267E-2</c:v>
                </c:pt>
              </c:numCache>
            </c:numRef>
          </c:val>
          <c:smooth val="0"/>
          <c:extLst>
            <c:ext xmlns:c16="http://schemas.microsoft.com/office/drawing/2014/chart" uri="{C3380CC4-5D6E-409C-BE32-E72D297353CC}">
              <c16:uniqueId val="{00000000-0D42-48FA-BB51-84810F3DC8A4}"/>
            </c:ext>
          </c:extLst>
        </c:ser>
        <c:ser>
          <c:idx val="1"/>
          <c:order val="1"/>
          <c:tx>
            <c:strRef>
              <c:f>'3_GH_2030_scenario'!$D$234</c:f>
              <c:strCache>
                <c:ptCount val="1"/>
                <c:pt idx="0">
                  <c:v>Light - Electric lights</c:v>
                </c:pt>
              </c:strCache>
            </c:strRef>
          </c:tx>
          <c:spPr>
            <a:ln w="28575" cap="rnd">
              <a:solidFill>
                <a:schemeClr val="accent2"/>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'3_GH_2030_scenario'!$E$234:$BL$234</c:f>
              <c:numCache>
                <c:formatCode>0.000</c:formatCode>
                <c:ptCount val="60"/>
                <c:pt idx="0">
                  <c:v>2.4153661318229439E-2</c:v>
                </c:pt>
                <c:pt idx="1">
                  <c:v>2.4522623150904657E-2</c:v>
                </c:pt>
                <c:pt idx="2">
                  <c:v>2.4991916547673458E-2</c:v>
                </c:pt>
                <c:pt idx="3">
                  <c:v>2.5616218760854653E-2</c:v>
                </c:pt>
                <c:pt idx="4">
                  <c:v>2.5873603338382241E-2</c:v>
                </c:pt>
                <c:pt idx="5">
                  <c:v>2.6253734791570421E-2</c:v>
                </c:pt>
                <c:pt idx="6">
                  <c:v>2.6462257409991561E-2</c:v>
                </c:pt>
                <c:pt idx="7">
                  <c:v>2.6830021553821786E-2</c:v>
                </c:pt>
                <c:pt idx="8">
                  <c:v>2.7279693553545679E-2</c:v>
                </c:pt>
                <c:pt idx="9">
                  <c:v>2.7896485260028362E-2</c:v>
                </c:pt>
                <c:pt idx="10">
                  <c:v>2.8463404053995153E-2</c:v>
                </c:pt>
                <c:pt idx="11">
                  <c:v>2.8673189778977318E-2</c:v>
                </c:pt>
                <c:pt idx="12">
                  <c:v>2.9314152463967205E-2</c:v>
                </c:pt>
                <c:pt idx="13">
                  <c:v>2.8355160198364485E-2</c:v>
                </c:pt>
                <c:pt idx="14">
                  <c:v>2.9700824164038922E-2</c:v>
                </c:pt>
                <c:pt idx="15">
                  <c:v>3.0260614354390508E-2</c:v>
                </c:pt>
                <c:pt idx="16">
                  <c:v>3.1208181527483638E-2</c:v>
                </c:pt>
                <c:pt idx="17">
                  <c:v>3.1558043211193099E-2</c:v>
                </c:pt>
                <c:pt idx="18">
                  <c:v>3.1958595819263705E-2</c:v>
                </c:pt>
                <c:pt idx="19">
                  <c:v>3.2296938362088717E-2</c:v>
                </c:pt>
                <c:pt idx="20">
                  <c:v>3.2712310856038471E-2</c:v>
                </c:pt>
                <c:pt idx="21">
                  <c:v>3.3063060421771616E-2</c:v>
                </c:pt>
                <c:pt idx="22">
                  <c:v>3.3370336570200373E-2</c:v>
                </c:pt>
                <c:pt idx="23">
                  <c:v>3.3512272477779284E-2</c:v>
                </c:pt>
                <c:pt idx="24">
                  <c:v>3.5434476067677662E-2</c:v>
                </c:pt>
                <c:pt idx="25">
                  <c:v>3.7381233967232808E-2</c:v>
                </c:pt>
                <c:pt idx="26">
                  <c:v>3.4726360898487518E-2</c:v>
                </c:pt>
                <c:pt idx="27">
                  <c:v>2.1484040004906453E-2</c:v>
                </c:pt>
                <c:pt idx="28">
                  <c:v>2.5051781575985158E-2</c:v>
                </c:pt>
                <c:pt idx="29">
                  <c:v>3.1752164126870722E-2</c:v>
                </c:pt>
                <c:pt idx="30">
                  <c:v>2.9140809852976908E-2</c:v>
                </c:pt>
                <c:pt idx="31">
                  <c:v>2.2879110427513543E-2</c:v>
                </c:pt>
                <c:pt idx="32">
                  <c:v>2.2694619843948039E-2</c:v>
                </c:pt>
                <c:pt idx="33">
                  <c:v>3.1923324842504104E-2</c:v>
                </c:pt>
                <c:pt idx="34">
                  <c:v>2.7697647518980226E-2</c:v>
                </c:pt>
                <c:pt idx="35">
                  <c:v>2.2623776645168334E-2</c:v>
                </c:pt>
                <c:pt idx="36">
                  <c:v>2.0697256154051224E-2</c:v>
                </c:pt>
                <c:pt idx="37">
                  <c:v>2.5237055163945282E-2</c:v>
                </c:pt>
                <c:pt idx="38">
                  <c:v>2.6648164720803703E-2</c:v>
                </c:pt>
                <c:pt idx="39">
                  <c:v>2.1016257786297829E-2</c:v>
                </c:pt>
                <c:pt idx="40">
                  <c:v>2.3877187957673681E-2</c:v>
                </c:pt>
                <c:pt idx="41">
                  <c:v>2.337386442294102E-2</c:v>
                </c:pt>
                <c:pt idx="42">
                  <c:v>2.3073354206577319E-2</c:v>
                </c:pt>
                <c:pt idx="43">
                  <c:v>2.3073354206577319E-2</c:v>
                </c:pt>
                <c:pt idx="44">
                  <c:v>2.3073354206577319E-2</c:v>
                </c:pt>
                <c:pt idx="45">
                  <c:v>2.3073354206577319E-2</c:v>
                </c:pt>
                <c:pt idx="46">
                  <c:v>2.3073354206577319E-2</c:v>
                </c:pt>
                <c:pt idx="47">
                  <c:v>2.3073354206577319E-2</c:v>
                </c:pt>
                <c:pt idx="48">
                  <c:v>2.3073354206577319E-2</c:v>
                </c:pt>
                <c:pt idx="49">
                  <c:v>2.3073354206577319E-2</c:v>
                </c:pt>
                <c:pt idx="50">
                  <c:v>2.3073354206577319E-2</c:v>
                </c:pt>
                <c:pt idx="51">
                  <c:v>2.3073354206577319E-2</c:v>
                </c:pt>
                <c:pt idx="52">
                  <c:v>2.3073354206577319E-2</c:v>
                </c:pt>
                <c:pt idx="53">
                  <c:v>2.3073354206577319E-2</c:v>
                </c:pt>
                <c:pt idx="54">
                  <c:v>2.3073354206577319E-2</c:v>
                </c:pt>
                <c:pt idx="55">
                  <c:v>2.3073354206577319E-2</c:v>
                </c:pt>
                <c:pt idx="56">
                  <c:v>2.3073354206577319E-2</c:v>
                </c:pt>
                <c:pt idx="57">
                  <c:v>2.3073354206577319E-2</c:v>
                </c:pt>
                <c:pt idx="58">
                  <c:v>2.3073354206577319E-2</c:v>
                </c:pt>
                <c:pt idx="59">
                  <c:v>2.3073354206577319E-2</c:v>
                </c:pt>
              </c:numCache>
            </c:numRef>
          </c:val>
          <c:smooth val="0"/>
          <c:extLst>
            <c:ext xmlns:c16="http://schemas.microsoft.com/office/drawing/2014/chart" uri="{C3380CC4-5D6E-409C-BE32-E72D297353CC}">
              <c16:uniqueId val="{00000001-0D42-48FA-BB51-84810F3DC8A4}"/>
            </c:ext>
          </c:extLst>
        </c:ser>
        <c:ser>
          <c:idx val="2"/>
          <c:order val="2"/>
          <c:tx>
            <c:strRef>
              <c:f>'3_GH_2030_scenario'!$D$235</c:f>
              <c:strCache>
                <c:ptCount val="1"/>
                <c:pt idx="0">
                  <c:v>Light - Televisions</c:v>
                </c:pt>
              </c:strCache>
            </c:strRef>
          </c:tx>
          <c:spPr>
            <a:ln w="28575" cap="rnd">
              <a:solidFill>
                <a:schemeClr val="accent3"/>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'3_GH_2030_scenario'!$E$235:$BL$235</c:f>
              <c:numCache>
                <c:formatCode>0.000</c:formatCode>
                <c:ptCount val="60"/>
                <c:pt idx="0">
                  <c:v>7.6555091406705852E-4</c:v>
                </c:pt>
                <c:pt idx="1">
                  <c:v>7.8879635766799334E-4</c:v>
                </c:pt>
                <c:pt idx="2">
                  <c:v>8.1576600572542599E-4</c:v>
                </c:pt>
                <c:pt idx="3">
                  <c:v>8.4842828278022613E-4</c:v>
                </c:pt>
                <c:pt idx="4">
                  <c:v>8.6948445855329268E-4</c:v>
                </c:pt>
                <c:pt idx="5">
                  <c:v>8.9510884800460668E-4</c:v>
                </c:pt>
                <c:pt idx="6">
                  <c:v>9.1531541481471718E-4</c:v>
                </c:pt>
                <c:pt idx="7">
                  <c:v>9.4147181252014311E-4</c:v>
                </c:pt>
                <c:pt idx="8">
                  <c:v>9.7108072110969987E-4</c:v>
                </c:pt>
                <c:pt idx="9">
                  <c:v>1.0073622047860756E-3</c:v>
                </c:pt>
                <c:pt idx="10">
                  <c:v>1.0426477560356285E-3</c:v>
                </c:pt>
                <c:pt idx="11">
                  <c:v>1.0654647730119406E-3</c:v>
                </c:pt>
                <c:pt idx="12">
                  <c:v>1.104978426771948E-3</c:v>
                </c:pt>
                <c:pt idx="13">
                  <c:v>1.0842416707424593E-3</c:v>
                </c:pt>
                <c:pt idx="14">
                  <c:v>1.1520924109625114E-3</c:v>
                </c:pt>
                <c:pt idx="15">
                  <c:v>1.1907805548529535E-3</c:v>
                </c:pt>
                <c:pt idx="16">
                  <c:v>1.2458648120204424E-3</c:v>
                </c:pt>
                <c:pt idx="17">
                  <c:v>1.2781361689409233E-3</c:v>
                </c:pt>
                <c:pt idx="18">
                  <c:v>1.3132227848382185E-3</c:v>
                </c:pt>
                <c:pt idx="19">
                  <c:v>1.3465346258186965E-3</c:v>
                </c:pt>
                <c:pt idx="20">
                  <c:v>1.3838768404900394E-3</c:v>
                </c:pt>
                <c:pt idx="21">
                  <c:v>1.4193406206571932E-3</c:v>
                </c:pt>
                <c:pt idx="22">
                  <c:v>1.4537562465925251E-3</c:v>
                </c:pt>
                <c:pt idx="23">
                  <c:v>1.4816821108395014E-3</c:v>
                </c:pt>
                <c:pt idx="24">
                  <c:v>1.5901304839557658E-3</c:v>
                </c:pt>
                <c:pt idx="25">
                  <c:v>1.7027626930911405E-3</c:v>
                </c:pt>
                <c:pt idx="26">
                  <c:v>1.6058106645823094E-3</c:v>
                </c:pt>
                <c:pt idx="27">
                  <c:v>1.0086236550904365E-3</c:v>
                </c:pt>
                <c:pt idx="28">
                  <c:v>1.1941977520904701E-3</c:v>
                </c:pt>
                <c:pt idx="29">
                  <c:v>1.537037488829914E-3</c:v>
                </c:pt>
                <c:pt idx="30">
                  <c:v>1.4326433676491396E-3</c:v>
                </c:pt>
                <c:pt idx="31">
                  <c:v>1.142498492404621E-3</c:v>
                </c:pt>
                <c:pt idx="32">
                  <c:v>1.1512695267940822E-3</c:v>
                </c:pt>
                <c:pt idx="33">
                  <c:v>1.6453575816558362E-3</c:v>
                </c:pt>
                <c:pt idx="34">
                  <c:v>1.4506299369120073E-3</c:v>
                </c:pt>
                <c:pt idx="35">
                  <c:v>1.2042230582742736E-3</c:v>
                </c:pt>
                <c:pt idx="36">
                  <c:v>1.1198306251134233E-3</c:v>
                </c:pt>
                <c:pt idx="37">
                  <c:v>1.3881897796477155E-3</c:v>
                </c:pt>
                <c:pt idx="38">
                  <c:v>1.490473443926619E-3</c:v>
                </c:pt>
                <c:pt idx="39">
                  <c:v>1.1954698370705221E-3</c:v>
                </c:pt>
                <c:pt idx="40">
                  <c:v>1.3815791381655887E-3</c:v>
                </c:pt>
                <c:pt idx="41">
                  <c:v>1.3760021629665201E-3</c:v>
                </c:pt>
                <c:pt idx="42">
                  <c:v>1.3822472061535468E-3</c:v>
                </c:pt>
                <c:pt idx="43">
                  <c:v>1.3822472061535468E-3</c:v>
                </c:pt>
                <c:pt idx="44">
                  <c:v>1.3822472061535468E-3</c:v>
                </c:pt>
                <c:pt idx="45">
                  <c:v>1.3822472061535468E-3</c:v>
                </c:pt>
                <c:pt idx="46">
                  <c:v>1.3822472061535468E-3</c:v>
                </c:pt>
                <c:pt idx="47">
                  <c:v>1.3822472061535468E-3</c:v>
                </c:pt>
                <c:pt idx="48">
                  <c:v>1.3822472061535468E-3</c:v>
                </c:pt>
                <c:pt idx="49">
                  <c:v>1.3822472061535468E-3</c:v>
                </c:pt>
                <c:pt idx="50">
                  <c:v>1.3822472061535468E-3</c:v>
                </c:pt>
                <c:pt idx="51">
                  <c:v>1.3822472061535468E-3</c:v>
                </c:pt>
                <c:pt idx="52">
                  <c:v>1.3822472061535468E-3</c:v>
                </c:pt>
                <c:pt idx="53">
                  <c:v>1.3822472061535468E-3</c:v>
                </c:pt>
                <c:pt idx="54">
                  <c:v>1.3822472061535468E-3</c:v>
                </c:pt>
                <c:pt idx="55">
                  <c:v>1.3822472061535468E-3</c:v>
                </c:pt>
                <c:pt idx="56">
                  <c:v>1.3822472061535468E-3</c:v>
                </c:pt>
                <c:pt idx="57">
                  <c:v>1.3822472061535468E-3</c:v>
                </c:pt>
                <c:pt idx="58">
                  <c:v>1.3822472061535468E-3</c:v>
                </c:pt>
                <c:pt idx="59">
                  <c:v>1.3822472061535468E-3</c:v>
                </c:pt>
              </c:numCache>
            </c:numRef>
          </c:val>
          <c:smooth val="0"/>
          <c:extLst>
            <c:ext xmlns:c16="http://schemas.microsoft.com/office/drawing/2014/chart" uri="{C3380CC4-5D6E-409C-BE32-E72D297353CC}">
              <c16:uniqueId val="{00000002-0D42-48FA-BB51-84810F3DC8A4}"/>
            </c:ext>
          </c:extLst>
        </c:ser>
        <c:ser>
          <c:idx val="3"/>
          <c:order val="3"/>
          <c:tx>
            <c:strRef>
              <c:f>'3_GH_2030_scenario'!$D$236</c:f>
              <c:strCache>
                <c:ptCount val="1"/>
                <c:pt idx="0">
                  <c:v>MD - Electric motors</c:v>
                </c:pt>
              </c:strCache>
            </c:strRef>
          </c:tx>
          <c:spPr>
            <a:ln w="28575" cap="rnd">
              <a:solidFill>
                <a:schemeClr val="accent4"/>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'3_GH_2030_scenario'!$E$236:$BL$236</c:f>
              <c:numCache>
                <c:formatCode>0.000</c:formatCode>
                <c:ptCount val="60"/>
                <c:pt idx="0">
                  <c:v>0.67348791344655368</c:v>
                </c:pt>
                <c:pt idx="1">
                  <c:v>0.67649260744069672</c:v>
                </c:pt>
                <c:pt idx="2">
                  <c:v>0.68224009285242071</c:v>
                </c:pt>
                <c:pt idx="3">
                  <c:v>0.69212340180928345</c:v>
                </c:pt>
                <c:pt idx="4">
                  <c:v>0.69205836996017378</c:v>
                </c:pt>
                <c:pt idx="5">
                  <c:v>0.69530917390021429</c:v>
                </c:pt>
                <c:pt idx="6">
                  <c:v>0.69405836246719554</c:v>
                </c:pt>
                <c:pt idx="7">
                  <c:v>0.69702934335135969</c:v>
                </c:pt>
                <c:pt idx="8">
                  <c:v>0.70211266210523415</c:v>
                </c:pt>
                <c:pt idx="9">
                  <c:v>0.71142342735826369</c:v>
                </c:pt>
                <c:pt idx="10">
                  <c:v>0.71936411082797713</c:v>
                </c:pt>
                <c:pt idx="11">
                  <c:v>0.71827543690856277</c:v>
                </c:pt>
                <c:pt idx="12">
                  <c:v>0.72796961301081897</c:v>
                </c:pt>
                <c:pt idx="13">
                  <c:v>0.69815977152135988</c:v>
                </c:pt>
                <c:pt idx="14">
                  <c:v>0.72517377105080205</c:v>
                </c:pt>
                <c:pt idx="15">
                  <c:v>0.73276462901795636</c:v>
                </c:pt>
                <c:pt idx="16">
                  <c:v>0.74959897058756175</c:v>
                </c:pt>
                <c:pt idx="17">
                  <c:v>0.75197483041689395</c:v>
                </c:pt>
                <c:pt idx="18">
                  <c:v>0.75556361205099254</c:v>
                </c:pt>
                <c:pt idx="19">
                  <c:v>0.75768845984041022</c:v>
                </c:pt>
                <c:pt idx="20">
                  <c:v>0.76162453336514724</c:v>
                </c:pt>
                <c:pt idx="21">
                  <c:v>0.76405766952839049</c:v>
                </c:pt>
                <c:pt idx="22">
                  <c:v>0.76550619353683536</c:v>
                </c:pt>
                <c:pt idx="23">
                  <c:v>0.76321583782421154</c:v>
                </c:pt>
                <c:pt idx="24">
                  <c:v>0.80126093017122091</c:v>
                </c:pt>
                <c:pt idx="25">
                  <c:v>0.83937088387642034</c:v>
                </c:pt>
                <c:pt idx="26">
                  <c:v>0.77438787966864153</c:v>
                </c:pt>
                <c:pt idx="27">
                  <c:v>0.47583872290760337</c:v>
                </c:pt>
                <c:pt idx="28">
                  <c:v>0.55115208957319994</c:v>
                </c:pt>
                <c:pt idx="29">
                  <c:v>0.6939666260478905</c:v>
                </c:pt>
                <c:pt idx="30">
                  <c:v>0.63276384176809497</c:v>
                </c:pt>
                <c:pt idx="31">
                  <c:v>0.49362294222823855</c:v>
                </c:pt>
                <c:pt idx="32">
                  <c:v>0.4865592177962218</c:v>
                </c:pt>
                <c:pt idx="33">
                  <c:v>0.6801692492326058</c:v>
                </c:pt>
                <c:pt idx="34">
                  <c:v>0.58652488336796815</c:v>
                </c:pt>
                <c:pt idx="35">
                  <c:v>0.47619088033998458</c:v>
                </c:pt>
                <c:pt idx="36">
                  <c:v>0.43304999576288117</c:v>
                </c:pt>
                <c:pt idx="37">
                  <c:v>0.52493956226252569</c:v>
                </c:pt>
                <c:pt idx="38">
                  <c:v>0.55108498138375728</c:v>
                </c:pt>
                <c:pt idx="39">
                  <c:v>0.43213735538801767</c:v>
                </c:pt>
                <c:pt idx="40">
                  <c:v>0.48820083622170696</c:v>
                </c:pt>
                <c:pt idx="41">
                  <c:v>0.47525623795012661</c:v>
                </c:pt>
                <c:pt idx="42">
                  <c:v>0.46657594519600165</c:v>
                </c:pt>
                <c:pt idx="43">
                  <c:v>0.46657594519600165</c:v>
                </c:pt>
                <c:pt idx="44">
                  <c:v>0.46657594519600165</c:v>
                </c:pt>
                <c:pt idx="45">
                  <c:v>0.46657594519600165</c:v>
                </c:pt>
                <c:pt idx="46">
                  <c:v>0.46657594519600165</c:v>
                </c:pt>
                <c:pt idx="47">
                  <c:v>0.46657594519600165</c:v>
                </c:pt>
                <c:pt idx="48">
                  <c:v>0.46657594519600165</c:v>
                </c:pt>
                <c:pt idx="49">
                  <c:v>0.46657594519600165</c:v>
                </c:pt>
                <c:pt idx="50">
                  <c:v>0.46657594519600165</c:v>
                </c:pt>
                <c:pt idx="51">
                  <c:v>0.46657594519600165</c:v>
                </c:pt>
                <c:pt idx="52">
                  <c:v>0.46657594519600165</c:v>
                </c:pt>
                <c:pt idx="53">
                  <c:v>0.46657594519600165</c:v>
                </c:pt>
                <c:pt idx="54">
                  <c:v>0.46657594519600165</c:v>
                </c:pt>
                <c:pt idx="55">
                  <c:v>0.46657594519600165</c:v>
                </c:pt>
                <c:pt idx="56">
                  <c:v>0.46657594519600165</c:v>
                </c:pt>
                <c:pt idx="57">
                  <c:v>0.46657594519600165</c:v>
                </c:pt>
                <c:pt idx="58">
                  <c:v>0.46657594519600165</c:v>
                </c:pt>
                <c:pt idx="59">
                  <c:v>0.46657594519600165</c:v>
                </c:pt>
              </c:numCache>
            </c:numRef>
          </c:val>
          <c:smooth val="0"/>
          <c:extLst>
            <c:ext xmlns:c16="http://schemas.microsoft.com/office/drawing/2014/chart" uri="{C3380CC4-5D6E-409C-BE32-E72D297353CC}">
              <c16:uniqueId val="{00000003-0D42-48FA-BB51-84810F3DC8A4}"/>
            </c:ext>
          </c:extLst>
        </c:ser>
        <c:ser>
          <c:idx val="4"/>
          <c:order val="4"/>
          <c:tx>
            <c:strRef>
              <c:f>'3_GH_2030_scenario'!$D$237</c:f>
              <c:strCache>
                <c:ptCount val="1"/>
                <c:pt idx="0">
                  <c:v>MD - Other appliances</c:v>
                </c:pt>
              </c:strCache>
            </c:strRef>
          </c:tx>
          <c:spPr>
            <a:ln w="28575" cap="rnd">
              <a:solidFill>
                <a:schemeClr val="accent5"/>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'3_GH_2030_scenario'!$E$237:$BL$237</c:f>
              <c:numCache>
                <c:formatCode>0.000</c:formatCode>
                <c:ptCount val="60"/>
                <c:pt idx="0">
                  <c:v>0.6734879134465942</c:v>
                </c:pt>
                <c:pt idx="1">
                  <c:v>0.6764926074406965</c:v>
                </c:pt>
                <c:pt idx="2">
                  <c:v>0.68224009285245779</c:v>
                </c:pt>
                <c:pt idx="3">
                  <c:v>0.69212340180928456</c:v>
                </c:pt>
                <c:pt idx="4">
                  <c:v>0.69205836996016934</c:v>
                </c:pt>
                <c:pt idx="5">
                  <c:v>0.69530917390021263</c:v>
                </c:pt>
                <c:pt idx="6">
                  <c:v>0.69405836246719455</c:v>
                </c:pt>
                <c:pt idx="7">
                  <c:v>0.69702934335128641</c:v>
                </c:pt>
                <c:pt idx="8">
                  <c:v>0.70211266210523504</c:v>
                </c:pt>
                <c:pt idx="9">
                  <c:v>0.71142342735829411</c:v>
                </c:pt>
                <c:pt idx="10">
                  <c:v>0.71936411082797802</c:v>
                </c:pt>
                <c:pt idx="11">
                  <c:v>0.71827543690856277</c:v>
                </c:pt>
                <c:pt idx="12">
                  <c:v>0.72796961301081908</c:v>
                </c:pt>
                <c:pt idx="13">
                  <c:v>0.69815977152130393</c:v>
                </c:pt>
                <c:pt idx="14">
                  <c:v>0.72517377105083336</c:v>
                </c:pt>
                <c:pt idx="15">
                  <c:v>0.73276462901798711</c:v>
                </c:pt>
                <c:pt idx="16">
                  <c:v>0.74959897058756153</c:v>
                </c:pt>
                <c:pt idx="17">
                  <c:v>0.75197483041689284</c:v>
                </c:pt>
                <c:pt idx="18">
                  <c:v>0.75556361205098799</c:v>
                </c:pt>
                <c:pt idx="19">
                  <c:v>0.75768845984041366</c:v>
                </c:pt>
                <c:pt idx="20">
                  <c:v>0.76162453336518521</c:v>
                </c:pt>
                <c:pt idx="21">
                  <c:v>0.76405766952842269</c:v>
                </c:pt>
                <c:pt idx="22">
                  <c:v>0.76550619353683613</c:v>
                </c:pt>
                <c:pt idx="23">
                  <c:v>0.76321583782417435</c:v>
                </c:pt>
                <c:pt idx="24">
                  <c:v>0.80126093017122324</c:v>
                </c:pt>
                <c:pt idx="25">
                  <c:v>0.8393708838765962</c:v>
                </c:pt>
                <c:pt idx="26">
                  <c:v>0.77438787966864286</c:v>
                </c:pt>
                <c:pt idx="27">
                  <c:v>0.47583872290760404</c:v>
                </c:pt>
                <c:pt idx="28">
                  <c:v>0.55115208957320161</c:v>
                </c:pt>
                <c:pt idx="29">
                  <c:v>0.69396662604789194</c:v>
                </c:pt>
                <c:pt idx="30">
                  <c:v>0.63276384176815192</c:v>
                </c:pt>
                <c:pt idx="31">
                  <c:v>0.4936229422282381</c:v>
                </c:pt>
                <c:pt idx="32">
                  <c:v>0.48655921779622402</c:v>
                </c:pt>
                <c:pt idx="33">
                  <c:v>0.68016924923260758</c:v>
                </c:pt>
                <c:pt idx="34">
                  <c:v>0.58652488336796982</c:v>
                </c:pt>
                <c:pt idx="35">
                  <c:v>0.47619088033998497</c:v>
                </c:pt>
                <c:pt idx="36">
                  <c:v>0.43304999576287995</c:v>
                </c:pt>
                <c:pt idx="37">
                  <c:v>0.52493956226252403</c:v>
                </c:pt>
                <c:pt idx="38">
                  <c:v>0.55108498138375672</c:v>
                </c:pt>
                <c:pt idx="39">
                  <c:v>0.43213735538801956</c:v>
                </c:pt>
                <c:pt idx="40">
                  <c:v>0.48820083622170607</c:v>
                </c:pt>
                <c:pt idx="41">
                  <c:v>0.47525623795012734</c:v>
                </c:pt>
                <c:pt idx="42">
                  <c:v>0.46657594519600132</c:v>
                </c:pt>
                <c:pt idx="43">
                  <c:v>0.46657594519600132</c:v>
                </c:pt>
                <c:pt idx="44">
                  <c:v>0.46657594519600132</c:v>
                </c:pt>
                <c:pt idx="45">
                  <c:v>0.46657594519600132</c:v>
                </c:pt>
                <c:pt idx="46">
                  <c:v>0.46657594519600132</c:v>
                </c:pt>
                <c:pt idx="47">
                  <c:v>0.46657594519600132</c:v>
                </c:pt>
                <c:pt idx="48">
                  <c:v>0.46657594519600132</c:v>
                </c:pt>
                <c:pt idx="49">
                  <c:v>0.46657594519600132</c:v>
                </c:pt>
                <c:pt idx="50">
                  <c:v>0.46657594519600132</c:v>
                </c:pt>
                <c:pt idx="51">
                  <c:v>0.46657594519600132</c:v>
                </c:pt>
                <c:pt idx="52">
                  <c:v>0.46657594519600132</c:v>
                </c:pt>
                <c:pt idx="53">
                  <c:v>0.46657594519600132</c:v>
                </c:pt>
                <c:pt idx="54">
                  <c:v>0.46657594519600132</c:v>
                </c:pt>
                <c:pt idx="55">
                  <c:v>0.46657594519600132</c:v>
                </c:pt>
                <c:pt idx="56">
                  <c:v>0.46657594519600132</c:v>
                </c:pt>
                <c:pt idx="57">
                  <c:v>0.46657594519600132</c:v>
                </c:pt>
                <c:pt idx="58">
                  <c:v>0.46657594519600132</c:v>
                </c:pt>
                <c:pt idx="59">
                  <c:v>0.46657594519600132</c:v>
                </c:pt>
              </c:numCache>
            </c:numRef>
          </c:val>
          <c:smooth val="0"/>
          <c:extLst>
            <c:ext xmlns:c16="http://schemas.microsoft.com/office/drawing/2014/chart" uri="{C3380CC4-5D6E-409C-BE32-E72D297353CC}">
              <c16:uniqueId val="{00000004-0D42-48FA-BB51-84810F3DC8A4}"/>
            </c:ext>
          </c:extLst>
        </c:ser>
        <c:ser>
          <c:idx val="5"/>
          <c:order val="5"/>
          <c:tx>
            <c:strRef>
              <c:f>'3_GH_2030_scenario'!$D$238</c:f>
              <c:strCache>
                <c:ptCount val="1"/>
                <c:pt idx="0">
                  <c:v>LTH.-10.C - Refrigerators</c:v>
                </c:pt>
              </c:strCache>
            </c:strRef>
          </c:tx>
          <c:spPr>
            <a:ln w="28575" cap="rnd">
              <a:solidFill>
                <a:schemeClr val="accent6"/>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'3_GH_2030_scenario'!$E$238:$BL$238</c:f>
              <c:numCache>
                <c:formatCode>0.000</c:formatCode>
                <c:ptCount val="60"/>
                <c:pt idx="0">
                  <c:v>2.6745626521272284E-2</c:v>
                </c:pt>
                <c:pt idx="1">
                  <c:v>2.7182867116475124E-2</c:v>
                </c:pt>
                <c:pt idx="2">
                  <c:v>2.7731421730658307E-2</c:v>
                </c:pt>
                <c:pt idx="3">
                  <c:v>2.8452353232681374E-2</c:v>
                </c:pt>
                <c:pt idx="4">
                  <c:v>2.8765879989918336E-2</c:v>
                </c:pt>
                <c:pt idx="5">
                  <c:v>2.9215745931014545E-2</c:v>
                </c:pt>
                <c:pt idx="6">
                  <c:v>2.9474471502388529E-2</c:v>
                </c:pt>
                <c:pt idx="7">
                  <c:v>2.9910386899612351E-2</c:v>
                </c:pt>
                <c:pt idx="8">
                  <c:v>3.0437675529073369E-2</c:v>
                </c:pt>
                <c:pt idx="9">
                  <c:v>3.1151720952518093E-2</c:v>
                </c:pt>
                <c:pt idx="10">
                  <c:v>3.1810460492348022E-2</c:v>
                </c:pt>
                <c:pt idx="11">
                  <c:v>3.2070084490840693E-2</c:v>
                </c:pt>
                <c:pt idx="12">
                  <c:v>3.2812039208369927E-2</c:v>
                </c:pt>
                <c:pt idx="13">
                  <c:v>3.1762226259874723E-2</c:v>
                </c:pt>
                <c:pt idx="14">
                  <c:v>3.3293679991998643E-2</c:v>
                </c:pt>
                <c:pt idx="15">
                  <c:v>3.3945120980670797E-2</c:v>
                </c:pt>
                <c:pt idx="16">
                  <c:v>3.503213156216084E-2</c:v>
                </c:pt>
                <c:pt idx="17">
                  <c:v>3.5448601205336078E-2</c:v>
                </c:pt>
                <c:pt idx="18">
                  <c:v>3.5921991594416336E-2</c:v>
                </c:pt>
                <c:pt idx="19">
                  <c:v>3.6325429552554918E-2</c:v>
                </c:pt>
                <c:pt idx="20">
                  <c:v>3.6815489625251718E-2</c:v>
                </c:pt>
                <c:pt idx="21">
                  <c:v>3.7232814595721107E-2</c:v>
                </c:pt>
                <c:pt idx="22">
                  <c:v>3.7601104535114956E-2</c:v>
                </c:pt>
                <c:pt idx="23">
                  <c:v>3.778287929254006E-2</c:v>
                </c:pt>
                <c:pt idx="24">
                  <c:v>3.9972611138176128E-2</c:v>
                </c:pt>
                <c:pt idx="25">
                  <c:v>4.219197292705127E-2</c:v>
                </c:pt>
                <c:pt idx="26">
                  <c:v>3.9216581907143597E-2</c:v>
                </c:pt>
                <c:pt idx="27">
                  <c:v>2.4274786611500211E-2</c:v>
                </c:pt>
                <c:pt idx="28">
                  <c:v>2.832057138831583E-2</c:v>
                </c:pt>
                <c:pt idx="29">
                  <c:v>3.5913335295272082E-2</c:v>
                </c:pt>
                <c:pt idx="30">
                  <c:v>3.2976023763004111E-2</c:v>
                </c:pt>
                <c:pt idx="31">
                  <c:v>2.590272558171252E-2</c:v>
                </c:pt>
                <c:pt idx="32">
                  <c:v>2.5705997016190443E-2</c:v>
                </c:pt>
                <c:pt idx="33">
                  <c:v>3.6176000557057691E-2</c:v>
                </c:pt>
                <c:pt idx="34">
                  <c:v>3.1401618702880267E-2</c:v>
                </c:pt>
                <c:pt idx="35">
                  <c:v>2.5660606993022732E-2</c:v>
                </c:pt>
                <c:pt idx="36">
                  <c:v>2.3485690754563884E-2</c:v>
                </c:pt>
                <c:pt idx="37">
                  <c:v>2.864931056364348E-2</c:v>
                </c:pt>
                <c:pt idx="38">
                  <c:v>3.026384111096319E-2</c:v>
                </c:pt>
                <c:pt idx="39">
                  <c:v>2.3877551481179905E-2</c:v>
                </c:pt>
                <c:pt idx="40">
                  <c:v>2.7138870208578775E-2</c:v>
                </c:pt>
                <c:pt idx="41">
                  <c:v>2.6577242151300681E-2</c:v>
                </c:pt>
                <c:pt idx="42">
                  <c:v>2.6245669304095769E-2</c:v>
                </c:pt>
                <c:pt idx="43">
                  <c:v>2.6245669304095769E-2</c:v>
                </c:pt>
                <c:pt idx="44">
                  <c:v>2.6245669304095769E-2</c:v>
                </c:pt>
                <c:pt idx="45">
                  <c:v>2.6245669304095769E-2</c:v>
                </c:pt>
                <c:pt idx="46">
                  <c:v>2.6245669304095769E-2</c:v>
                </c:pt>
                <c:pt idx="47">
                  <c:v>2.6245669304095769E-2</c:v>
                </c:pt>
                <c:pt idx="48">
                  <c:v>2.6245669304095769E-2</c:v>
                </c:pt>
                <c:pt idx="49">
                  <c:v>2.6245669304095769E-2</c:v>
                </c:pt>
                <c:pt idx="50">
                  <c:v>2.6245669304095769E-2</c:v>
                </c:pt>
                <c:pt idx="51">
                  <c:v>2.6245669304095769E-2</c:v>
                </c:pt>
                <c:pt idx="52">
                  <c:v>2.6245669304095769E-2</c:v>
                </c:pt>
                <c:pt idx="53">
                  <c:v>2.6245669304095769E-2</c:v>
                </c:pt>
                <c:pt idx="54">
                  <c:v>2.6245669304095769E-2</c:v>
                </c:pt>
                <c:pt idx="55">
                  <c:v>2.6245669304095769E-2</c:v>
                </c:pt>
                <c:pt idx="56">
                  <c:v>2.6245669304095769E-2</c:v>
                </c:pt>
                <c:pt idx="57">
                  <c:v>2.6245669304095769E-2</c:v>
                </c:pt>
                <c:pt idx="58">
                  <c:v>2.6245669304095769E-2</c:v>
                </c:pt>
                <c:pt idx="59">
                  <c:v>2.6245669304095769E-2</c:v>
                </c:pt>
              </c:numCache>
            </c:numRef>
          </c:val>
          <c:smooth val="0"/>
          <c:extLst>
            <c:ext xmlns:c16="http://schemas.microsoft.com/office/drawing/2014/chart" uri="{C3380CC4-5D6E-409C-BE32-E72D297353CC}">
              <c16:uniqueId val="{00000005-0D42-48FA-BB51-84810F3DC8A4}"/>
            </c:ext>
          </c:extLst>
        </c:ser>
        <c:ser>
          <c:idx val="6"/>
          <c:order val="6"/>
          <c:tx>
            <c:strRef>
              <c:f>'3_GH_2030_scenario'!$D$239</c:f>
              <c:strCache>
                <c:ptCount val="1"/>
                <c:pt idx="0">
                  <c:v>MTH.100.C - Electric heaters</c:v>
                </c:pt>
              </c:strCache>
            </c:strRef>
          </c:tx>
          <c:spPr>
            <a:ln w="28575" cap="rnd">
              <a:solidFill>
                <a:schemeClr val="accent1">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'3_GH_2030_scenario'!$E$239:$BL$239</c:f>
              <c:numCache>
                <c:formatCode>0.000</c:formatCode>
                <c:ptCount val="60"/>
                <c:pt idx="0">
                  <c:v>0.15434990290567391</c:v>
                </c:pt>
                <c:pt idx="1">
                  <c:v>0.1546882419320135</c:v>
                </c:pt>
                <c:pt idx="2">
                  <c:v>0.15565769242679658</c:v>
                </c:pt>
                <c:pt idx="3">
                  <c:v>0.15756585190462907</c:v>
                </c:pt>
                <c:pt idx="4">
                  <c:v>0.15720345955884632</c:v>
                </c:pt>
                <c:pt idx="5">
                  <c:v>0.15759678150257464</c:v>
                </c:pt>
                <c:pt idx="6">
                  <c:v>0.15697179836996969</c:v>
                </c:pt>
                <c:pt idx="7">
                  <c:v>0.15729091696340966</c:v>
                </c:pt>
                <c:pt idx="8">
                  <c:v>0.15811901856848359</c:v>
                </c:pt>
                <c:pt idx="9">
                  <c:v>0.15987950080155508</c:v>
                </c:pt>
                <c:pt idx="10">
                  <c:v>0.16132672380749402</c:v>
                </c:pt>
                <c:pt idx="11">
                  <c:v>0.16075580744923385</c:v>
                </c:pt>
                <c:pt idx="12">
                  <c:v>0.16258858025268633</c:v>
                </c:pt>
                <c:pt idx="13">
                  <c:v>0.15561050962108772</c:v>
                </c:pt>
                <c:pt idx="14">
                  <c:v>0.16130195405745501</c:v>
                </c:pt>
                <c:pt idx="15">
                  <c:v>0.162660285677381</c:v>
                </c:pt>
                <c:pt idx="16">
                  <c:v>0.16606247208191557</c:v>
                </c:pt>
                <c:pt idx="17">
                  <c:v>0.16625596456359332</c:v>
                </c:pt>
                <c:pt idx="18">
                  <c:v>0.16671790534128822</c:v>
                </c:pt>
                <c:pt idx="19">
                  <c:v>0.16685720733889037</c:v>
                </c:pt>
                <c:pt idx="20">
                  <c:v>0.16739560687395985</c:v>
                </c:pt>
                <c:pt idx="21">
                  <c:v>0.16760377297790255</c:v>
                </c:pt>
                <c:pt idx="22">
                  <c:v>0.16759710373920239</c:v>
                </c:pt>
                <c:pt idx="23">
                  <c:v>0.16677497897889138</c:v>
                </c:pt>
                <c:pt idx="24">
                  <c:v>0.17475464246857575</c:v>
                </c:pt>
                <c:pt idx="25">
                  <c:v>0.18271968931866847</c:v>
                </c:pt>
                <c:pt idx="26">
                  <c:v>0.16825659301435456</c:v>
                </c:pt>
                <c:pt idx="27">
                  <c:v>0.10319550238046972</c:v>
                </c:pt>
                <c:pt idx="28">
                  <c:v>0.11930679695145886</c:v>
                </c:pt>
                <c:pt idx="29">
                  <c:v>0.14994441517726148</c:v>
                </c:pt>
                <c:pt idx="30">
                  <c:v>0.13646979375347873</c:v>
                </c:pt>
                <c:pt idx="31">
                  <c:v>0.10626702610365493</c:v>
                </c:pt>
                <c:pt idx="32">
                  <c:v>0.10455680222992124</c:v>
                </c:pt>
                <c:pt idx="33">
                  <c:v>0.14589889924142546</c:v>
                </c:pt>
                <c:pt idx="34">
                  <c:v>0.12558705769154649</c:v>
                </c:pt>
                <c:pt idx="35">
                  <c:v>0.10178127306250161</c:v>
                </c:pt>
                <c:pt idx="36">
                  <c:v>9.2397047785007458E-2</c:v>
                </c:pt>
                <c:pt idx="37">
                  <c:v>0.11180660389484053</c:v>
                </c:pt>
                <c:pt idx="38">
                  <c:v>0.11717086009886646</c:v>
                </c:pt>
                <c:pt idx="39">
                  <c:v>9.1721361649672928E-2</c:v>
                </c:pt>
                <c:pt idx="40">
                  <c:v>0.1034426286402963</c:v>
                </c:pt>
                <c:pt idx="41">
                  <c:v>0.10052772626674268</c:v>
                </c:pt>
                <c:pt idx="42">
                  <c:v>9.8523991477882253E-2</c:v>
                </c:pt>
                <c:pt idx="43">
                  <c:v>9.8523991477882253E-2</c:v>
                </c:pt>
                <c:pt idx="44">
                  <c:v>9.8523991477882253E-2</c:v>
                </c:pt>
                <c:pt idx="45">
                  <c:v>9.8523991477882253E-2</c:v>
                </c:pt>
                <c:pt idx="46">
                  <c:v>9.8523991477882253E-2</c:v>
                </c:pt>
                <c:pt idx="47">
                  <c:v>9.8523991477882253E-2</c:v>
                </c:pt>
                <c:pt idx="48">
                  <c:v>9.8523991477882253E-2</c:v>
                </c:pt>
                <c:pt idx="49">
                  <c:v>9.8523991477882253E-2</c:v>
                </c:pt>
                <c:pt idx="50">
                  <c:v>9.8523991477882253E-2</c:v>
                </c:pt>
                <c:pt idx="51">
                  <c:v>9.8523991477882253E-2</c:v>
                </c:pt>
                <c:pt idx="52">
                  <c:v>9.8523991477882253E-2</c:v>
                </c:pt>
                <c:pt idx="53">
                  <c:v>9.8523991477882253E-2</c:v>
                </c:pt>
                <c:pt idx="54">
                  <c:v>9.8523991477882253E-2</c:v>
                </c:pt>
                <c:pt idx="55">
                  <c:v>9.8523991477882253E-2</c:v>
                </c:pt>
                <c:pt idx="56">
                  <c:v>9.8523991477882253E-2</c:v>
                </c:pt>
                <c:pt idx="57">
                  <c:v>9.8523991477882253E-2</c:v>
                </c:pt>
                <c:pt idx="58">
                  <c:v>9.8523991477882253E-2</c:v>
                </c:pt>
                <c:pt idx="59">
                  <c:v>9.8523991477882253E-2</c:v>
                </c:pt>
              </c:numCache>
            </c:numRef>
          </c:val>
          <c:smooth val="0"/>
          <c:extLst>
            <c:ext xmlns:c16="http://schemas.microsoft.com/office/drawing/2014/chart" uri="{C3380CC4-5D6E-409C-BE32-E72D297353CC}">
              <c16:uniqueId val="{00000006-0D42-48FA-BB51-84810F3DC8A4}"/>
            </c:ext>
          </c:extLst>
        </c:ser>
        <c:ser>
          <c:idx val="7"/>
          <c:order val="7"/>
          <c:tx>
            <c:strRef>
              <c:f>'3_GH_2030_scenario'!$D$240</c:f>
              <c:strCache>
                <c:ptCount val="1"/>
                <c:pt idx="0">
                  <c:v>MTH.200.C - Electric heaters</c:v>
                </c:pt>
              </c:strCache>
            </c:strRef>
          </c:tx>
          <c:spPr>
            <a:ln w="28575" cap="rnd">
              <a:solidFill>
                <a:schemeClr val="accent2">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'3_GH_2030_scenario'!$E$240:$BL$240</c:f>
              <c:numCache>
                <c:formatCode>0.000</c:formatCode>
                <c:ptCount val="60"/>
                <c:pt idx="0">
                  <c:v>0.1707212269664819</c:v>
                </c:pt>
                <c:pt idx="1">
                  <c:v>0.15825187842843641</c:v>
                </c:pt>
                <c:pt idx="2">
                  <c:v>0.16892031310844874</c:v>
                </c:pt>
                <c:pt idx="3">
                  <c:v>0.19482338379125244</c:v>
                </c:pt>
                <c:pt idx="4">
                  <c:v>0.19225521722612451</c:v>
                </c:pt>
                <c:pt idx="5">
                  <c:v>0.18341433203700686</c:v>
                </c:pt>
                <c:pt idx="6">
                  <c:v>0.17369860619885746</c:v>
                </c:pt>
                <c:pt idx="7">
                  <c:v>0.14635334935662306</c:v>
                </c:pt>
                <c:pt idx="8">
                  <c:v>0.16702686946310344</c:v>
                </c:pt>
                <c:pt idx="9">
                  <c:v>0.15710832587312598</c:v>
                </c:pt>
                <c:pt idx="10">
                  <c:v>0.15518601547922617</c:v>
                </c:pt>
                <c:pt idx="11">
                  <c:v>0.21126546127622395</c:v>
                </c:pt>
                <c:pt idx="12">
                  <c:v>0.24621947348143258</c:v>
                </c:pt>
                <c:pt idx="13">
                  <c:v>0.16043503945142151</c:v>
                </c:pt>
                <c:pt idx="14">
                  <c:v>0.19841217145325182</c:v>
                </c:pt>
                <c:pt idx="15">
                  <c:v>0.22008483688388084</c:v>
                </c:pt>
                <c:pt idx="16">
                  <c:v>0.21475926834295986</c:v>
                </c:pt>
                <c:pt idx="17">
                  <c:v>0.24560114301958619</c:v>
                </c:pt>
                <c:pt idx="18">
                  <c:v>0.23037708406469834</c:v>
                </c:pt>
                <c:pt idx="19">
                  <c:v>0.22971646133505233</c:v>
                </c:pt>
                <c:pt idx="20">
                  <c:v>0.23362288468471906</c:v>
                </c:pt>
                <c:pt idx="21">
                  <c:v>0.23741713301042736</c:v>
                </c:pt>
                <c:pt idx="22">
                  <c:v>0.2645959362973519</c:v>
                </c:pt>
                <c:pt idx="23">
                  <c:v>0.23186226919733716</c:v>
                </c:pt>
                <c:pt idx="24">
                  <c:v>0.24296761192197902</c:v>
                </c:pt>
                <c:pt idx="25">
                  <c:v>0.27774898053615515</c:v>
                </c:pt>
                <c:pt idx="26">
                  <c:v>0.27754265346152895</c:v>
                </c:pt>
                <c:pt idx="27">
                  <c:v>0.16915221666273275</c:v>
                </c:pt>
                <c:pt idx="28">
                  <c:v>0.20842155784965841</c:v>
                </c:pt>
                <c:pt idx="29">
                  <c:v>0.23799499966867141</c:v>
                </c:pt>
                <c:pt idx="30">
                  <c:v>0.2198476000570464</c:v>
                </c:pt>
                <c:pt idx="31">
                  <c:v>0.18788000048846251</c:v>
                </c:pt>
                <c:pt idx="32">
                  <c:v>0.18080296160875978</c:v>
                </c:pt>
                <c:pt idx="33">
                  <c:v>0.22972074524769495</c:v>
                </c:pt>
                <c:pt idx="34">
                  <c:v>0.21018491916256499</c:v>
                </c:pt>
                <c:pt idx="35">
                  <c:v>0.1811029671204471</c:v>
                </c:pt>
                <c:pt idx="36">
                  <c:v>0.16565812650803619</c:v>
                </c:pt>
                <c:pt idx="37">
                  <c:v>0.19610798214602937</c:v>
                </c:pt>
                <c:pt idx="38">
                  <c:v>0.20540455961243539</c:v>
                </c:pt>
                <c:pt idx="39">
                  <c:v>0.16479650676218149</c:v>
                </c:pt>
                <c:pt idx="40">
                  <c:v>0.18147106619439612</c:v>
                </c:pt>
                <c:pt idx="41">
                  <c:v>0.17832943529209569</c:v>
                </c:pt>
                <c:pt idx="42">
                  <c:v>0.17577526409911287</c:v>
                </c:pt>
                <c:pt idx="43">
                  <c:v>0.17577526409911287</c:v>
                </c:pt>
                <c:pt idx="44">
                  <c:v>0.17577526409911287</c:v>
                </c:pt>
                <c:pt idx="45">
                  <c:v>0.17577526409911287</c:v>
                </c:pt>
                <c:pt idx="46">
                  <c:v>0.17577526409911287</c:v>
                </c:pt>
                <c:pt idx="47">
                  <c:v>0.17577526409911287</c:v>
                </c:pt>
                <c:pt idx="48">
                  <c:v>0.17577526409911287</c:v>
                </c:pt>
                <c:pt idx="49">
                  <c:v>0.17577526409911287</c:v>
                </c:pt>
                <c:pt idx="50">
                  <c:v>0.17577526409911287</c:v>
                </c:pt>
                <c:pt idx="51">
                  <c:v>0.17577526409911287</c:v>
                </c:pt>
                <c:pt idx="52">
                  <c:v>0.17577526409911287</c:v>
                </c:pt>
                <c:pt idx="53">
                  <c:v>0.17577526409911287</c:v>
                </c:pt>
                <c:pt idx="54">
                  <c:v>0.17577526409911287</c:v>
                </c:pt>
                <c:pt idx="55">
                  <c:v>0.17577526409911287</c:v>
                </c:pt>
                <c:pt idx="56">
                  <c:v>0.17577526409911287</c:v>
                </c:pt>
                <c:pt idx="57">
                  <c:v>0.17577526409911287</c:v>
                </c:pt>
                <c:pt idx="58">
                  <c:v>0.17577526409911287</c:v>
                </c:pt>
                <c:pt idx="59">
                  <c:v>0.17577526409911287</c:v>
                </c:pt>
              </c:numCache>
            </c:numRef>
          </c:val>
          <c:smooth val="0"/>
          <c:extLst>
            <c:ext xmlns:c16="http://schemas.microsoft.com/office/drawing/2014/chart" uri="{C3380CC4-5D6E-409C-BE32-E72D297353CC}">
              <c16:uniqueId val="{00000007-0D42-48FA-BB51-84810F3DC8A4}"/>
            </c:ext>
          </c:extLst>
        </c:ser>
        <c:ser>
          <c:idx val="8"/>
          <c:order val="8"/>
          <c:tx>
            <c:strRef>
              <c:f>'3_GH_2030_scenario'!$D$241</c:f>
              <c:strCache>
                <c:ptCount val="1"/>
                <c:pt idx="0">
                  <c:v>MTH.200.C - Irons</c:v>
                </c:pt>
              </c:strCache>
            </c:strRef>
          </c:tx>
          <c:spPr>
            <a:ln w="28575" cap="rnd">
              <a:solidFill>
                <a:schemeClr val="accent3">
                  <a:lumMod val="60000"/>
                </a:schemeClr>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'3_GH_2030_scenario'!$E$241:$BL$241</c:f>
              <c:numCache>
                <c:formatCode>0.000</c:formatCode>
                <c:ptCount val="60"/>
                <c:pt idx="0">
                  <c:v>0.35416693706882707</c:v>
                </c:pt>
                <c:pt idx="1">
                  <c:v>0.35406912908706434</c:v>
                </c:pt>
                <c:pt idx="2">
                  <c:v>0.35540104863583577</c:v>
                </c:pt>
                <c:pt idx="3">
                  <c:v>0.35886493982946083</c:v>
                </c:pt>
                <c:pt idx="4">
                  <c:v>0.35716240150820489</c:v>
                </c:pt>
                <c:pt idx="5">
                  <c:v>0.35717896426503837</c:v>
                </c:pt>
                <c:pt idx="6">
                  <c:v>0.35489355887900936</c:v>
                </c:pt>
                <c:pt idx="7">
                  <c:v>0.35477795030421005</c:v>
                </c:pt>
                <c:pt idx="8">
                  <c:v>0.35573363824052867</c:v>
                </c:pt>
                <c:pt idx="9">
                  <c:v>0.3588127895106249</c:v>
                </c:pt>
                <c:pt idx="10">
                  <c:v>0.36117619122316974</c:v>
                </c:pt>
                <c:pt idx="11">
                  <c:v>0.35900528910201546</c:v>
                </c:pt>
                <c:pt idx="12">
                  <c:v>0.36221912648180499</c:v>
                </c:pt>
                <c:pt idx="13">
                  <c:v>0.34583582184853601</c:v>
                </c:pt>
                <c:pt idx="14">
                  <c:v>0.35762092625015718</c:v>
                </c:pt>
                <c:pt idx="15">
                  <c:v>0.35976556453231856</c:v>
                </c:pt>
                <c:pt idx="16">
                  <c:v>0.36640959311171678</c:v>
                </c:pt>
                <c:pt idx="17">
                  <c:v>0.36595892647912404</c:v>
                </c:pt>
                <c:pt idx="18">
                  <c:v>0.36609990314215757</c:v>
                </c:pt>
                <c:pt idx="19">
                  <c:v>0.36553340502530801</c:v>
                </c:pt>
                <c:pt idx="20">
                  <c:v>0.36584182273665805</c:v>
                </c:pt>
                <c:pt idx="21">
                  <c:v>0.36542876634962917</c:v>
                </c:pt>
                <c:pt idx="22">
                  <c:v>0.36455036190172724</c:v>
                </c:pt>
                <c:pt idx="23">
                  <c:v>0.36190653875123302</c:v>
                </c:pt>
                <c:pt idx="24">
                  <c:v>0.37833035126894432</c:v>
                </c:pt>
                <c:pt idx="25">
                  <c:v>0.39464548706731789</c:v>
                </c:pt>
                <c:pt idx="26">
                  <c:v>0.36255642642215385</c:v>
                </c:pt>
                <c:pt idx="27">
                  <c:v>0.22184436020849813</c:v>
                </c:pt>
                <c:pt idx="28">
                  <c:v>0.25588173449014645</c:v>
                </c:pt>
                <c:pt idx="29">
                  <c:v>0.32084348937087875</c:v>
                </c:pt>
                <c:pt idx="30">
                  <c:v>0.29133365461283323</c:v>
                </c:pt>
                <c:pt idx="31">
                  <c:v>0.22633210987839142</c:v>
                </c:pt>
                <c:pt idx="32">
                  <c:v>0.22217530638792149</c:v>
                </c:pt>
                <c:pt idx="33">
                  <c:v>0.30930979816876603</c:v>
                </c:pt>
                <c:pt idx="34">
                  <c:v>0.26563605422172748</c:v>
                </c:pt>
                <c:pt idx="35">
                  <c:v>0.21478936852425348</c:v>
                </c:pt>
                <c:pt idx="36">
                  <c:v>0.19453961406201445</c:v>
                </c:pt>
                <c:pt idx="37">
                  <c:v>0.23486848010627512</c:v>
                </c:pt>
                <c:pt idx="38">
                  <c:v>0.24557632133235616</c:v>
                </c:pt>
                <c:pt idx="39">
                  <c:v>0.19180026759337443</c:v>
                </c:pt>
                <c:pt idx="40">
                  <c:v>0.21582032910593738</c:v>
                </c:pt>
                <c:pt idx="41">
                  <c:v>0.20926422156976596</c:v>
                </c:pt>
                <c:pt idx="42">
                  <c:v>0.204630169305</c:v>
                </c:pt>
                <c:pt idx="43">
                  <c:v>0.204630169305</c:v>
                </c:pt>
                <c:pt idx="44">
                  <c:v>0.204630169305</c:v>
                </c:pt>
                <c:pt idx="45">
                  <c:v>0.204630169305</c:v>
                </c:pt>
                <c:pt idx="46">
                  <c:v>0.204630169305</c:v>
                </c:pt>
                <c:pt idx="47">
                  <c:v>0.204630169305</c:v>
                </c:pt>
                <c:pt idx="48">
                  <c:v>0.204630169305</c:v>
                </c:pt>
                <c:pt idx="49">
                  <c:v>0.204630169305</c:v>
                </c:pt>
                <c:pt idx="50">
                  <c:v>0.204630169305</c:v>
                </c:pt>
                <c:pt idx="51">
                  <c:v>0.204630169305</c:v>
                </c:pt>
                <c:pt idx="52">
                  <c:v>0.204630169305</c:v>
                </c:pt>
                <c:pt idx="53">
                  <c:v>0.204630169305</c:v>
                </c:pt>
                <c:pt idx="54">
                  <c:v>0.204630169305</c:v>
                </c:pt>
                <c:pt idx="55">
                  <c:v>0.204630169305</c:v>
                </c:pt>
                <c:pt idx="56">
                  <c:v>0.204630169305</c:v>
                </c:pt>
                <c:pt idx="57">
                  <c:v>0.204630169305</c:v>
                </c:pt>
                <c:pt idx="58">
                  <c:v>0.204630169305</c:v>
                </c:pt>
                <c:pt idx="59">
                  <c:v>0.204630169305</c:v>
                </c:pt>
              </c:numCache>
            </c:numRef>
          </c:val>
          <c:smooth val="0"/>
          <c:extLst>
            <c:ext xmlns:c16="http://schemas.microsoft.com/office/drawing/2014/chart" uri="{C3380CC4-5D6E-409C-BE32-E72D297353CC}">
              <c16:uniqueId val="{00000008-0D42-48FA-BB51-84810F3DC8A4}"/>
            </c:ext>
          </c:extLst>
        </c:ser>
        <c:dLbls>
          <c:showLegendKey val="0"/>
          <c:showVal val="0"/>
          <c:showCatName val="0"/>
          <c:showSerName val="0"/>
          <c:showPercent val="0"/>
          <c:showBubbleSize val="0"/>
        </c:dLbls>
        <c:smooth val="0"/>
        <c:axId val="481652504"/>
        <c:axId val="481652896"/>
      </c:lineChart>
      <c:catAx>
        <c:axId val="481652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652896"/>
        <c:crosses val="autoZero"/>
        <c:auto val="1"/>
        <c:lblAlgn val="ctr"/>
        <c:lblOffset val="100"/>
        <c:noMultiLvlLbl val="0"/>
      </c:catAx>
      <c:valAx>
        <c:axId val="481652896"/>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652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Ghana - </a:t>
            </a:r>
            <a:r>
              <a:rPr lang="en-GB" sz="1400" b="0" i="0" u="none" strike="noStrike" baseline="0">
                <a:effectLst/>
              </a:rPr>
              <a:t>p-u efficiency</a:t>
            </a:r>
            <a:r>
              <a:rPr lang="en-GB" baseline="0"/>
              <a:t> manual labour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'3_GH_2030_scenario'!$D$242</c:f>
              <c:strCache>
                <c:ptCount val="1"/>
                <c:pt idx="0">
                  <c:v>MD - Draught animals</c:v>
                </c:pt>
              </c:strCache>
            </c:strRef>
          </c:tx>
          <c:spPr>
            <a:ln w="28575" cap="rnd">
              <a:solidFill>
                <a:schemeClr val="accent1"/>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'3_GH_2030_scenario'!$E$242:$BL$242</c:f>
              <c:numCache>
                <c:formatCode>0.000</c:formatCode>
                <c:ptCount val="60"/>
                <c:pt idx="0">
                  <c:v>7.0815972018514863E-3</c:v>
                </c:pt>
                <c:pt idx="1">
                  <c:v>7.1128875464054678E-3</c:v>
                </c:pt>
                <c:pt idx="2">
                  <c:v>7.1304742388698791E-3</c:v>
                </c:pt>
                <c:pt idx="3">
                  <c:v>7.3232210265466091E-3</c:v>
                </c:pt>
                <c:pt idx="4">
                  <c:v>6.8332781608739339E-3</c:v>
                </c:pt>
                <c:pt idx="5">
                  <c:v>6.5738389234408466E-3</c:v>
                </c:pt>
                <c:pt idx="6">
                  <c:v>6.3103626708484496E-3</c:v>
                </c:pt>
                <c:pt idx="7">
                  <c:v>6.1989773678641901E-3</c:v>
                </c:pt>
                <c:pt idx="8">
                  <c:v>6.2503167566035521E-3</c:v>
                </c:pt>
                <c:pt idx="9">
                  <c:v>6.2649553260362856E-3</c:v>
                </c:pt>
                <c:pt idx="10">
                  <c:v>6.2730007143622342E-3</c:v>
                </c:pt>
                <c:pt idx="11">
                  <c:v>6.4398748102577003E-3</c:v>
                </c:pt>
                <c:pt idx="12">
                  <c:v>6.547070758983988E-3</c:v>
                </c:pt>
                <c:pt idx="13">
                  <c:v>6.6725130956707575E-3</c:v>
                </c:pt>
                <c:pt idx="14">
                  <c:v>6.732362306717257E-3</c:v>
                </c:pt>
                <c:pt idx="15">
                  <c:v>6.6711982145476467E-3</c:v>
                </c:pt>
                <c:pt idx="16">
                  <c:v>6.6937116283206522E-3</c:v>
                </c:pt>
                <c:pt idx="17">
                  <c:v>6.5495362822777497E-3</c:v>
                </c:pt>
                <c:pt idx="18">
                  <c:v>6.4748181916585851E-3</c:v>
                </c:pt>
                <c:pt idx="19">
                  <c:v>6.4312124705956488E-3</c:v>
                </c:pt>
                <c:pt idx="20">
                  <c:v>6.4947517712899416E-3</c:v>
                </c:pt>
                <c:pt idx="21">
                  <c:v>6.3673576603774382E-3</c:v>
                </c:pt>
                <c:pt idx="22">
                  <c:v>6.3210958572756685E-3</c:v>
                </c:pt>
                <c:pt idx="23">
                  <c:v>6.3031365730546428E-3</c:v>
                </c:pt>
                <c:pt idx="24">
                  <c:v>6.3139104714285844E-3</c:v>
                </c:pt>
                <c:pt idx="25">
                  <c:v>6.3324945778525429E-3</c:v>
                </c:pt>
                <c:pt idx="26">
                  <c:v>6.3018168433233929E-3</c:v>
                </c:pt>
                <c:pt idx="27">
                  <c:v>6.2730208186515882E-3</c:v>
                </c:pt>
                <c:pt idx="28">
                  <c:v>6.2477329529233858E-3</c:v>
                </c:pt>
                <c:pt idx="29">
                  <c:v>6.2145114754289495E-3</c:v>
                </c:pt>
                <c:pt idx="30">
                  <c:v>6.1786897417660143E-3</c:v>
                </c:pt>
                <c:pt idx="31">
                  <c:v>6.1478309035358685E-3</c:v>
                </c:pt>
                <c:pt idx="32">
                  <c:v>6.1213152525703522E-3</c:v>
                </c:pt>
                <c:pt idx="33">
                  <c:v>6.0934534753824144E-3</c:v>
                </c:pt>
                <c:pt idx="34">
                  <c:v>6.0624140515319449E-3</c:v>
                </c:pt>
                <c:pt idx="35">
                  <c:v>5.9820126731998753E-3</c:v>
                </c:pt>
                <c:pt idx="36">
                  <c:v>5.9521809414815096E-3</c:v>
                </c:pt>
                <c:pt idx="37">
                  <c:v>5.9279248928375871E-3</c:v>
                </c:pt>
                <c:pt idx="38">
                  <c:v>5.9529807028123978E-3</c:v>
                </c:pt>
                <c:pt idx="39">
                  <c:v>5.924899582614101E-3</c:v>
                </c:pt>
                <c:pt idx="40">
                  <c:v>5.9433069203030948E-3</c:v>
                </c:pt>
                <c:pt idx="41">
                  <c:v>5.9612316792607587E-3</c:v>
                </c:pt>
                <c:pt idx="42">
                  <c:v>5.9809343187953263E-3</c:v>
                </c:pt>
                <c:pt idx="43">
                  <c:v>5.9547280596749415E-3</c:v>
                </c:pt>
                <c:pt idx="44">
                  <c:v>5.9285218005545566E-3</c:v>
                </c:pt>
                <c:pt idx="45">
                  <c:v>5.9023155414341718E-3</c:v>
                </c:pt>
                <c:pt idx="46">
                  <c:v>5.876109282313787E-3</c:v>
                </c:pt>
                <c:pt idx="47">
                  <c:v>5.8499030231934021E-3</c:v>
                </c:pt>
                <c:pt idx="48">
                  <c:v>5.8236967640730173E-3</c:v>
                </c:pt>
                <c:pt idx="49">
                  <c:v>5.7974905049526324E-3</c:v>
                </c:pt>
                <c:pt idx="50">
                  <c:v>5.7712842458322476E-3</c:v>
                </c:pt>
                <c:pt idx="51">
                  <c:v>5.7450779867118627E-3</c:v>
                </c:pt>
                <c:pt idx="52">
                  <c:v>5.7188717275914779E-3</c:v>
                </c:pt>
                <c:pt idx="53">
                  <c:v>5.692665468471093E-3</c:v>
                </c:pt>
                <c:pt idx="54">
                  <c:v>5.6664592093507082E-3</c:v>
                </c:pt>
                <c:pt idx="55">
                  <c:v>5.6402529502303234E-3</c:v>
                </c:pt>
                <c:pt idx="56">
                  <c:v>5.6140466911099385E-3</c:v>
                </c:pt>
                <c:pt idx="57">
                  <c:v>5.5878404319895537E-3</c:v>
                </c:pt>
                <c:pt idx="58">
                  <c:v>5.5616341728691688E-3</c:v>
                </c:pt>
                <c:pt idx="59">
                  <c:v>5.535427913748784E-3</c:v>
                </c:pt>
              </c:numCache>
            </c:numRef>
          </c:val>
          <c:smooth val="0"/>
          <c:extLst>
            <c:ext xmlns:c16="http://schemas.microsoft.com/office/drawing/2014/chart" uri="{C3380CC4-5D6E-409C-BE32-E72D297353CC}">
              <c16:uniqueId val="{00000000-801D-4D48-8DA2-64D3CC96C0B0}"/>
            </c:ext>
          </c:extLst>
        </c:ser>
        <c:ser>
          <c:idx val="1"/>
          <c:order val="1"/>
          <c:tx>
            <c:strRef>
              <c:f>'3_GH_2030_scenario'!$D$243</c:f>
              <c:strCache>
                <c:ptCount val="1"/>
                <c:pt idx="0">
                  <c:v>MD - Manual laborers</c:v>
                </c:pt>
              </c:strCache>
            </c:strRef>
          </c:tx>
          <c:spPr>
            <a:ln w="28575" cap="rnd">
              <a:solidFill>
                <a:schemeClr val="accent2"/>
              </a:solidFill>
              <a:round/>
            </a:ln>
            <a:effectLst/>
          </c:spPr>
          <c:marker>
            <c:symbol val="none"/>
          </c:marker>
          <c:cat>
            <c:numRef>
              <c:f>'3_GH_2030_scenario'!$E$132:$BL$132</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'3_GH_2030_scenario'!$E$243:$BL$243</c:f>
              <c:numCache>
                <c:formatCode>0.000</c:formatCode>
                <c:ptCount val="60"/>
                <c:pt idx="0">
                  <c:v>2.19339288729575E-2</c:v>
                </c:pt>
                <c:pt idx="1">
                  <c:v>2.200606328674139E-2</c:v>
                </c:pt>
                <c:pt idx="2">
                  <c:v>2.2035630643969756E-2</c:v>
                </c:pt>
                <c:pt idx="3">
                  <c:v>2.260577044337473E-2</c:v>
                </c:pt>
                <c:pt idx="4">
                  <c:v>2.1069577148624046E-2</c:v>
                </c:pt>
                <c:pt idx="5">
                  <c:v>2.0246724468259446E-2</c:v>
                </c:pt>
                <c:pt idx="6">
                  <c:v>1.9413260070530184E-2</c:v>
                </c:pt>
                <c:pt idx="7">
                  <c:v>1.9048995758322515E-2</c:v>
                </c:pt>
                <c:pt idx="8">
                  <c:v>1.9184981506742305E-2</c:v>
                </c:pt>
                <c:pt idx="9">
                  <c:v>1.9208086368072842E-2</c:v>
                </c:pt>
                <c:pt idx="10">
                  <c:v>1.9210897784888322E-2</c:v>
                </c:pt>
                <c:pt idx="11">
                  <c:v>1.9699508465828755E-2</c:v>
                </c:pt>
                <c:pt idx="12">
                  <c:v>2.0004609458401434E-2</c:v>
                </c:pt>
                <c:pt idx="13">
                  <c:v>2.0364651864563123E-2</c:v>
                </c:pt>
                <c:pt idx="14">
                  <c:v>2.0523857092743212E-2</c:v>
                </c:pt>
                <c:pt idx="15">
                  <c:v>2.0314153342656693E-2</c:v>
                </c:pt>
                <c:pt idx="16">
                  <c:v>2.0359386708806125E-2</c:v>
                </c:pt>
                <c:pt idx="17">
                  <c:v>1.9898048562760152E-2</c:v>
                </c:pt>
                <c:pt idx="18">
                  <c:v>1.964849010324839E-2</c:v>
                </c:pt>
                <c:pt idx="19">
                  <c:v>1.9493757518351057E-2</c:v>
                </c:pt>
                <c:pt idx="20">
                  <c:v>1.9663724582062676E-2</c:v>
                </c:pt>
                <c:pt idx="21">
                  <c:v>1.9255837826966528E-2</c:v>
                </c:pt>
                <c:pt idx="22">
                  <c:v>1.9093912277952305E-2</c:v>
                </c:pt>
                <c:pt idx="23">
                  <c:v>1.9017702902820895E-2</c:v>
                </c:pt>
                <c:pt idx="24">
                  <c:v>1.9028211769889572E-2</c:v>
                </c:pt>
                <c:pt idx="25">
                  <c:v>1.9062155951411652E-2</c:v>
                </c:pt>
                <c:pt idx="26">
                  <c:v>1.8947853645659721E-2</c:v>
                </c:pt>
                <c:pt idx="27">
                  <c:v>1.8839416340072208E-2</c:v>
                </c:pt>
                <c:pt idx="28">
                  <c:v>1.8741703324709404E-2</c:v>
                </c:pt>
                <c:pt idx="29">
                  <c:v>1.8620395222175411E-2</c:v>
                </c:pt>
                <c:pt idx="30">
                  <c:v>1.8491536582453161E-2</c:v>
                </c:pt>
                <c:pt idx="31">
                  <c:v>1.8377763177121181E-2</c:v>
                </c:pt>
                <c:pt idx="32">
                  <c:v>1.8277172793558023E-2</c:v>
                </c:pt>
                <c:pt idx="33">
                  <c:v>1.8172752566669746E-2</c:v>
                </c:pt>
                <c:pt idx="34">
                  <c:v>1.8059060730005568E-2</c:v>
                </c:pt>
                <c:pt idx="35">
                  <c:v>1.7798714985171434E-2</c:v>
                </c:pt>
                <c:pt idx="36">
                  <c:v>1.7689216824451175E-2</c:v>
                </c:pt>
                <c:pt idx="37">
                  <c:v>1.7596477415081746E-2</c:v>
                </c:pt>
                <c:pt idx="38">
                  <c:v>1.7650112749755496E-2</c:v>
                </c:pt>
                <c:pt idx="39">
                  <c:v>1.7546211866979512E-2</c:v>
                </c:pt>
                <c:pt idx="40">
                  <c:v>1.7580017288272822E-2</c:v>
                </c:pt>
                <c:pt idx="41">
                  <c:v>1.7612268682215715E-2</c:v>
                </c:pt>
                <c:pt idx="42">
                  <c:v>1.7649641672106708E-2</c:v>
                </c:pt>
                <c:pt idx="43">
                  <c:v>1.7547634833991212E-2</c:v>
                </c:pt>
                <c:pt idx="44">
                  <c:v>1.7445627995875717E-2</c:v>
                </c:pt>
                <c:pt idx="45">
                  <c:v>1.7343621157760222E-2</c:v>
                </c:pt>
                <c:pt idx="46">
                  <c:v>1.7241614319644726E-2</c:v>
                </c:pt>
                <c:pt idx="47">
                  <c:v>1.7139607481529231E-2</c:v>
                </c:pt>
                <c:pt idx="48">
                  <c:v>1.7037600643413735E-2</c:v>
                </c:pt>
                <c:pt idx="49">
                  <c:v>1.693559380529824E-2</c:v>
                </c:pt>
                <c:pt idx="50">
                  <c:v>1.6833586967182745E-2</c:v>
                </c:pt>
                <c:pt idx="51">
                  <c:v>1.6731580129067249E-2</c:v>
                </c:pt>
                <c:pt idx="52">
                  <c:v>1.6629573290951754E-2</c:v>
                </c:pt>
                <c:pt idx="53">
                  <c:v>1.6527566452836259E-2</c:v>
                </c:pt>
                <c:pt idx="54">
                  <c:v>1.6425559614720763E-2</c:v>
                </c:pt>
                <c:pt idx="55">
                  <c:v>1.6323552776605268E-2</c:v>
                </c:pt>
                <c:pt idx="56">
                  <c:v>1.6221545938489772E-2</c:v>
                </c:pt>
                <c:pt idx="57">
                  <c:v>1.6119539100374277E-2</c:v>
                </c:pt>
                <c:pt idx="58">
                  <c:v>1.6017532262258782E-2</c:v>
                </c:pt>
                <c:pt idx="59">
                  <c:v>1.5915525424143286E-2</c:v>
                </c:pt>
              </c:numCache>
            </c:numRef>
          </c:val>
          <c:smooth val="0"/>
          <c:extLst>
            <c:ext xmlns:c16="http://schemas.microsoft.com/office/drawing/2014/chart" uri="{C3380CC4-5D6E-409C-BE32-E72D297353CC}">
              <c16:uniqueId val="{00000001-801D-4D48-8DA2-64D3CC96C0B0}"/>
            </c:ext>
          </c:extLst>
        </c:ser>
        <c:dLbls>
          <c:showLegendKey val="0"/>
          <c:showVal val="0"/>
          <c:showCatName val="0"/>
          <c:showSerName val="0"/>
          <c:showPercent val="0"/>
          <c:showBubbleSize val="0"/>
        </c:dLbls>
        <c:smooth val="0"/>
        <c:axId val="481653680"/>
        <c:axId val="481654072"/>
      </c:lineChart>
      <c:catAx>
        <c:axId val="48165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654072"/>
        <c:crosses val="autoZero"/>
        <c:auto val="1"/>
        <c:lblAlgn val="ctr"/>
        <c:lblOffset val="100"/>
        <c:noMultiLvlLbl val="0"/>
      </c:catAx>
      <c:valAx>
        <c:axId val="48165407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65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Ghana - UW</a:t>
            </a:r>
            <a:r>
              <a:rPr lang="en-GB" baseline="0"/>
              <a:t> manual labour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'3_GH_2030_scenario'!$D$155</c:f>
              <c:strCache>
                <c:ptCount val="1"/>
                <c:pt idx="0">
                  <c:v>MD - Draught animals</c:v>
                </c:pt>
              </c:strCache>
            </c:strRef>
          </c:tx>
          <c:spPr>
            <a:ln w="28575" cap="rnd">
              <a:solidFill>
                <a:schemeClr val="accent1"/>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'3_GH_2030_scenario'!$E$155:$BV$155</c:f>
              <c:numCache>
                <c:formatCode>0</c:formatCode>
                <c:ptCount val="70"/>
                <c:pt idx="0">
                  <c:v>5.7476420477405004</c:v>
                </c:pt>
                <c:pt idx="1">
                  <c:v>5.9396821604166998</c:v>
                </c:pt>
                <c:pt idx="2">
                  <c:v>6.1082496833025202</c:v>
                </c:pt>
                <c:pt idx="3">
                  <c:v>6.6837043312318301</c:v>
                </c:pt>
                <c:pt idx="4">
                  <c:v>5.7362386009266304</c:v>
                </c:pt>
                <c:pt idx="5">
                  <c:v>5.3351641481452399</c:v>
                </c:pt>
                <c:pt idx="6">
                  <c:v>4.9457150429197201</c:v>
                </c:pt>
                <c:pt idx="7">
                  <c:v>4.84689959930573</c:v>
                </c:pt>
                <c:pt idx="8">
                  <c:v>5.0503431618274801</c:v>
                </c:pt>
                <c:pt idx="9">
                  <c:v>5.1898473173394697</c:v>
                </c:pt>
                <c:pt idx="10">
                  <c:v>5.3199814613298901</c:v>
                </c:pt>
                <c:pt idx="11">
                  <c:v>5.7859504941595103</c:v>
                </c:pt>
                <c:pt idx="12">
                  <c:v>6.1514519787811501</c:v>
                </c:pt>
                <c:pt idx="13">
                  <c:v>6.5815585605118301</c:v>
                </c:pt>
                <c:pt idx="14">
                  <c:v>6.87403498903483</c:v>
                </c:pt>
                <c:pt idx="15">
                  <c:v>6.8708556820064404</c:v>
                </c:pt>
                <c:pt idx="16">
                  <c:v>7.0796467086180304</c:v>
                </c:pt>
                <c:pt idx="17">
                  <c:v>6.86430672395855</c:v>
                </c:pt>
                <c:pt idx="18">
                  <c:v>6.8249700198057601</c:v>
                </c:pt>
                <c:pt idx="19">
                  <c:v>6.8634994241144804</c:v>
                </c:pt>
                <c:pt idx="20">
                  <c:v>7.1810714762480803</c:v>
                </c:pt>
                <c:pt idx="21">
                  <c:v>7.0007036809366898</c:v>
                </c:pt>
                <c:pt idx="22">
                  <c:v>7.0322179094760298</c:v>
                </c:pt>
                <c:pt idx="23">
                  <c:v>7.1387573445981598</c:v>
                </c:pt>
                <c:pt idx="24">
                  <c:v>7.3252928763996099</c:v>
                </c:pt>
                <c:pt idx="25">
                  <c:v>7.5386564122444897</c:v>
                </c:pt>
                <c:pt idx="26">
                  <c:v>7.6165930133154101</c:v>
                </c:pt>
                <c:pt idx="27">
                  <c:v>7.7005366567097902</c:v>
                </c:pt>
                <c:pt idx="28">
                  <c:v>7.7954799999822697</c:v>
                </c:pt>
                <c:pt idx="29">
                  <c:v>7.8678114442143396</c:v>
                </c:pt>
                <c:pt idx="30">
                  <c:v>7.9326722331639798</c:v>
                </c:pt>
                <c:pt idx="31">
                  <c:v>8.0127983646361205</c:v>
                </c:pt>
                <c:pt idx="32">
                  <c:v>8.1068617659944309</c:v>
                </c:pt>
                <c:pt idx="33">
                  <c:v>8.19758384737721</c:v>
                </c:pt>
                <c:pt idx="34">
                  <c:v>8.2789612711732303</c:v>
                </c:pt>
                <c:pt idx="35">
                  <c:v>8.2028818223325306</c:v>
                </c:pt>
                <c:pt idx="36">
                  <c:v>8.2869622399430405</c:v>
                </c:pt>
                <c:pt idx="37">
                  <c:v>8.3897967930643205</c:v>
                </c:pt>
                <c:pt idx="38">
                  <c:v>8.6585874774500091</c:v>
                </c:pt>
                <c:pt idx="39">
                  <c:v>8.7529979666877793</c:v>
                </c:pt>
                <c:pt idx="40">
                  <c:v>9.0101445647072307</c:v>
                </c:pt>
                <c:pt idx="41">
                  <c:v>9.2729726542211299</c:v>
                </c:pt>
                <c:pt idx="42">
                  <c:v>9.5499163006233498</c:v>
                </c:pt>
                <c:pt idx="43" formatCode="#,##0">
                  <c:v>9.2496725373113922</c:v>
                </c:pt>
                <c:pt idx="44" formatCode="#,##0">
                  <c:v>9.3729453683586925</c:v>
                </c:pt>
                <c:pt idx="45" formatCode="#,##0">
                  <c:v>9.4947590150611525</c:v>
                </c:pt>
                <c:pt idx="46" formatCode="#,##0">
                  <c:v>9.6148977287143289</c:v>
                </c:pt>
                <c:pt idx="47" formatCode="#,##0">
                  <c:v>9.7331335686717662</c:v>
                </c:pt>
                <c:pt idx="48" formatCode="#,##0">
                  <c:v>9.8492258468182996</c:v>
                </c:pt>
                <c:pt idx="49" formatCode="#,##0">
                  <c:v>9.9629205490947719</c:v>
                </c:pt>
                <c:pt idx="50" formatCode="#,##0">
                  <c:v>10.073949733177953</c:v>
                </c:pt>
                <c:pt idx="51" formatCode="#,##0">
                  <c:v>10.182030901386081</c:v>
                </c:pt>
                <c:pt idx="52" formatCode="#,##0">
                  <c:v>10.286866347845045</c:v>
                </c:pt>
                <c:pt idx="53" formatCode="#,##0">
                  <c:v>10.388142478914373</c:v>
                </c:pt>
                <c:pt idx="54" formatCode="#,##0">
                  <c:v>10.485529105834347</c:v>
                </c:pt>
                <c:pt idx="55" formatCode="#,##0">
                  <c:v>10.578678708516767</c:v>
                </c:pt>
                <c:pt idx="56" formatCode="#,##0">
                  <c:v>10.667225669361388</c:v>
                </c:pt>
                <c:pt idx="57" formatCode="#,##0">
                  <c:v>10.75078547593831</c:v>
                </c:pt>
                <c:pt idx="58" formatCode="#,##0">
                  <c:v>10.82895389133318</c:v>
                </c:pt>
                <c:pt idx="59" formatCode="#,##0">
                  <c:v>10.901306090907026</c:v>
                </c:pt>
              </c:numCache>
            </c:numRef>
          </c:val>
          <c:smooth val="0"/>
          <c:extLst>
            <c:ext xmlns:c16="http://schemas.microsoft.com/office/drawing/2014/chart" uri="{C3380CC4-5D6E-409C-BE32-E72D297353CC}">
              <c16:uniqueId val="{00000000-FE0D-449C-BC9E-7B6C213E6943}"/>
            </c:ext>
          </c:extLst>
        </c:ser>
        <c:ser>
          <c:idx val="1"/>
          <c:order val="1"/>
          <c:tx>
            <c:strRef>
              <c:f>'3_GH_2030_scenario'!$D$156</c:f>
              <c:strCache>
                <c:ptCount val="1"/>
                <c:pt idx="0">
                  <c:v>MD - Manual laborers</c:v>
                </c:pt>
              </c:strCache>
            </c:strRef>
          </c:tx>
          <c:spPr>
            <a:ln w="28575" cap="rnd">
              <a:solidFill>
                <a:schemeClr val="accent2"/>
              </a:solidFill>
              <a:round/>
            </a:ln>
            <a:effectLst/>
          </c:spPr>
          <c:marker>
            <c:symbol val="none"/>
          </c:marker>
          <c:cat>
            <c:numRef>
              <c:f>'3_GH_2030_scenario'!$E$132:$BV$132</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'3_GH_2030_scenario'!$E$156:$BV$156</c:f>
              <c:numCache>
                <c:formatCode>0</c:formatCode>
                <c:ptCount val="70"/>
                <c:pt idx="0">
                  <c:v>3.3512390224045698</c:v>
                </c:pt>
                <c:pt idx="1">
                  <c:v>3.4210072278349499</c:v>
                </c:pt>
                <c:pt idx="2">
                  <c:v>3.4922279109879701</c:v>
                </c:pt>
                <c:pt idx="3">
                  <c:v>3.56493131162935</c:v>
                </c:pt>
                <c:pt idx="4">
                  <c:v>3.63914829724997</c:v>
                </c:pt>
                <c:pt idx="5">
                  <c:v>3.7149103791504201</c:v>
                </c:pt>
                <c:pt idx="6">
                  <c:v>3.7922497237228501</c:v>
                </c:pt>
                <c:pt idx="7">
                  <c:v>3.8711991673514201</c:v>
                </c:pt>
                <c:pt idx="8">
                  <c:v>3.9517922302492599</c:v>
                </c:pt>
                <c:pt idx="9">
                  <c:v>4.0340631301684997</c:v>
                </c:pt>
                <c:pt idx="10">
                  <c:v>4.1180467978406297</c:v>
                </c:pt>
                <c:pt idx="11">
                  <c:v>4.2037788904224804</c:v>
                </c:pt>
                <c:pt idx="12">
                  <c:v>4.2912958075945804</c:v>
                </c:pt>
                <c:pt idx="13">
                  <c:v>4.3806347065883999</c:v>
                </c:pt>
                <c:pt idx="14">
                  <c:v>4.4718335198468804</c:v>
                </c:pt>
                <c:pt idx="15">
                  <c:v>4.5649309669874603</c:v>
                </c:pt>
                <c:pt idx="16">
                  <c:v>4.6599665758658997</c:v>
                </c:pt>
                <c:pt idx="17">
                  <c:v>4.7569806951666997</c:v>
                </c:pt>
                <c:pt idx="18">
                  <c:v>4.85601451606684</c:v>
                </c:pt>
                <c:pt idx="19">
                  <c:v>4.9571100854388703</c:v>
                </c:pt>
                <c:pt idx="20">
                  <c:v>5.0603103253461699</c:v>
                </c:pt>
                <c:pt idx="21">
                  <c:v>5.1656590541942702</c:v>
                </c:pt>
                <c:pt idx="22">
                  <c:v>5.2732009985345396</c:v>
                </c:pt>
                <c:pt idx="23">
                  <c:v>5.3829818184616496</c:v>
                </c:pt>
                <c:pt idx="24">
                  <c:v>5.4950481245664102</c:v>
                </c:pt>
                <c:pt idx="25">
                  <c:v>5.6094474983742</c:v>
                </c:pt>
                <c:pt idx="26">
                  <c:v>5.7262285098586698</c:v>
                </c:pt>
                <c:pt idx="27">
                  <c:v>5.8454407429786901</c:v>
                </c:pt>
                <c:pt idx="28">
                  <c:v>5.9671348100739401</c:v>
                </c:pt>
                <c:pt idx="29">
                  <c:v>6.0913623815508702</c:v>
                </c:pt>
                <c:pt idx="30">
                  <c:v>6.2181762007916701</c:v>
                </c:pt>
                <c:pt idx="31">
                  <c:v>6.3476301106861497</c:v>
                </c:pt>
                <c:pt idx="32">
                  <c:v>6.4797790726812803</c:v>
                </c:pt>
                <c:pt idx="33">
                  <c:v>6.6146791955861497</c:v>
                </c:pt>
                <c:pt idx="34">
                  <c:v>6.7523877541830899</c:v>
                </c:pt>
                <c:pt idx="35">
                  <c:v>6.8929632157670397</c:v>
                </c:pt>
                <c:pt idx="36">
                  <c:v>7.0364652664376699</c:v>
                </c:pt>
                <c:pt idx="37">
                  <c:v>7.1829548326448203</c:v>
                </c:pt>
                <c:pt idx="38">
                  <c:v>7.3324941115070903</c:v>
                </c:pt>
                <c:pt idx="39">
                  <c:v>7.4851465927712502</c:v>
                </c:pt>
                <c:pt idx="40">
                  <c:v>7.6409770904142</c:v>
                </c:pt>
                <c:pt idx="41">
                  <c:v>7.8000517649964003</c:v>
                </c:pt>
                <c:pt idx="42">
                  <c:v>7.9624381556282096</c:v>
                </c:pt>
                <c:pt idx="43" formatCode="#,##0">
                  <c:v>7.5679138941638655</c:v>
                </c:pt>
                <c:pt idx="44" formatCode="#,##0">
                  <c:v>7.6687734832025658</c:v>
                </c:pt>
                <c:pt idx="45" formatCode="#,##0">
                  <c:v>7.7684391941409432</c:v>
                </c:pt>
                <c:pt idx="46" formatCode="#,##0">
                  <c:v>7.8667345053117232</c:v>
                </c:pt>
                <c:pt idx="47" formatCode="#,##0">
                  <c:v>7.9634729198223537</c:v>
                </c:pt>
                <c:pt idx="48" formatCode="#,##0">
                  <c:v>8.0584575110331542</c:v>
                </c:pt>
                <c:pt idx="49" formatCode="#,##0">
                  <c:v>8.151480449259358</c:v>
                </c:pt>
                <c:pt idx="50" formatCode="#,##0">
                  <c:v>8.2423225089637793</c:v>
                </c:pt>
                <c:pt idx="51" formatCode="#,##0">
                  <c:v>8.3307525556795206</c:v>
                </c:pt>
                <c:pt idx="52" formatCode="#,##0">
                  <c:v>8.4165270118732192</c:v>
                </c:pt>
                <c:pt idx="53" formatCode="#,##0">
                  <c:v>8.4993893009299413</c:v>
                </c:pt>
                <c:pt idx="54" formatCode="#,##0">
                  <c:v>8.5790692684099206</c:v>
                </c:pt>
                <c:pt idx="55" formatCode="#,##0">
                  <c:v>8.6552825796955357</c:v>
                </c:pt>
                <c:pt idx="56" formatCode="#,##0">
                  <c:v>8.7277300931138626</c:v>
                </c:pt>
                <c:pt idx="57" formatCode="#,##0">
                  <c:v>8.7960972075858894</c:v>
                </c:pt>
                <c:pt idx="58" formatCode="#,##0">
                  <c:v>8.8600531838180565</c:v>
                </c:pt>
                <c:pt idx="59" formatCode="#,##0">
                  <c:v>8.9192504380148385</c:v>
                </c:pt>
              </c:numCache>
            </c:numRef>
          </c:val>
          <c:smooth val="0"/>
          <c:extLst>
            <c:ext xmlns:c16="http://schemas.microsoft.com/office/drawing/2014/chart" uri="{C3380CC4-5D6E-409C-BE32-E72D297353CC}">
              <c16:uniqueId val="{00000001-FE0D-449C-BC9E-7B6C213E6943}"/>
            </c:ext>
          </c:extLst>
        </c:ser>
        <c:dLbls>
          <c:showLegendKey val="0"/>
          <c:showVal val="0"/>
          <c:showCatName val="0"/>
          <c:showSerName val="0"/>
          <c:showPercent val="0"/>
          <c:showBubbleSize val="0"/>
        </c:dLbls>
        <c:smooth val="0"/>
        <c:axId val="481655248"/>
        <c:axId val="481655640"/>
      </c:lineChart>
      <c:catAx>
        <c:axId val="481655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655640"/>
        <c:crosses val="autoZero"/>
        <c:auto val="1"/>
        <c:lblAlgn val="ctr"/>
        <c:lblOffset val="100"/>
        <c:noMultiLvlLbl val="0"/>
      </c:catAx>
      <c:valAx>
        <c:axId val="481655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655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Ghana - primary energy intensity Ep/GDP</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'3_GH_2030_scenario'!$D$20</c:f>
              <c:strCache>
                <c:ptCount val="1"/>
                <c:pt idx="0">
                  <c:v>Ep/GDP 1971-1995</c:v>
                </c:pt>
              </c:strCache>
            </c:strRef>
          </c:tx>
          <c:spPr>
            <a:ln w="28575" cap="rnd">
              <a:solidFill>
                <a:schemeClr val="accent1"/>
              </a:solidFill>
              <a:round/>
            </a:ln>
            <a:effectLst/>
          </c:spPr>
          <c:marker>
            <c:symbol val="none"/>
          </c:marker>
          <c:cat>
            <c:numRef>
              <c:f>'3_GH_2030_scenario'!$E$11:$BL$11</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'3_GH_2030_scenario'!$E$20:$BL$20</c:f>
              <c:numCache>
                <c:formatCode>0.0000</c:formatCode>
                <c:ptCount val="60"/>
                <c:pt idx="0">
                  <c:v>0.15548777597474653</c:v>
                </c:pt>
                <c:pt idx="1">
                  <c:v>0.18267538309722947</c:v>
                </c:pt>
                <c:pt idx="2">
                  <c:v>0.17394356418149598</c:v>
                </c:pt>
                <c:pt idx="3">
                  <c:v>0.16277884058803957</c:v>
                </c:pt>
                <c:pt idx="4">
                  <c:v>0.18640644868482847</c:v>
                </c:pt>
                <c:pt idx="5">
                  <c:v>0.20733743407000879</c:v>
                </c:pt>
                <c:pt idx="6">
                  <c:v>0.19762093904255301</c:v>
                </c:pt>
                <c:pt idx="7">
                  <c:v>0.19553551224861354</c:v>
                </c:pt>
                <c:pt idx="8">
                  <c:v>0.20476802921355916</c:v>
                </c:pt>
                <c:pt idx="9">
                  <c:v>0.20723566111423597</c:v>
                </c:pt>
                <c:pt idx="10">
                  <c:v>0.2331963578868195</c:v>
                </c:pt>
                <c:pt idx="11">
                  <c:v>0.27241120300949379</c:v>
                </c:pt>
                <c:pt idx="12">
                  <c:v>0.24941716081955032</c:v>
                </c:pt>
                <c:pt idx="13">
                  <c:v>0.23476729306637142</c:v>
                </c:pt>
                <c:pt idx="14">
                  <c:v>0.23531663283799611</c:v>
                </c:pt>
                <c:pt idx="15">
                  <c:v>0.23817109465309866</c:v>
                </c:pt>
                <c:pt idx="16">
                  <c:v>0.23624630087808751</c:v>
                </c:pt>
                <c:pt idx="17">
                  <c:v>0.22181069103700754</c:v>
                </c:pt>
                <c:pt idx="18">
                  <c:v>0.23722251902622313</c:v>
                </c:pt>
                <c:pt idx="19">
                  <c:v>0.2363973318596756</c:v>
                </c:pt>
                <c:pt idx="20">
                  <c:v>0.22279918888297973</c:v>
                </c:pt>
                <c:pt idx="21">
                  <c:v>0.2245838189650112</c:v>
                </c:pt>
                <c:pt idx="22">
                  <c:v>0.22538252640502679</c:v>
                </c:pt>
                <c:pt idx="23">
                  <c:v>0.22031985144148059</c:v>
                </c:pt>
                <c:pt idx="24">
                  <c:v>0.21416645418171387</c:v>
                </c:pt>
              </c:numCache>
            </c:numRef>
          </c:val>
          <c:smooth val="0"/>
          <c:extLst>
            <c:ext xmlns:c16="http://schemas.microsoft.com/office/drawing/2014/chart" uri="{C3380CC4-5D6E-409C-BE32-E72D297353CC}">
              <c16:uniqueId val="{00000000-531D-40B2-B3A5-45F32B57B4BC}"/>
            </c:ext>
          </c:extLst>
        </c:ser>
        <c:ser>
          <c:idx val="1"/>
          <c:order val="1"/>
          <c:tx>
            <c:strRef>
              <c:f>'3_GH_2030_scenario'!$D$21</c:f>
              <c:strCache>
                <c:ptCount val="1"/>
                <c:pt idx="0">
                  <c:v>Ep/GDP 1995-2013</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exp"/>
            <c:dispRSqr val="1"/>
            <c:dispEq val="1"/>
            <c:trendlineLbl>
              <c:layout>
                <c:manualLayout>
                  <c:x val="-9.6929002936232495E-2"/>
                  <c:y val="2.1194139342991306E-2"/>
                </c:manualLayout>
              </c:layout>
              <c:numFmt formatCode="0.000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cat>
            <c:numRef>
              <c:f>'3_GH_2030_scenario'!$E$11:$BL$11</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'3_GH_2030_scenario'!$E$21:$BL$21</c:f>
              <c:numCache>
                <c:formatCode>0.0000</c:formatCode>
                <c:ptCount val="60"/>
                <c:pt idx="24">
                  <c:v>0.21416645418171387</c:v>
                </c:pt>
                <c:pt idx="25">
                  <c:v>0.2203922095962047</c:v>
                </c:pt>
                <c:pt idx="26">
                  <c:v>0.1875911394811689</c:v>
                </c:pt>
                <c:pt idx="27">
                  <c:v>0.1981318558173906</c:v>
                </c:pt>
                <c:pt idx="28">
                  <c:v>0.17987767927700218</c:v>
                </c:pt>
                <c:pt idx="29">
                  <c:v>0.16260280592727056</c:v>
                </c:pt>
                <c:pt idx="30">
                  <c:v>0.1736830230021548</c:v>
                </c:pt>
                <c:pt idx="31">
                  <c:v>0.16553072289130349</c:v>
                </c:pt>
                <c:pt idx="32">
                  <c:v>0.15277693210664745</c:v>
                </c:pt>
                <c:pt idx="33">
                  <c:v>0.14020678292785541</c:v>
                </c:pt>
                <c:pt idx="34">
                  <c:v>0.13472683798538304</c:v>
                </c:pt>
                <c:pt idx="35">
                  <c:v>0.14605148931940118</c:v>
                </c:pt>
                <c:pt idx="36">
                  <c:v>0.13805477419777734</c:v>
                </c:pt>
                <c:pt idx="37">
                  <c:v>0.12450850058200814</c:v>
                </c:pt>
                <c:pt idx="38">
                  <c:v>0.13644804691582157</c:v>
                </c:pt>
                <c:pt idx="39">
                  <c:v>0.13333185380380899</c:v>
                </c:pt>
                <c:pt idx="40">
                  <c:v>0.11325280226747413</c:v>
                </c:pt>
                <c:pt idx="41">
                  <c:v>0.10414282964731504</c:v>
                </c:pt>
                <c:pt idx="42">
                  <c:v>0.10750401820225089</c:v>
                </c:pt>
              </c:numCache>
            </c:numRef>
          </c:val>
          <c:smooth val="0"/>
          <c:extLst>
            <c:ext xmlns:c16="http://schemas.microsoft.com/office/drawing/2014/chart" uri="{C3380CC4-5D6E-409C-BE32-E72D297353CC}">
              <c16:uniqueId val="{00000001-531D-40B2-B3A5-45F32B57B4BC}"/>
            </c:ext>
          </c:extLst>
        </c:ser>
        <c:ser>
          <c:idx val="2"/>
          <c:order val="2"/>
          <c:tx>
            <c:strRef>
              <c:f>'3_GH_2030_scenario'!$D$22</c:f>
              <c:strCache>
                <c:ptCount val="1"/>
                <c:pt idx="0">
                  <c:v>Ep/GDP (2013-2030) via Exponential trend y = 0.547879e^(-0.037936x)</c:v>
                </c:pt>
              </c:strCache>
            </c:strRef>
          </c:tx>
          <c:spPr>
            <a:ln w="28575" cap="rnd">
              <a:solidFill>
                <a:schemeClr val="accent3"/>
              </a:solidFill>
              <a:round/>
            </a:ln>
            <a:effectLst/>
          </c:spPr>
          <c:marker>
            <c:symbol val="none"/>
          </c:marker>
          <c:cat>
            <c:numRef>
              <c:f>'3_GH_2030_scenario'!$E$11:$BL$11</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'3_GH_2030_scenario'!$E$22:$BL$22</c:f>
              <c:numCache>
                <c:formatCode>0.00</c:formatCode>
                <c:ptCount val="60"/>
                <c:pt idx="43" formatCode="0.0000">
                  <c:v>0.10322080789858445</c:v>
                </c:pt>
                <c:pt idx="44" formatCode="0.0000">
                  <c:v>9.9378367545212148E-2</c:v>
                </c:pt>
                <c:pt idx="45" formatCode="0.0000">
                  <c:v>9.5678963738150616E-2</c:v>
                </c:pt>
                <c:pt idx="46" formatCode="0.0000">
                  <c:v>9.2117271878525503E-2</c:v>
                </c:pt>
                <c:pt idx="47" formatCode="0.0000">
                  <c:v>8.8688165578016981E-2</c:v>
                </c:pt>
                <c:pt idx="48" formatCode="0.0000">
                  <c:v>8.5386709280384082E-2</c:v>
                </c:pt>
                <c:pt idx="49" formatCode="0.0000">
                  <c:v>8.2208151157655826E-2</c:v>
                </c:pt>
                <c:pt idx="50" formatCode="0.0000">
                  <c:v>7.9147916270764965E-2</c:v>
                </c:pt>
                <c:pt idx="51" formatCode="0.0000">
                  <c:v>7.6201599984780044E-2</c:v>
                </c:pt>
                <c:pt idx="52" formatCode="0.0000">
                  <c:v>7.3364961629258402E-2</c:v>
                </c:pt>
                <c:pt idx="53" formatCode="0.0000">
                  <c:v>7.0633918394595457E-2</c:v>
                </c:pt>
                <c:pt idx="54" formatCode="0.0000">
                  <c:v>6.8004539455584809E-2</c:v>
                </c:pt>
                <c:pt idx="55" formatCode="0.0000">
                  <c:v>6.5473040313731801E-2</c:v>
                </c:pt>
                <c:pt idx="56" formatCode="0.0000">
                  <c:v>6.3035777350176722E-2</c:v>
                </c:pt>
                <c:pt idx="57" formatCode="0.0000">
                  <c:v>6.0689242581387776E-2</c:v>
                </c:pt>
                <c:pt idx="58" formatCode="0.0000">
                  <c:v>5.8430058610076094E-2</c:v>
                </c:pt>
                <c:pt idx="59" formatCode="0.0000">
                  <c:v>5.6254973764064672E-2</c:v>
                </c:pt>
              </c:numCache>
            </c:numRef>
          </c:val>
          <c:smooth val="0"/>
          <c:extLst>
            <c:ext xmlns:c16="http://schemas.microsoft.com/office/drawing/2014/chart" uri="{C3380CC4-5D6E-409C-BE32-E72D297353CC}">
              <c16:uniqueId val="{00000002-531D-40B2-B3A5-45F32B57B4BC}"/>
            </c:ext>
          </c:extLst>
        </c:ser>
        <c:dLbls>
          <c:showLegendKey val="0"/>
          <c:showVal val="0"/>
          <c:showCatName val="0"/>
          <c:showSerName val="0"/>
          <c:showPercent val="0"/>
          <c:showBubbleSize val="0"/>
        </c:dLbls>
        <c:smooth val="0"/>
        <c:axId val="481656032"/>
        <c:axId val="481656424"/>
      </c:lineChart>
      <c:catAx>
        <c:axId val="48165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1656424"/>
        <c:crosses val="autoZero"/>
        <c:auto val="1"/>
        <c:lblAlgn val="ctr"/>
        <c:lblOffset val="100"/>
        <c:noMultiLvlLbl val="0"/>
      </c:catAx>
      <c:valAx>
        <c:axId val="48165642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165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Ghana - useful exergy intensity U/GDP</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'3_GH_2030_scenario'!$D$24</c:f>
              <c:strCache>
                <c:ptCount val="1"/>
                <c:pt idx="0">
                  <c:v>U/GDP (1971-1995)</c:v>
                </c:pt>
              </c:strCache>
            </c:strRef>
          </c:tx>
          <c:spPr>
            <a:ln w="28575" cap="rnd">
              <a:solidFill>
                <a:schemeClr val="accent1"/>
              </a:solidFill>
              <a:round/>
            </a:ln>
            <a:effectLst/>
          </c:spPr>
          <c:marker>
            <c:symbol val="none"/>
          </c:marker>
          <c:cat>
            <c:numRef>
              <c:f>'3_GH_2030_scenario'!$E$11:$BL$11</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'3_GH_2030_scenario'!$E$24:$BL$24</c:f>
              <c:numCache>
                <c:formatCode>0.000</c:formatCode>
                <c:ptCount val="60"/>
                <c:pt idx="0">
                  <c:v>1.0282664033494988E-2</c:v>
                </c:pt>
                <c:pt idx="1">
                  <c:v>1.2517056509175298E-2</c:v>
                </c:pt>
                <c:pt idx="2">
                  <c:v>1.245265945612817E-2</c:v>
                </c:pt>
                <c:pt idx="3">
                  <c:v>1.1505143889878604E-2</c:v>
                </c:pt>
                <c:pt idx="4">
                  <c:v>1.2994010562325253E-2</c:v>
                </c:pt>
                <c:pt idx="5">
                  <c:v>1.4781629870665424E-2</c:v>
                </c:pt>
                <c:pt idx="6">
                  <c:v>1.4120629960747255E-2</c:v>
                </c:pt>
                <c:pt idx="7">
                  <c:v>1.2885332170793825E-2</c:v>
                </c:pt>
                <c:pt idx="8">
                  <c:v>1.4168758706418028E-2</c:v>
                </c:pt>
                <c:pt idx="9">
                  <c:v>1.4917230355194572E-2</c:v>
                </c:pt>
                <c:pt idx="10">
                  <c:v>1.7233320492245931E-2</c:v>
                </c:pt>
                <c:pt idx="11">
                  <c:v>1.7830580561771905E-2</c:v>
                </c:pt>
                <c:pt idx="12">
                  <c:v>1.0895397286547448E-2</c:v>
                </c:pt>
                <c:pt idx="13">
                  <c:v>8.9615426114085968E-3</c:v>
                </c:pt>
                <c:pt idx="14">
                  <c:v>1.0470018905047706E-2</c:v>
                </c:pt>
                <c:pt idx="15">
                  <c:v>1.3131708715372349E-2</c:v>
                </c:pt>
                <c:pt idx="16">
                  <c:v>1.3752904701951358E-2</c:v>
                </c:pt>
                <c:pt idx="17">
                  <c:v>1.3348556870216546E-2</c:v>
                </c:pt>
                <c:pt idx="18">
                  <c:v>1.4187809078706778E-2</c:v>
                </c:pt>
                <c:pt idx="19">
                  <c:v>1.4128293459565322E-2</c:v>
                </c:pt>
                <c:pt idx="20">
                  <c:v>1.3266586249634241E-2</c:v>
                </c:pt>
                <c:pt idx="21">
                  <c:v>1.4006671866674992E-2</c:v>
                </c:pt>
                <c:pt idx="22">
                  <c:v>1.4030296842073719E-2</c:v>
                </c:pt>
                <c:pt idx="23">
                  <c:v>1.347526768972062E-2</c:v>
                </c:pt>
                <c:pt idx="24">
                  <c:v>1.3805116530014441E-2</c:v>
                </c:pt>
              </c:numCache>
            </c:numRef>
          </c:val>
          <c:smooth val="0"/>
          <c:extLst>
            <c:ext xmlns:c16="http://schemas.microsoft.com/office/drawing/2014/chart" uri="{C3380CC4-5D6E-409C-BE32-E72D297353CC}">
              <c16:uniqueId val="{00000000-77A3-4CE9-A091-0A10749BB1DD}"/>
            </c:ext>
          </c:extLst>
        </c:ser>
        <c:ser>
          <c:idx val="1"/>
          <c:order val="1"/>
          <c:tx>
            <c:strRef>
              <c:f>'3_GH_2030_scenario'!$D$26</c:f>
              <c:strCache>
                <c:ptCount val="1"/>
                <c:pt idx="0">
                  <c:v>U/GDP (2013-2030) via Exponential trend y = 0.021377e-0.017640x</c:v>
                </c:pt>
              </c:strCache>
            </c:strRef>
          </c:tx>
          <c:spPr>
            <a:ln w="28575" cap="rnd">
              <a:solidFill>
                <a:schemeClr val="accent2"/>
              </a:solidFill>
              <a:round/>
            </a:ln>
            <a:effectLst/>
          </c:spPr>
          <c:marker>
            <c:symbol val="none"/>
          </c:marker>
          <c:cat>
            <c:numRef>
              <c:f>'3_GH_2030_scenario'!$E$11:$BL$11</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'3_GH_2030_scenario'!$E$26:$BL$26</c:f>
              <c:numCache>
                <c:formatCode>0.00</c:formatCode>
                <c:ptCount val="60"/>
                <c:pt idx="42" formatCode="0.000">
                  <c:v>1.0012112176354108E-2</c:v>
                </c:pt>
                <c:pt idx="43" formatCode="0.000">
                  <c:v>9.8370471308179917E-3</c:v>
                </c:pt>
                <c:pt idx="44" formatCode="0.000">
                  <c:v>9.6650431546774947E-3</c:v>
                </c:pt>
                <c:pt idx="45" formatCode="0.000">
                  <c:v>9.4960467241362711E-3</c:v>
                </c:pt>
                <c:pt idx="46" formatCode="0.000">
                  <c:v>9.3300052512790034E-3</c:v>
                </c:pt>
                <c:pt idx="47" formatCode="0.000">
                  <c:v>9.166867067707217E-3</c:v>
                </c:pt>
                <c:pt idx="48" formatCode="0.000">
                  <c:v>9.006581408461228E-3</c:v>
                </c:pt>
                <c:pt idx="49" formatCode="0.000">
                  <c:v>8.8490983962232275E-3</c:v>
                </c:pt>
                <c:pt idx="50" formatCode="0.000">
                  <c:v>8.6943690257965632E-3</c:v>
                </c:pt>
                <c:pt idx="51" formatCode="0.000">
                  <c:v>8.542345148856427E-3</c:v>
                </c:pt>
                <c:pt idx="52" formatCode="0.000">
                  <c:v>8.3929794589671682E-3</c:v>
                </c:pt>
                <c:pt idx="53" formatCode="0.000">
                  <c:v>8.2462254768615826E-3</c:v>
                </c:pt>
                <c:pt idx="54" formatCode="0.000">
                  <c:v>8.1020375359776072E-3</c:v>
                </c:pt>
                <c:pt idx="55" formatCode="0.000">
                  <c:v>7.9603707682479076E-3</c:v>
                </c:pt>
                <c:pt idx="56" formatCode="0.000">
                  <c:v>7.8211810901379318E-3</c:v>
                </c:pt>
                <c:pt idx="57" formatCode="0.000">
                  <c:v>7.6844251889281005E-3</c:v>
                </c:pt>
                <c:pt idx="58" formatCode="0.000">
                  <c:v>7.5500605092358626E-3</c:v>
                </c:pt>
                <c:pt idx="59" formatCode="0.000">
                  <c:v>7.4180452397733954E-3</c:v>
                </c:pt>
              </c:numCache>
            </c:numRef>
          </c:val>
          <c:smooth val="0"/>
          <c:extLst>
            <c:ext xmlns:c16="http://schemas.microsoft.com/office/drawing/2014/chart" uri="{C3380CC4-5D6E-409C-BE32-E72D297353CC}">
              <c16:uniqueId val="{00000001-77A3-4CE9-A091-0A10749BB1DD}"/>
            </c:ext>
          </c:extLst>
        </c:ser>
        <c:ser>
          <c:idx val="2"/>
          <c:order val="2"/>
          <c:tx>
            <c:strRef>
              <c:f>'3_GH_2030_scenario'!$D$25</c:f>
              <c:strCache>
                <c:ptCount val="1"/>
                <c:pt idx="0">
                  <c:v>U/GDP (1995-2013)</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exp"/>
            <c:dispRSqr val="1"/>
            <c:dispEq val="1"/>
            <c:trendlineLbl>
              <c:numFmt formatCode="#,##0.000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cat>
            <c:numRef>
              <c:f>'3_GH_2030_scenario'!$E$11:$BL$11</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'3_GH_2030_scenario'!$E$25:$BL$25</c:f>
              <c:numCache>
                <c:formatCode>0.000</c:formatCode>
                <c:ptCount val="60"/>
                <c:pt idx="24">
                  <c:v>1.3805116530014441E-2</c:v>
                </c:pt>
                <c:pt idx="25">
                  <c:v>1.4771837334774478E-2</c:v>
                </c:pt>
                <c:pt idx="26">
                  <c:v>1.3553213595643508E-2</c:v>
                </c:pt>
                <c:pt idx="27">
                  <c:v>1.3014451381120583E-2</c:v>
                </c:pt>
                <c:pt idx="28">
                  <c:v>1.3551460604751143E-2</c:v>
                </c:pt>
                <c:pt idx="29">
                  <c:v>1.2199288290360393E-2</c:v>
                </c:pt>
                <c:pt idx="30">
                  <c:v>1.3099319837324742E-2</c:v>
                </c:pt>
                <c:pt idx="31">
                  <c:v>1.2579671432033784E-2</c:v>
                </c:pt>
                <c:pt idx="32">
                  <c:v>1.0410092964668398E-2</c:v>
                </c:pt>
                <c:pt idx="33">
                  <c:v>1.0082944954918932E-2</c:v>
                </c:pt>
                <c:pt idx="34">
                  <c:v>1.0268399083285267E-2</c:v>
                </c:pt>
                <c:pt idx="35">
                  <c:v>1.1773639311179774E-2</c:v>
                </c:pt>
                <c:pt idx="36">
                  <c:v>1.0763326233809569E-2</c:v>
                </c:pt>
                <c:pt idx="37">
                  <c:v>1.0012740386887412E-2</c:v>
                </c:pt>
                <c:pt idx="38">
                  <c:v>1.2139734570952984E-2</c:v>
                </c:pt>
                <c:pt idx="39">
                  <c:v>1.1444544723864903E-2</c:v>
                </c:pt>
                <c:pt idx="40">
                  <c:v>1.0395376901305448E-2</c:v>
                </c:pt>
                <c:pt idx="41">
                  <c:v>1.0160664987148824E-2</c:v>
                </c:pt>
                <c:pt idx="42">
                  <c:v>1.0623696979356495E-2</c:v>
                </c:pt>
              </c:numCache>
            </c:numRef>
          </c:val>
          <c:smooth val="0"/>
          <c:extLst>
            <c:ext xmlns:c16="http://schemas.microsoft.com/office/drawing/2014/chart" uri="{C3380CC4-5D6E-409C-BE32-E72D297353CC}">
              <c16:uniqueId val="{00000002-77A3-4CE9-A091-0A10749BB1DD}"/>
            </c:ext>
          </c:extLst>
        </c:ser>
        <c:dLbls>
          <c:showLegendKey val="0"/>
          <c:showVal val="0"/>
          <c:showCatName val="0"/>
          <c:showSerName val="0"/>
          <c:showPercent val="0"/>
          <c:showBubbleSize val="0"/>
        </c:dLbls>
        <c:smooth val="0"/>
        <c:axId val="481657208"/>
        <c:axId val="481657600"/>
      </c:lineChart>
      <c:catAx>
        <c:axId val="481657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1657600"/>
        <c:crosses val="autoZero"/>
        <c:auto val="1"/>
        <c:lblAlgn val="ctr"/>
        <c:lblOffset val="100"/>
        <c:noMultiLvlLbl val="0"/>
      </c:catAx>
      <c:valAx>
        <c:axId val="48165760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1657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en-GB"/>
              <a:t>Ghana Primary energy Ep (ktoe)</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'3_GH_2030_scenario'!$D$50</c:f>
              <c:strCache>
                <c:ptCount val="1"/>
                <c:pt idx="0">
                  <c:v>Historical Primary energy Ep (ktoe) 1971-2013</c:v>
                </c:pt>
              </c:strCache>
            </c:strRef>
          </c:tx>
          <c:spPr>
            <a:ln w="28575" cap="rnd">
              <a:solidFill>
                <a:schemeClr val="accent1"/>
              </a:solidFill>
              <a:round/>
            </a:ln>
            <a:effectLst/>
          </c:spPr>
          <c:marker>
            <c:symbol val="none"/>
          </c:marker>
          <c:cat>
            <c:numRef>
              <c:f>'3_GH_2030_scenario'!$E$45:$BL$45</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'3_GH_2030_scenario'!$E$50:$BL$50</c:f>
              <c:numCache>
                <c:formatCode>#,##0</c:formatCode>
                <c:ptCount val="60"/>
                <c:pt idx="0">
                  <c:v>3914.4727860662329</c:v>
                </c:pt>
                <c:pt idx="1">
                  <c:v>4104.2834313113208</c:v>
                </c:pt>
                <c:pt idx="2">
                  <c:v>4322.8668602505368</c:v>
                </c:pt>
                <c:pt idx="3">
                  <c:v>4499.7485842548231</c:v>
                </c:pt>
                <c:pt idx="4">
                  <c:v>4572.6273701590007</c:v>
                </c:pt>
                <c:pt idx="5">
                  <c:v>4611.3011610236599</c:v>
                </c:pt>
                <c:pt idx="6">
                  <c:v>4793.7536468554526</c:v>
                </c:pt>
                <c:pt idx="7">
                  <c:v>4800.8257053523985</c:v>
                </c:pt>
                <c:pt idx="8">
                  <c:v>4859.7820338285946</c:v>
                </c:pt>
                <c:pt idx="9">
                  <c:v>4980.144933380303</c:v>
                </c:pt>
                <c:pt idx="10">
                  <c:v>5201.2334284661738</c:v>
                </c:pt>
                <c:pt idx="11">
                  <c:v>5245.5597021071681</c:v>
                </c:pt>
                <c:pt idx="12">
                  <c:v>4777.4347012018961</c:v>
                </c:pt>
                <c:pt idx="13">
                  <c:v>5062.8272885761671</c:v>
                </c:pt>
                <c:pt idx="14">
                  <c:v>5448.3177126912215</c:v>
                </c:pt>
                <c:pt idx="15">
                  <c:v>5699.1896114631281</c:v>
                </c:pt>
                <c:pt idx="16">
                  <c:v>5895.7174656950247</c:v>
                </c:pt>
                <c:pt idx="17">
                  <c:v>6010.7023531458744</c:v>
                </c:pt>
                <c:pt idx="18">
                  <c:v>6361.769113037938</c:v>
                </c:pt>
                <c:pt idx="19">
                  <c:v>6460.7026043553697</c:v>
                </c:pt>
                <c:pt idx="20">
                  <c:v>6568.3176484885098</c:v>
                </c:pt>
                <c:pt idx="21">
                  <c:v>6764.3532125971979</c:v>
                </c:pt>
                <c:pt idx="22">
                  <c:v>6934.8363337794763</c:v>
                </c:pt>
                <c:pt idx="23">
                  <c:v>7037.8035263849097</c:v>
                </c:pt>
                <c:pt idx="24">
                  <c:v>7224.0160390826368</c:v>
                </c:pt>
                <c:pt idx="25">
                  <c:v>7360.3284277796502</c:v>
                </c:pt>
                <c:pt idx="26">
                  <c:v>7351.8557690688349</c:v>
                </c:pt>
                <c:pt idx="27">
                  <c:v>7615.0430878290499</c:v>
                </c:pt>
                <c:pt idx="28">
                  <c:v>7783.8418968234228</c:v>
                </c:pt>
                <c:pt idx="29">
                  <c:v>7624.5751440406902</c:v>
                </c:pt>
                <c:pt idx="30">
                  <c:v>7645.6738960548209</c:v>
                </c:pt>
                <c:pt idx="31">
                  <c:v>7599.6823118714074</c:v>
                </c:pt>
                <c:pt idx="32">
                  <c:v>7268.2909307868267</c:v>
                </c:pt>
                <c:pt idx="33">
                  <c:v>7334.2118858114045</c:v>
                </c:pt>
                <c:pt idx="34">
                  <c:v>7296.6013499245237</c:v>
                </c:pt>
                <c:pt idx="35">
                  <c:v>7626.9000544399541</c:v>
                </c:pt>
                <c:pt idx="36">
                  <c:v>7682.6780781662874</c:v>
                </c:pt>
                <c:pt idx="37">
                  <c:v>7703.2684631706143</c:v>
                </c:pt>
                <c:pt idx="38">
                  <c:v>8253.8926639897272</c:v>
                </c:pt>
                <c:pt idx="39">
                  <c:v>8729.7270880911692</c:v>
                </c:pt>
                <c:pt idx="40">
                  <c:v>9267.4874269976208</c:v>
                </c:pt>
                <c:pt idx="41">
                  <c:v>9910.2097016103708</c:v>
                </c:pt>
                <c:pt idx="42">
                  <c:v>10357.32513592055</c:v>
                </c:pt>
              </c:numCache>
            </c:numRef>
          </c:val>
          <c:smooth val="0"/>
          <c:extLst>
            <c:ext xmlns:c16="http://schemas.microsoft.com/office/drawing/2014/chart" uri="{C3380CC4-5D6E-409C-BE32-E72D297353CC}">
              <c16:uniqueId val="{00000000-E616-4370-9762-F7B548CAD124}"/>
            </c:ext>
          </c:extLst>
        </c:ser>
        <c:ser>
          <c:idx val="1"/>
          <c:order val="1"/>
          <c:tx>
            <c:strRef>
              <c:f>'3_GH_2030_scenario'!$D$51</c:f>
              <c:strCache>
                <c:ptCount val="1"/>
                <c:pt idx="0">
                  <c:v>Ep.ktoe Method 1 (Ep/GDP) top-down aggregate method</c:v>
                </c:pt>
              </c:strCache>
            </c:strRef>
          </c:tx>
          <c:spPr>
            <a:ln w="28575" cap="rnd">
              <a:solidFill>
                <a:schemeClr val="accent2"/>
              </a:solidFill>
              <a:prstDash val="sysDash"/>
              <a:round/>
            </a:ln>
            <a:effectLst/>
          </c:spPr>
          <c:marker>
            <c:symbol val="none"/>
          </c:marker>
          <c:cat>
            <c:numRef>
              <c:f>'3_GH_2030_scenario'!$E$45:$BL$45</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'3_GH_2030_scenario'!$E$51:$BL$51</c:f>
              <c:numCache>
                <c:formatCode>General</c:formatCode>
                <c:ptCount val="60"/>
                <c:pt idx="42" formatCode="#,##0">
                  <c:v>10357.32513592055</c:v>
                </c:pt>
                <c:pt idx="43" formatCode="#,##0">
                  <c:v>10441.898455330791</c:v>
                </c:pt>
                <c:pt idx="44" formatCode="#,##0">
                  <c:v>10555.853861968959</c:v>
                </c:pt>
                <c:pt idx="45" formatCode="#,##0">
                  <c:v>10671.052896359071</c:v>
                </c:pt>
                <c:pt idx="46" formatCode="#,##0">
                  <c:v>10787.509130564375</c:v>
                </c:pt>
                <c:pt idx="47" formatCode="#,##0">
                  <c:v>10905.236284763887</c:v>
                </c:pt>
                <c:pt idx="48" formatCode="#,##0">
                  <c:v>11024.248228868855</c:v>
                </c:pt>
                <c:pt idx="49" formatCode="#,##0">
                  <c:v>11144.558984156796</c:v>
                </c:pt>
                <c:pt idx="50" formatCode="#,##0">
                  <c:v>11266.182724923425</c:v>
                </c:pt>
                <c:pt idx="51" formatCode="#,##0">
                  <c:v>11389.133780152573</c:v>
                </c:pt>
                <c:pt idx="52" formatCode="#,##0">
                  <c:v>11513.426635204343</c:v>
                </c:pt>
                <c:pt idx="53" formatCode="#,##0">
                  <c:v>11639.075933521703</c:v>
                </c:pt>
                <c:pt idx="54" formatCode="#,##0">
                  <c:v>11766.096478355657</c:v>
                </c:pt>
                <c:pt idx="55" formatCode="#,##0">
                  <c:v>11894.503234509311</c:v>
                </c:pt>
                <c:pt idx="56" formatCode="#,##0">
                  <c:v>12024.311330100929</c:v>
                </c:pt>
                <c:pt idx="57" formatCode="#,##0">
                  <c:v>12155.536058346204</c:v>
                </c:pt>
                <c:pt idx="58" formatCode="#,##0">
                  <c:v>12288.192879360069</c:v>
                </c:pt>
                <c:pt idx="59" formatCode="#,##0">
                  <c:v>12422.297421978064</c:v>
                </c:pt>
              </c:numCache>
            </c:numRef>
          </c:val>
          <c:smooth val="0"/>
          <c:extLst>
            <c:ext xmlns:c16="http://schemas.microsoft.com/office/drawing/2014/chart" uri="{C3380CC4-5D6E-409C-BE32-E72D297353CC}">
              <c16:uniqueId val="{00000001-E616-4370-9762-F7B548CAD124}"/>
            </c:ext>
          </c:extLst>
        </c:ser>
        <c:ser>
          <c:idx val="2"/>
          <c:order val="2"/>
          <c:tx>
            <c:strRef>
              <c:f>'3_GH_2030_scenario'!$D$52</c:f>
              <c:strCache>
                <c:ptCount val="1"/>
                <c:pt idx="0">
                  <c:v>Xu.ktoe Method 2 (U/GDP) bottom up disaggregate method</c:v>
                </c:pt>
              </c:strCache>
            </c:strRef>
          </c:tx>
          <c:spPr>
            <a:ln w="28575" cap="rnd">
              <a:solidFill>
                <a:schemeClr val="accent3"/>
              </a:solidFill>
              <a:prstDash val="sysDash"/>
              <a:round/>
            </a:ln>
            <a:effectLst/>
          </c:spPr>
          <c:marker>
            <c:symbol val="none"/>
          </c:marker>
          <c:cat>
            <c:numRef>
              <c:f>'3_GH_2030_scenario'!$E$45:$BL$45</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'3_GH_2030_scenario'!$E$52:$BL$52</c:f>
              <c:numCache>
                <c:formatCode>General</c:formatCode>
                <c:ptCount val="60"/>
                <c:pt idx="42" formatCode="#,##0">
                  <c:v>10357.32513592055</c:v>
                </c:pt>
                <c:pt idx="43" formatCode="#,##0">
                  <c:v>10211.448432147508</c:v>
                </c:pt>
                <c:pt idx="44" formatCode="#,##0">
                  <c:v>10431.865246501928</c:v>
                </c:pt>
                <c:pt idx="45" formatCode="#,##0">
                  <c:v>10654.707888128853</c:v>
                </c:pt>
                <c:pt idx="46" formatCode="#,##0">
                  <c:v>10880.372879231869</c:v>
                </c:pt>
                <c:pt idx="47" formatCode="#,##0">
                  <c:v>11186.958060503788</c:v>
                </c:pt>
                <c:pt idx="48" formatCode="#,##0">
                  <c:v>11419.30902431938</c:v>
                </c:pt>
                <c:pt idx="49" formatCode="#,##0">
                  <c:v>11655.427906573337</c:v>
                </c:pt>
                <c:pt idx="50" formatCode="#,##0">
                  <c:v>11895.574558488635</c:v>
                </c:pt>
                <c:pt idx="51" formatCode="#,##0">
                  <c:v>12139.990839923603</c:v>
                </c:pt>
                <c:pt idx="52" formatCode="#,##0">
                  <c:v>12388.90493229214</c:v>
                </c:pt>
                <c:pt idx="53" formatCode="#,##0">
                  <c:v>12642.534913589738</c:v>
                </c:pt>
                <c:pt idx="54" formatCode="#,##0">
                  <c:v>12979.042587881328</c:v>
                </c:pt>
                <c:pt idx="55" formatCode="#,##0">
                  <c:v>13212.109614645355</c:v>
                </c:pt>
                <c:pt idx="56" formatCode="#,##0">
                  <c:v>13448.632734457256</c:v>
                </c:pt>
                <c:pt idx="57" formatCode="#,##0">
                  <c:v>13691.22405278171</c:v>
                </c:pt>
                <c:pt idx="58" formatCode="#,##0">
                  <c:v>13940.074865798055</c:v>
                </c:pt>
                <c:pt idx="59" formatCode="#,##0">
                  <c:v>14195.378945850183</c:v>
                </c:pt>
              </c:numCache>
            </c:numRef>
          </c:val>
          <c:smooth val="0"/>
          <c:extLst>
            <c:ext xmlns:c16="http://schemas.microsoft.com/office/drawing/2014/chart" uri="{C3380CC4-5D6E-409C-BE32-E72D297353CC}">
              <c16:uniqueId val="{00000002-E616-4370-9762-F7B548CAD124}"/>
            </c:ext>
          </c:extLst>
        </c:ser>
        <c:ser>
          <c:idx val="3"/>
          <c:order val="3"/>
          <c:tx>
            <c:strRef>
              <c:f>'3_GH_2030_scenario'!$D$53</c:f>
              <c:strCache>
                <c:ptCount val="1"/>
                <c:pt idx="0">
                  <c:v>SDG 7.3 target double primary intensity 2010-2030</c:v>
                </c:pt>
              </c:strCache>
            </c:strRef>
          </c:tx>
          <c:spPr>
            <a:ln w="28575" cap="rnd">
              <a:solidFill>
                <a:schemeClr val="accent4"/>
              </a:solidFill>
              <a:prstDash val="sysDash"/>
              <a:round/>
            </a:ln>
            <a:effectLst/>
          </c:spPr>
          <c:marker>
            <c:symbol val="none"/>
          </c:marker>
          <c:cat>
            <c:numRef>
              <c:f>'3_GH_2030_scenario'!$E$45:$BL$45</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'3_GH_2030_scenario'!$E$53:$BL$53</c:f>
              <c:numCache>
                <c:formatCode>General</c:formatCode>
                <c:ptCount val="60"/>
                <c:pt idx="42" formatCode="#,##0">
                  <c:v>10357.32513592055</c:v>
                </c:pt>
                <c:pt idx="43" formatCode="#,##0">
                  <c:v>10385.80778004433</c:v>
                </c:pt>
                <c:pt idx="44" formatCode="#,##0">
                  <c:v>10403.463653270404</c:v>
                </c:pt>
                <c:pt idx="45" formatCode="#,##0">
                  <c:v>10410.225904645031</c:v>
                </c:pt>
                <c:pt idx="46" formatCode="#,##0">
                  <c:v>10406.061814283174</c:v>
                </c:pt>
                <c:pt idx="47" formatCode="#,##0">
                  <c:v>10390.973024652463</c:v>
                </c:pt>
                <c:pt idx="48" formatCode="#,##0">
                  <c:v>10364.995592090832</c:v>
                </c:pt>
                <c:pt idx="49" formatCode="#,##0">
                  <c:v>10328.199857738911</c:v>
                </c:pt>
                <c:pt idx="50" formatCode="#,##0">
                  <c:v>10280.690138393311</c:v>
                </c:pt>
                <c:pt idx="51" formatCode="#,##0">
                  <c:v>10222.60423911139</c:v>
                </c:pt>
                <c:pt idx="52" formatCode="#,##0">
                  <c:v>10154.112790709341</c:v>
                </c:pt>
                <c:pt idx="53" formatCode="#,##0">
                  <c:v>10075.418416581344</c:v>
                </c:pt>
                <c:pt idx="54" formatCode="#,##0">
                  <c:v>9986.7547345154289</c:v>
                </c:pt>
                <c:pt idx="55" formatCode="#,##0">
                  <c:v>9888.3852003804514</c:v>
                </c:pt>
                <c:pt idx="56" formatCode="#,##0">
                  <c:v>9780.6018016963044</c:v>
                </c:pt>
                <c:pt idx="57" formatCode="#,##0">
                  <c:v>9663.7236101660365</c:v>
                </c:pt>
                <c:pt idx="58" formatCode="#,##0">
                  <c:v>9538.0952032338773</c:v>
                </c:pt>
                <c:pt idx="59" formatCode="#,##0">
                  <c:v>9404.0849656284445</c:v>
                </c:pt>
              </c:numCache>
            </c:numRef>
          </c:val>
          <c:smooth val="0"/>
          <c:extLst>
            <c:ext xmlns:c16="http://schemas.microsoft.com/office/drawing/2014/chart" uri="{C3380CC4-5D6E-409C-BE32-E72D297353CC}">
              <c16:uniqueId val="{00000003-E616-4370-9762-F7B548CAD124}"/>
            </c:ext>
          </c:extLst>
        </c:ser>
        <c:dLbls>
          <c:showLegendKey val="0"/>
          <c:showVal val="0"/>
          <c:showCatName val="0"/>
          <c:showSerName val="0"/>
          <c:showPercent val="0"/>
          <c:showBubbleSize val="0"/>
        </c:dLbls>
        <c:smooth val="0"/>
        <c:axId val="481658384"/>
        <c:axId val="481658776"/>
      </c:lineChart>
      <c:catAx>
        <c:axId val="48165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81658776"/>
        <c:crosses val="autoZero"/>
        <c:auto val="1"/>
        <c:lblAlgn val="ctr"/>
        <c:lblOffset val="100"/>
        <c:noMultiLvlLbl val="0"/>
      </c:catAx>
      <c:valAx>
        <c:axId val="481658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81658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Ghana - Heat eta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'4_UK+GH_1960-2013_energy_data'!$C$85:$D$85</c:f>
              <c:strCache>
                <c:ptCount val="2"/>
                <c:pt idx="0">
                  <c:v>MTH.100.C - Charcoal stoves</c:v>
                </c:pt>
                <c:pt idx="1">
                  <c:v>eta</c:v>
                </c:pt>
              </c:strCache>
            </c:strRef>
          </c:tx>
          <c:spPr>
            <a:ln w="28575" cap="rnd">
              <a:solidFill>
                <a:schemeClr val="accent1"/>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'4_UK+GH_1960-2013_energy_data'!$E$85:$BF$85</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7.8319795749681696E-3</c:v>
                </c:pt>
                <c:pt idx="12">
                  <c:v>7.8319795749681696E-3</c:v>
                </c:pt>
                <c:pt idx="13">
                  <c:v>7.8319795749681696E-3</c:v>
                </c:pt>
                <c:pt idx="14">
                  <c:v>7.8519726235168098E-3</c:v>
                </c:pt>
                <c:pt idx="15">
                  <c:v>7.8900144868453894E-3</c:v>
                </c:pt>
                <c:pt idx="16">
                  <c:v>7.8770429827027706E-3</c:v>
                </c:pt>
                <c:pt idx="17">
                  <c:v>7.8531308682394298E-3</c:v>
                </c:pt>
                <c:pt idx="18">
                  <c:v>7.8876838262381902E-3</c:v>
                </c:pt>
                <c:pt idx="19">
                  <c:v>7.8537941226221892E-3</c:v>
                </c:pt>
                <c:pt idx="20">
                  <c:v>7.8326098139296901E-3</c:v>
                </c:pt>
                <c:pt idx="21">
                  <c:v>7.8754156827658493E-3</c:v>
                </c:pt>
                <c:pt idx="22">
                  <c:v>7.8546596307796698E-3</c:v>
                </c:pt>
                <c:pt idx="23">
                  <c:v>7.8648870521739207E-3</c:v>
                </c:pt>
                <c:pt idx="24">
                  <c:v>7.8648870521739103E-3</c:v>
                </c:pt>
                <c:pt idx="25">
                  <c:v>7.8478265596529304E-3</c:v>
                </c:pt>
                <c:pt idx="26">
                  <c:v>7.8648870521739103E-3</c:v>
                </c:pt>
                <c:pt idx="27">
                  <c:v>7.8572438188870605E-3</c:v>
                </c:pt>
                <c:pt idx="28">
                  <c:v>7.8648870521739103E-3</c:v>
                </c:pt>
                <c:pt idx="29">
                  <c:v>7.8648870521739103E-3</c:v>
                </c:pt>
                <c:pt idx="30">
                  <c:v>7.8580420677943005E-3</c:v>
                </c:pt>
                <c:pt idx="31">
                  <c:v>8.4403665925768794E-3</c:v>
                </c:pt>
                <c:pt idx="32">
                  <c:v>8.76912137827166E-3</c:v>
                </c:pt>
                <c:pt idx="33">
                  <c:v>9.1875300757142293E-3</c:v>
                </c:pt>
                <c:pt idx="34">
                  <c:v>9.6778757820023594E-3</c:v>
                </c:pt>
                <c:pt idx="35">
                  <c:v>1.0018135699212401E-2</c:v>
                </c:pt>
                <c:pt idx="36">
                  <c:v>1.0513199316561601E-2</c:v>
                </c:pt>
                <c:pt idx="37">
                  <c:v>1.10823408462451E-2</c:v>
                </c:pt>
                <c:pt idx="38">
                  <c:v>1.1715774039847899E-2</c:v>
                </c:pt>
                <c:pt idx="39">
                  <c:v>1.2361200506582499E-2</c:v>
                </c:pt>
                <c:pt idx="40">
                  <c:v>1.4895837268834001E-2</c:v>
                </c:pt>
                <c:pt idx="41">
                  <c:v>1.50250351211781E-2</c:v>
                </c:pt>
                <c:pt idx="42">
                  <c:v>1.5097283187564601E-2</c:v>
                </c:pt>
                <c:pt idx="43">
                  <c:v>1.51155384432273E-2</c:v>
                </c:pt>
                <c:pt idx="44">
                  <c:v>1.50200632136677E-2</c:v>
                </c:pt>
                <c:pt idx="45">
                  <c:v>1.4886221549856001E-2</c:v>
                </c:pt>
                <c:pt idx="46">
                  <c:v>1.46019789798851E-2</c:v>
                </c:pt>
                <c:pt idx="47">
                  <c:v>1.43162430022317E-2</c:v>
                </c:pt>
                <c:pt idx="48">
                  <c:v>1.38942780758893E-2</c:v>
                </c:pt>
                <c:pt idx="49">
                  <c:v>1.33857684515122E-2</c:v>
                </c:pt>
                <c:pt idx="50">
                  <c:v>1.28299757958403E-2</c:v>
                </c:pt>
                <c:pt idx="51">
                  <c:v>1.2322382594763299E-2</c:v>
                </c:pt>
                <c:pt idx="52">
                  <c:v>1.2336745908627799E-2</c:v>
                </c:pt>
                <c:pt idx="53">
                  <c:v>1.2321260962581199E-2</c:v>
                </c:pt>
              </c:numCache>
            </c:numRef>
          </c:val>
          <c:smooth val="0"/>
          <c:extLst>
            <c:ext xmlns:c16="http://schemas.microsoft.com/office/drawing/2014/chart" uri="{C3380CC4-5D6E-409C-BE32-E72D297353CC}">
              <c16:uniqueId val="{00000000-C0CA-466C-B917-694594445917}"/>
            </c:ext>
          </c:extLst>
        </c:ser>
        <c:ser>
          <c:idx val="1"/>
          <c:order val="1"/>
          <c:tx>
            <c:strRef>
              <c:f>'4_UK+GH_1960-2013_energy_data'!$C$86:$D$86</c:f>
              <c:strCache>
                <c:ptCount val="2"/>
                <c:pt idx="0">
                  <c:v>MTH.100.C - Kerosene stoves</c:v>
                </c:pt>
                <c:pt idx="1">
                  <c:v>eta</c:v>
                </c:pt>
              </c:strCache>
            </c:strRef>
          </c:tx>
          <c:spPr>
            <a:ln w="28575" cap="rnd">
              <a:solidFill>
                <a:schemeClr val="accent2"/>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'4_UK+GH_1960-2013_energy_data'!$E$86:$BF$86</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6.2471902686268697E-2</c:v>
                </c:pt>
                <c:pt idx="12">
                  <c:v>6.1990023588931902E-2</c:v>
                </c:pt>
                <c:pt idx="13">
                  <c:v>6.1885173669747801E-2</c:v>
                </c:pt>
                <c:pt idx="14">
                  <c:v>6.3813807026708594E-2</c:v>
                </c:pt>
                <c:pt idx="15">
                  <c:v>6.1619532797681502E-2</c:v>
                </c:pt>
                <c:pt idx="16">
                  <c:v>6.7019178887218103E-2</c:v>
                </c:pt>
                <c:pt idx="17">
                  <c:v>6.2217730476278398E-2</c:v>
                </c:pt>
                <c:pt idx="18">
                  <c:v>6.3891103979453703E-2</c:v>
                </c:pt>
                <c:pt idx="19">
                  <c:v>6.3844267647742106E-2</c:v>
                </c:pt>
                <c:pt idx="20">
                  <c:v>6.4923952857653594E-2</c:v>
                </c:pt>
                <c:pt idx="21">
                  <c:v>6.6032678816813295E-2</c:v>
                </c:pt>
                <c:pt idx="22">
                  <c:v>6.2388141103370903E-2</c:v>
                </c:pt>
                <c:pt idx="23">
                  <c:v>8.8065629545344401E-2</c:v>
                </c:pt>
                <c:pt idx="24">
                  <c:v>6.4884912831829997E-2</c:v>
                </c:pt>
                <c:pt idx="25">
                  <c:v>5.8767649284159403E-2</c:v>
                </c:pt>
                <c:pt idx="26">
                  <c:v>6.3767041156550006E-2</c:v>
                </c:pt>
                <c:pt idx="27">
                  <c:v>6.5299739879466703E-2</c:v>
                </c:pt>
                <c:pt idx="28">
                  <c:v>7.6436988665231798E-2</c:v>
                </c:pt>
                <c:pt idx="29">
                  <c:v>6.2745174454007999E-2</c:v>
                </c:pt>
                <c:pt idx="30">
                  <c:v>6.1650719227933803E-2</c:v>
                </c:pt>
                <c:pt idx="31">
                  <c:v>6.7773658670553405E-2</c:v>
                </c:pt>
                <c:pt idx="32">
                  <c:v>6.5022430279824697E-2</c:v>
                </c:pt>
                <c:pt idx="33">
                  <c:v>6.2873661168259598E-2</c:v>
                </c:pt>
                <c:pt idx="34">
                  <c:v>6.2295433075464597E-2</c:v>
                </c:pt>
                <c:pt idx="35">
                  <c:v>6.2810104226776006E-2</c:v>
                </c:pt>
                <c:pt idx="36">
                  <c:v>6.2239470376313201E-2</c:v>
                </c:pt>
                <c:pt idx="37">
                  <c:v>6.57449021495327E-2</c:v>
                </c:pt>
                <c:pt idx="38">
                  <c:v>6.2983621422953107E-2</c:v>
                </c:pt>
                <c:pt idx="39">
                  <c:v>6.4634867215216593E-2</c:v>
                </c:pt>
                <c:pt idx="40">
                  <c:v>6.0519260275608402E-2</c:v>
                </c:pt>
                <c:pt idx="41">
                  <c:v>5.6452858423739503E-2</c:v>
                </c:pt>
                <c:pt idx="42">
                  <c:v>6.5219203546523802E-2</c:v>
                </c:pt>
                <c:pt idx="43">
                  <c:v>6.4454364270060099E-2</c:v>
                </c:pt>
                <c:pt idx="44">
                  <c:v>5.8945242884496298E-2</c:v>
                </c:pt>
                <c:pt idx="45">
                  <c:v>6.2845313247344298E-2</c:v>
                </c:pt>
                <c:pt idx="46">
                  <c:v>6.0874252145414302E-2</c:v>
                </c:pt>
                <c:pt idx="47">
                  <c:v>6.4182755245461895E-2</c:v>
                </c:pt>
                <c:pt idx="48">
                  <c:v>6.2691155791620198E-2</c:v>
                </c:pt>
                <c:pt idx="49">
                  <c:v>6.4522517929045398E-2</c:v>
                </c:pt>
                <c:pt idx="50">
                  <c:v>6.3895817898485405E-2</c:v>
                </c:pt>
                <c:pt idx="51">
                  <c:v>6.1211692707992101E-2</c:v>
                </c:pt>
                <c:pt idx="52">
                  <c:v>6.22780753562397E-2</c:v>
                </c:pt>
                <c:pt idx="53">
                  <c:v>6.1991640990671601E-2</c:v>
                </c:pt>
              </c:numCache>
            </c:numRef>
          </c:val>
          <c:smooth val="0"/>
          <c:extLst>
            <c:ext xmlns:c16="http://schemas.microsoft.com/office/drawing/2014/chart" uri="{C3380CC4-5D6E-409C-BE32-E72D297353CC}">
              <c16:uniqueId val="{00000001-C0CA-466C-B917-694594445917}"/>
            </c:ext>
          </c:extLst>
        </c:ser>
        <c:ser>
          <c:idx val="2"/>
          <c:order val="2"/>
          <c:tx>
            <c:strRef>
              <c:f>'4_UK+GH_1960-2013_energy_data'!$C$87:$D$87</c:f>
              <c:strCache>
                <c:ptCount val="2"/>
                <c:pt idx="0">
                  <c:v>MTH.100.C - LPG stoves</c:v>
                </c:pt>
                <c:pt idx="1">
                  <c:v>eta</c:v>
                </c:pt>
              </c:strCache>
            </c:strRef>
          </c:tx>
          <c:spPr>
            <a:ln w="28575" cap="rnd">
              <a:solidFill>
                <a:schemeClr val="accent3"/>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'4_UK+GH_1960-2013_energy_data'!$E$87:$BF$87</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8.0275082566200695E-2</c:v>
                </c:pt>
                <c:pt idx="12">
                  <c:v>7.9701458900055394E-2</c:v>
                </c:pt>
                <c:pt idx="13">
                  <c:v>7.9566651861104301E-2</c:v>
                </c:pt>
                <c:pt idx="14">
                  <c:v>0.14065083997723499</c:v>
                </c:pt>
                <c:pt idx="15">
                  <c:v>0.13864394879478301</c:v>
                </c:pt>
                <c:pt idx="16">
                  <c:v>0.14530498343561701</c:v>
                </c:pt>
                <c:pt idx="17">
                  <c:v>0.117324863183839</c:v>
                </c:pt>
                <c:pt idx="18">
                  <c:v>0.123169295485661</c:v>
                </c:pt>
                <c:pt idx="19">
                  <c:v>0.163803885253337</c:v>
                </c:pt>
                <c:pt idx="20">
                  <c:v>0.165578647894458</c:v>
                </c:pt>
                <c:pt idx="21">
                  <c:v>8.4906795154366999E-2</c:v>
                </c:pt>
                <c:pt idx="22">
                  <c:v>8.0182772629666305E-2</c:v>
                </c:pt>
                <c:pt idx="23">
                  <c:v>0.113227237986871</c:v>
                </c:pt>
                <c:pt idx="24">
                  <c:v>8.0761008524724703E-2</c:v>
                </c:pt>
                <c:pt idx="25">
                  <c:v>7.6112104728340901E-2</c:v>
                </c:pt>
                <c:pt idx="26">
                  <c:v>8.1181325692964504E-2</c:v>
                </c:pt>
                <c:pt idx="27">
                  <c:v>7.8824566361872697E-2</c:v>
                </c:pt>
                <c:pt idx="28">
                  <c:v>9.6940231029702797E-2</c:v>
                </c:pt>
                <c:pt idx="29">
                  <c:v>7.8965360507556995E-2</c:v>
                </c:pt>
                <c:pt idx="30">
                  <c:v>7.9274202609809302E-2</c:v>
                </c:pt>
                <c:pt idx="31">
                  <c:v>9.2029494405277704E-2</c:v>
                </c:pt>
                <c:pt idx="32">
                  <c:v>8.1750032970096101E-2</c:v>
                </c:pt>
                <c:pt idx="33">
                  <c:v>8.2400440009418194E-2</c:v>
                </c:pt>
                <c:pt idx="34">
                  <c:v>8.2983803877384396E-2</c:v>
                </c:pt>
                <c:pt idx="35">
                  <c:v>8.3429791723318006E-2</c:v>
                </c:pt>
                <c:pt idx="36">
                  <c:v>8.5042153087889205E-2</c:v>
                </c:pt>
                <c:pt idx="37">
                  <c:v>8.4529159906542098E-2</c:v>
                </c:pt>
                <c:pt idx="38">
                  <c:v>8.3647736885661197E-2</c:v>
                </c:pt>
                <c:pt idx="39">
                  <c:v>8.4044240651137803E-2</c:v>
                </c:pt>
                <c:pt idx="40">
                  <c:v>8.9492211952539202E-2</c:v>
                </c:pt>
                <c:pt idx="41">
                  <c:v>9.0716736338496307E-2</c:v>
                </c:pt>
                <c:pt idx="42">
                  <c:v>8.6912386909397205E-2</c:v>
                </c:pt>
                <c:pt idx="43">
                  <c:v>8.53709061375659E-2</c:v>
                </c:pt>
                <c:pt idx="44">
                  <c:v>7.6883522905305701E-2</c:v>
                </c:pt>
                <c:pt idx="45">
                  <c:v>8.8085936530811801E-2</c:v>
                </c:pt>
                <c:pt idx="46">
                  <c:v>8.2242756842477394E-2</c:v>
                </c:pt>
                <c:pt idx="47">
                  <c:v>8.3334207230694402E-2</c:v>
                </c:pt>
                <c:pt idx="48">
                  <c:v>8.8683550035783307E-2</c:v>
                </c:pt>
                <c:pt idx="49">
                  <c:v>0.11267384730265501</c:v>
                </c:pt>
                <c:pt idx="50">
                  <c:v>8.3862898912499498E-2</c:v>
                </c:pt>
                <c:pt idx="51">
                  <c:v>8.2758732438715094E-2</c:v>
                </c:pt>
                <c:pt idx="52">
                  <c:v>8.3495055506020793E-2</c:v>
                </c:pt>
                <c:pt idx="53">
                  <c:v>9.1847254448380405E-2</c:v>
                </c:pt>
              </c:numCache>
            </c:numRef>
          </c:val>
          <c:smooth val="0"/>
          <c:extLst>
            <c:ext xmlns:c16="http://schemas.microsoft.com/office/drawing/2014/chart" uri="{C3380CC4-5D6E-409C-BE32-E72D297353CC}">
              <c16:uniqueId val="{00000002-C0CA-466C-B917-694594445917}"/>
            </c:ext>
          </c:extLst>
        </c:ser>
        <c:ser>
          <c:idx val="3"/>
          <c:order val="3"/>
          <c:tx>
            <c:strRef>
              <c:f>'4_UK+GH_1960-2013_energy_data'!$C$88:$D$88</c:f>
              <c:strCache>
                <c:ptCount val="2"/>
                <c:pt idx="0">
                  <c:v>MTH.100.C - Wood stoves</c:v>
                </c:pt>
                <c:pt idx="1">
                  <c:v>eta</c:v>
                </c:pt>
              </c:strCache>
            </c:strRef>
          </c:tx>
          <c:spPr>
            <a:ln w="28575" cap="rnd">
              <a:solidFill>
                <a:schemeClr val="accent4"/>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'4_UK+GH_1960-2013_energy_data'!$E$88:$BF$88</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2.4468537495652198E-2</c:v>
                </c:pt>
                <c:pt idx="12">
                  <c:v>2.4468537495652198E-2</c:v>
                </c:pt>
                <c:pt idx="13">
                  <c:v>2.4468537495652198E-2</c:v>
                </c:pt>
                <c:pt idx="14">
                  <c:v>2.4468537495652198E-2</c:v>
                </c:pt>
                <c:pt idx="15">
                  <c:v>2.4468537495652198E-2</c:v>
                </c:pt>
                <c:pt idx="16">
                  <c:v>2.4468537495652198E-2</c:v>
                </c:pt>
                <c:pt idx="17">
                  <c:v>2.4468537495652198E-2</c:v>
                </c:pt>
                <c:pt idx="18">
                  <c:v>2.4468537495652198E-2</c:v>
                </c:pt>
                <c:pt idx="19">
                  <c:v>2.4468537495652198E-2</c:v>
                </c:pt>
                <c:pt idx="20">
                  <c:v>2.4468537495652198E-2</c:v>
                </c:pt>
                <c:pt idx="21">
                  <c:v>2.4468537495652198E-2</c:v>
                </c:pt>
                <c:pt idx="22">
                  <c:v>2.4468537495652198E-2</c:v>
                </c:pt>
                <c:pt idx="23">
                  <c:v>2.4468537495652198E-2</c:v>
                </c:pt>
                <c:pt idx="24">
                  <c:v>2.4468537495652198E-2</c:v>
                </c:pt>
                <c:pt idx="25">
                  <c:v>2.4468537495652198E-2</c:v>
                </c:pt>
                <c:pt idx="26">
                  <c:v>2.4468537495652198E-2</c:v>
                </c:pt>
                <c:pt idx="27">
                  <c:v>2.4468537495652198E-2</c:v>
                </c:pt>
                <c:pt idx="28">
                  <c:v>2.4468537495652198E-2</c:v>
                </c:pt>
                <c:pt idx="29">
                  <c:v>2.4468537495652198E-2</c:v>
                </c:pt>
                <c:pt idx="30">
                  <c:v>2.4468537495652198E-2</c:v>
                </c:pt>
                <c:pt idx="31">
                  <c:v>2.4468537495652198E-2</c:v>
                </c:pt>
                <c:pt idx="32">
                  <c:v>2.4468537495652198E-2</c:v>
                </c:pt>
                <c:pt idx="33">
                  <c:v>2.4468537495652198E-2</c:v>
                </c:pt>
                <c:pt idx="34">
                  <c:v>2.4468537495652198E-2</c:v>
                </c:pt>
                <c:pt idx="35">
                  <c:v>2.4468537495652198E-2</c:v>
                </c:pt>
                <c:pt idx="36">
                  <c:v>2.4468537495652198E-2</c:v>
                </c:pt>
                <c:pt idx="37">
                  <c:v>2.4468537495652198E-2</c:v>
                </c:pt>
                <c:pt idx="38">
                  <c:v>2.4468537495652198E-2</c:v>
                </c:pt>
                <c:pt idx="39">
                  <c:v>2.4468537495652198E-2</c:v>
                </c:pt>
                <c:pt idx="40">
                  <c:v>2.4468537495652198E-2</c:v>
                </c:pt>
                <c:pt idx="41">
                  <c:v>2.4468537495652198E-2</c:v>
                </c:pt>
                <c:pt idx="42">
                  <c:v>2.4468537495652198E-2</c:v>
                </c:pt>
                <c:pt idx="43">
                  <c:v>2.4468537495652198E-2</c:v>
                </c:pt>
                <c:pt idx="44">
                  <c:v>2.4468537495652198E-2</c:v>
                </c:pt>
                <c:pt idx="45">
                  <c:v>2.4468537495652198E-2</c:v>
                </c:pt>
                <c:pt idx="46">
                  <c:v>2.4468537495652198E-2</c:v>
                </c:pt>
                <c:pt idx="47">
                  <c:v>2.4468537495652198E-2</c:v>
                </c:pt>
                <c:pt idx="48">
                  <c:v>2.4468537495652198E-2</c:v>
                </c:pt>
                <c:pt idx="49">
                  <c:v>2.4468537495652198E-2</c:v>
                </c:pt>
                <c:pt idx="50">
                  <c:v>2.4468537495652198E-2</c:v>
                </c:pt>
                <c:pt idx="51">
                  <c:v>2.4468537495652198E-2</c:v>
                </c:pt>
                <c:pt idx="52">
                  <c:v>2.4468537495652198E-2</c:v>
                </c:pt>
                <c:pt idx="53">
                  <c:v>2.4468537495652198E-2</c:v>
                </c:pt>
              </c:numCache>
            </c:numRef>
          </c:val>
          <c:smooth val="0"/>
          <c:extLst>
            <c:ext xmlns:c16="http://schemas.microsoft.com/office/drawing/2014/chart" uri="{C3380CC4-5D6E-409C-BE32-E72D297353CC}">
              <c16:uniqueId val="{00000003-C0CA-466C-B917-694594445917}"/>
            </c:ext>
          </c:extLst>
        </c:ser>
        <c:ser>
          <c:idx val="4"/>
          <c:order val="4"/>
          <c:tx>
            <c:strRef>
              <c:f>'4_UK+GH_1960-2013_energy_data'!$C$89:$D$89</c:f>
              <c:strCache>
                <c:ptCount val="2"/>
                <c:pt idx="0">
                  <c:v>HTH.600.C - Electric heaters</c:v>
                </c:pt>
                <c:pt idx="1">
                  <c:v>eta</c:v>
                </c:pt>
              </c:strCache>
            </c:strRef>
          </c:tx>
          <c:spPr>
            <a:ln w="28575" cap="rnd">
              <a:solidFill>
                <a:schemeClr val="accent5"/>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'4_UK+GH_1960-2013_energy_data'!$E$89:$BF$89</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0.50573401685596497</c:v>
                </c:pt>
                <c:pt idx="12">
                  <c:v>0.50685518537306395</c:v>
                </c:pt>
                <c:pt idx="13">
                  <c:v>0.51002742460611405</c:v>
                </c:pt>
                <c:pt idx="14">
                  <c:v>0.51627628243120205</c:v>
                </c:pt>
                <c:pt idx="15">
                  <c:v>0.51509879715517204</c:v>
                </c:pt>
                <c:pt idx="16">
                  <c:v>0.51639459178667502</c:v>
                </c:pt>
                <c:pt idx="17">
                  <c:v>0.51435421666173997</c:v>
                </c:pt>
                <c:pt idx="18">
                  <c:v>0.51545002077398305</c:v>
                </c:pt>
                <c:pt idx="19">
                  <c:v>0.51810528237035103</c:v>
                </c:pt>
                <c:pt idx="20">
                  <c:v>0.52386761237018298</c:v>
                </c:pt>
                <c:pt idx="21">
                  <c:v>0.52860432697472404</c:v>
                </c:pt>
                <c:pt idx="22">
                  <c:v>0.52670548502056402</c:v>
                </c:pt>
                <c:pt idx="23">
                  <c:v>0.53271044063425099</c:v>
                </c:pt>
                <c:pt idx="24">
                  <c:v>0.509847266140946</c:v>
                </c:pt>
                <c:pt idx="25">
                  <c:v>0.52849489728964505</c:v>
                </c:pt>
                <c:pt idx="26">
                  <c:v>0.53294537858822899</c:v>
                </c:pt>
                <c:pt idx="27">
                  <c:v>0.54409241127565799</c:v>
                </c:pt>
                <c:pt idx="28">
                  <c:v>0.54472637625040499</c:v>
                </c:pt>
                <c:pt idx="29">
                  <c:v>0.54623989383479199</c:v>
                </c:pt>
                <c:pt idx="30">
                  <c:v>0.54669630736893204</c:v>
                </c:pt>
                <c:pt idx="31">
                  <c:v>0.54846033687898998</c:v>
                </c:pt>
                <c:pt idx="32">
                  <c:v>0.549142378980496</c:v>
                </c:pt>
                <c:pt idx="33">
                  <c:v>0.54912052767284902</c:v>
                </c:pt>
                <c:pt idx="34">
                  <c:v>0.546426891732117</c:v>
                </c:pt>
                <c:pt idx="35">
                  <c:v>0.57257171719953903</c:v>
                </c:pt>
                <c:pt idx="36">
                  <c:v>0.59866865224006505</c:v>
                </c:pt>
                <c:pt idx="37">
                  <c:v>0.55128129949221105</c:v>
                </c:pt>
                <c:pt idx="38">
                  <c:v>0.33811305479841403</c:v>
                </c:pt>
                <c:pt idx="39">
                  <c:v>0.39090061722599101</c:v>
                </c:pt>
                <c:pt idx="40">
                  <c:v>0.49128269252110801</c:v>
                </c:pt>
                <c:pt idx="41">
                  <c:v>0.44713401058485402</c:v>
                </c:pt>
                <c:pt idx="42">
                  <c:v>0.34817669366809101</c:v>
                </c:pt>
                <c:pt idx="43">
                  <c:v>0.34257326129944599</c:v>
                </c:pt>
                <c:pt idx="44">
                  <c:v>0</c:v>
                </c:pt>
                <c:pt idx="45">
                  <c:v>0</c:v>
                </c:pt>
                <c:pt idx="46">
                  <c:v>0</c:v>
                </c:pt>
                <c:pt idx="47">
                  <c:v>0</c:v>
                </c:pt>
                <c:pt idx="48">
                  <c:v>0</c:v>
                </c:pt>
                <c:pt idx="49">
                  <c:v>0</c:v>
                </c:pt>
                <c:pt idx="50">
                  <c:v>0</c:v>
                </c:pt>
                <c:pt idx="51">
                  <c:v>0.33892274720460702</c:v>
                </c:pt>
                <c:pt idx="52">
                  <c:v>0.32937226754971299</c:v>
                </c:pt>
                <c:pt idx="53">
                  <c:v>0.32280716660210002</c:v>
                </c:pt>
              </c:numCache>
            </c:numRef>
          </c:val>
          <c:smooth val="0"/>
          <c:extLst>
            <c:ext xmlns:c16="http://schemas.microsoft.com/office/drawing/2014/chart" uri="{C3380CC4-5D6E-409C-BE32-E72D297353CC}">
              <c16:uniqueId val="{00000004-C0CA-466C-B917-694594445917}"/>
            </c:ext>
          </c:extLst>
        </c:ser>
        <c:dLbls>
          <c:showLegendKey val="0"/>
          <c:showVal val="0"/>
          <c:showCatName val="0"/>
          <c:showSerName val="0"/>
          <c:showPercent val="0"/>
          <c:showBubbleSize val="0"/>
        </c:dLbls>
        <c:smooth val="0"/>
        <c:axId val="481659560"/>
        <c:axId val="481659952"/>
      </c:lineChart>
      <c:catAx>
        <c:axId val="481659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659952"/>
        <c:crosses val="autoZero"/>
        <c:auto val="1"/>
        <c:lblAlgn val="ctr"/>
        <c:lblOffset val="100"/>
        <c:noMultiLvlLbl val="0"/>
      </c:catAx>
      <c:valAx>
        <c:axId val="481659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659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Ghana - MD eta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'4_UK+GH_1960-2013_energy_data'!$C$102:$D$102</c:f>
              <c:strCache>
                <c:ptCount val="2"/>
                <c:pt idx="0">
                  <c:v>MD - Boat engines</c:v>
                </c:pt>
                <c:pt idx="1">
                  <c:v>eta</c:v>
                </c:pt>
              </c:strCache>
            </c:strRef>
          </c:tx>
          <c:spPr>
            <a:ln w="28575" cap="rnd">
              <a:solidFill>
                <a:schemeClr val="accent1"/>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'4_UK+GH_1960-2013_energy_data'!$P$102:$BF$102</c:f>
              <c:numCache>
                <c:formatCode>General</c:formatCode>
                <c:ptCount val="43"/>
                <c:pt idx="0">
                  <c:v>0.115051250049349</c:v>
                </c:pt>
                <c:pt idx="1">
                  <c:v>0.114933059190284</c:v>
                </c:pt>
                <c:pt idx="2">
                  <c:v>0.109104655966538</c:v>
                </c:pt>
                <c:pt idx="3">
                  <c:v>0.113228155651801</c:v>
                </c:pt>
                <c:pt idx="4">
                  <c:v>0.11054354257313601</c:v>
                </c:pt>
                <c:pt idx="5">
                  <c:v>0.119860616326293</c:v>
                </c:pt>
                <c:pt idx="6">
                  <c:v>0.11307875298768399</c:v>
                </c:pt>
                <c:pt idx="7">
                  <c:v>0.11703345081783301</c:v>
                </c:pt>
                <c:pt idx="8">
                  <c:v>0.117616978723046</c:v>
                </c:pt>
                <c:pt idx="9">
                  <c:v>0.119780303505387</c:v>
                </c:pt>
                <c:pt idx="10">
                  <c:v>0.13335636192146799</c:v>
                </c:pt>
                <c:pt idx="11">
                  <c:v>0.11897518624261599</c:v>
                </c:pt>
                <c:pt idx="12">
                  <c:v>0.15129623619799601</c:v>
                </c:pt>
                <c:pt idx="13">
                  <c:v>0.120898575538817</c:v>
                </c:pt>
                <c:pt idx="14">
                  <c:v>0.11627494725705501</c:v>
                </c:pt>
                <c:pt idx="15">
                  <c:v>0.12315519391099999</c:v>
                </c:pt>
                <c:pt idx="16">
                  <c:v>0.14155809720315499</c:v>
                </c:pt>
                <c:pt idx="17">
                  <c:v>0.14611653746384401</c:v>
                </c:pt>
                <c:pt idx="18">
                  <c:v>0.126546302681772</c:v>
                </c:pt>
                <c:pt idx="19">
                  <c:v>0.132368066634657</c:v>
                </c:pt>
                <c:pt idx="20">
                  <c:v>0.124389830721955</c:v>
                </c:pt>
                <c:pt idx="21">
                  <c:v>0.14174687941511499</c:v>
                </c:pt>
                <c:pt idx="22">
                  <c:v>0.123515950792925</c:v>
                </c:pt>
                <c:pt idx="23">
                  <c:v>0.128315789790652</c:v>
                </c:pt>
                <c:pt idx="24">
                  <c:v>0.129764211348077</c:v>
                </c:pt>
                <c:pt idx="25">
                  <c:v>0.13139522521139699</c:v>
                </c:pt>
                <c:pt idx="26">
                  <c:v>0.14340129165380899</c:v>
                </c:pt>
                <c:pt idx="27">
                  <c:v>0.13982704163284801</c:v>
                </c:pt>
                <c:pt idx="28">
                  <c:v>0.15286047158621099</c:v>
                </c:pt>
                <c:pt idx="29">
                  <c:v>0.13170754816274799</c:v>
                </c:pt>
                <c:pt idx="30">
                  <c:v>0.12752348883020001</c:v>
                </c:pt>
                <c:pt idx="31">
                  <c:v>0.13692745129587899</c:v>
                </c:pt>
                <c:pt idx="32">
                  <c:v>0.141059718428</c:v>
                </c:pt>
                <c:pt idx="33">
                  <c:v>0.13662920701800299</c:v>
                </c:pt>
                <c:pt idx="34">
                  <c:v>0.14340810513003199</c:v>
                </c:pt>
                <c:pt idx="35">
                  <c:v>0.14681164136739</c:v>
                </c:pt>
                <c:pt idx="36">
                  <c:v>0.14721503081645201</c:v>
                </c:pt>
                <c:pt idx="37">
                  <c:v>0.145459251513368</c:v>
                </c:pt>
                <c:pt idx="38">
                  <c:v>0.150287371616106</c:v>
                </c:pt>
                <c:pt idx="39">
                  <c:v>0.15609610920775099</c:v>
                </c:pt>
                <c:pt idx="40">
                  <c:v>0.149479156716953</c:v>
                </c:pt>
                <c:pt idx="41">
                  <c:v>0.15187643965758099</c:v>
                </c:pt>
                <c:pt idx="42">
                  <c:v>0.153038840441623</c:v>
                </c:pt>
              </c:numCache>
            </c:numRef>
          </c:val>
          <c:smooth val="0"/>
          <c:extLst>
            <c:ext xmlns:c16="http://schemas.microsoft.com/office/drawing/2014/chart" uri="{C3380CC4-5D6E-409C-BE32-E72D297353CC}">
              <c16:uniqueId val="{00000000-9300-4DB1-B0CD-DED4F5E4BA5D}"/>
            </c:ext>
          </c:extLst>
        </c:ser>
        <c:ser>
          <c:idx val="1"/>
          <c:order val="1"/>
          <c:tx>
            <c:strRef>
              <c:f>'4_UK+GH_1960-2013_energy_data'!$C$103:$D$103</c:f>
              <c:strCache>
                <c:ptCount val="2"/>
                <c:pt idx="0">
                  <c:v>MD - Diesel cars</c:v>
                </c:pt>
                <c:pt idx="1">
                  <c:v>eta</c:v>
                </c:pt>
              </c:strCache>
            </c:strRef>
          </c:tx>
          <c:spPr>
            <a:ln w="28575" cap="rnd">
              <a:solidFill>
                <a:schemeClr val="accent2"/>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'4_UK+GH_1960-2013_energy_data'!$P$103:$BF$103</c:f>
              <c:numCache>
                <c:formatCode>General</c:formatCode>
                <c:ptCount val="43"/>
                <c:pt idx="0">
                  <c:v>0.103833344426916</c:v>
                </c:pt>
                <c:pt idx="1">
                  <c:v>0.10276781996632101</c:v>
                </c:pt>
                <c:pt idx="2">
                  <c:v>9.5687754771476397E-2</c:v>
                </c:pt>
                <c:pt idx="3">
                  <c:v>9.8462954484025103E-2</c:v>
                </c:pt>
                <c:pt idx="4">
                  <c:v>9.5353650241523993E-2</c:v>
                </c:pt>
                <c:pt idx="5">
                  <c:v>0.102566375333094</c:v>
                </c:pt>
                <c:pt idx="6">
                  <c:v>9.6000252130720706E-2</c:v>
                </c:pt>
                <c:pt idx="7">
                  <c:v>9.8582951724782097E-2</c:v>
                </c:pt>
                <c:pt idx="8">
                  <c:v>9.83103302588446E-2</c:v>
                </c:pt>
                <c:pt idx="9">
                  <c:v>0.100083793570781</c:v>
                </c:pt>
                <c:pt idx="10">
                  <c:v>0.111217637704723</c:v>
                </c:pt>
                <c:pt idx="11">
                  <c:v>0.100394994161665</c:v>
                </c:pt>
                <c:pt idx="12">
                  <c:v>0.12240085935416101</c:v>
                </c:pt>
                <c:pt idx="13">
                  <c:v>9.7434898582532195E-2</c:v>
                </c:pt>
                <c:pt idx="14">
                  <c:v>9.3968140858488203E-2</c:v>
                </c:pt>
                <c:pt idx="15">
                  <c:v>9.9438849775311797E-2</c:v>
                </c:pt>
                <c:pt idx="16">
                  <c:v>0.110645701486594</c:v>
                </c:pt>
                <c:pt idx="17">
                  <c:v>0.114029820512154</c:v>
                </c:pt>
                <c:pt idx="18">
                  <c:v>9.5800213440572005E-2</c:v>
                </c:pt>
                <c:pt idx="19">
                  <c:v>0.105055785841844</c:v>
                </c:pt>
                <c:pt idx="20">
                  <c:v>0.101939894113848</c:v>
                </c:pt>
                <c:pt idx="21">
                  <c:v>0.11135090273257101</c:v>
                </c:pt>
                <c:pt idx="22">
                  <c:v>9.5705170070662898E-2</c:v>
                </c:pt>
                <c:pt idx="23">
                  <c:v>9.2280825058791593E-2</c:v>
                </c:pt>
                <c:pt idx="24">
                  <c:v>9.0013093644584999E-2</c:v>
                </c:pt>
                <c:pt idx="25">
                  <c:v>8.3856938146650697E-2</c:v>
                </c:pt>
                <c:pt idx="26">
                  <c:v>9.2831862478224295E-2</c:v>
                </c:pt>
                <c:pt idx="27">
                  <c:v>9.2169051828481799E-2</c:v>
                </c:pt>
                <c:pt idx="28">
                  <c:v>0.100806170970054</c:v>
                </c:pt>
                <c:pt idx="29">
                  <c:v>0.104657369419294</c:v>
                </c:pt>
                <c:pt idx="30">
                  <c:v>0.10802751607153301</c:v>
                </c:pt>
                <c:pt idx="31">
                  <c:v>0.118729578991793</c:v>
                </c:pt>
                <c:pt idx="32">
                  <c:v>0.12347073990723099</c:v>
                </c:pt>
                <c:pt idx="33">
                  <c:v>0.122899095507151</c:v>
                </c:pt>
                <c:pt idx="34">
                  <c:v>0.138931522721017</c:v>
                </c:pt>
                <c:pt idx="35">
                  <c:v>0.14145388089868099</c:v>
                </c:pt>
                <c:pt idx="36">
                  <c:v>0.14804003107223301</c:v>
                </c:pt>
                <c:pt idx="37">
                  <c:v>0.15299333959741501</c:v>
                </c:pt>
                <c:pt idx="38">
                  <c:v>0.161564435638195</c:v>
                </c:pt>
                <c:pt idx="39">
                  <c:v>0.16408606677520499</c:v>
                </c:pt>
                <c:pt idx="40">
                  <c:v>0.16639340884103199</c:v>
                </c:pt>
                <c:pt idx="41">
                  <c:v>0.170219891194161</c:v>
                </c:pt>
                <c:pt idx="42">
                  <c:v>0.17392246383478599</c:v>
                </c:pt>
              </c:numCache>
            </c:numRef>
          </c:val>
          <c:smooth val="0"/>
          <c:extLst>
            <c:ext xmlns:c16="http://schemas.microsoft.com/office/drawing/2014/chart" uri="{C3380CC4-5D6E-409C-BE32-E72D297353CC}">
              <c16:uniqueId val="{00000001-9300-4DB1-B0CD-DED4F5E4BA5D}"/>
            </c:ext>
          </c:extLst>
        </c:ser>
        <c:ser>
          <c:idx val="2"/>
          <c:order val="2"/>
          <c:tx>
            <c:strRef>
              <c:f>'4_UK+GH_1960-2013_energy_data'!$C$104:$D$104</c:f>
              <c:strCache>
                <c:ptCount val="2"/>
                <c:pt idx="0">
                  <c:v>MD - Diesel trains</c:v>
                </c:pt>
                <c:pt idx="1">
                  <c:v>eta</c:v>
                </c:pt>
              </c:strCache>
            </c:strRef>
          </c:tx>
          <c:spPr>
            <a:ln w="28575" cap="rnd">
              <a:solidFill>
                <a:schemeClr val="accent3"/>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'4_UK+GH_1960-2013_energy_data'!$P$104:$BF$104</c:f>
              <c:numCache>
                <c:formatCode>General</c:formatCode>
                <c:ptCount val="43"/>
                <c:pt idx="0">
                  <c:v>0.113661819307461</c:v>
                </c:pt>
                <c:pt idx="1">
                  <c:v>0.113434861626065</c:v>
                </c:pt>
                <c:pt idx="2">
                  <c:v>0.109063539021543</c:v>
                </c:pt>
                <c:pt idx="3">
                  <c:v>0.113228155651801</c:v>
                </c:pt>
                <c:pt idx="4">
                  <c:v>0.11054354257313601</c:v>
                </c:pt>
                <c:pt idx="5">
                  <c:v>0.119860616326293</c:v>
                </c:pt>
                <c:pt idx="6">
                  <c:v>0.11307875298768399</c:v>
                </c:pt>
                <c:pt idx="7">
                  <c:v>0.11703345081783301</c:v>
                </c:pt>
                <c:pt idx="8">
                  <c:v>0.117616978723046</c:v>
                </c:pt>
                <c:pt idx="9">
                  <c:v>0.119780303505387</c:v>
                </c:pt>
                <c:pt idx="10">
                  <c:v>0.13335636192146799</c:v>
                </c:pt>
                <c:pt idx="11">
                  <c:v>0.11897518624261599</c:v>
                </c:pt>
                <c:pt idx="12">
                  <c:v>0.15129623619799601</c:v>
                </c:pt>
                <c:pt idx="13">
                  <c:v>0.120898575538817</c:v>
                </c:pt>
                <c:pt idx="14">
                  <c:v>0.116274947257056</c:v>
                </c:pt>
                <c:pt idx="15">
                  <c:v>0.12315519391099999</c:v>
                </c:pt>
                <c:pt idx="16">
                  <c:v>0.14155809720315499</c:v>
                </c:pt>
                <c:pt idx="17">
                  <c:v>0.14611653746384401</c:v>
                </c:pt>
                <c:pt idx="18">
                  <c:v>0.126546302681772</c:v>
                </c:pt>
                <c:pt idx="19">
                  <c:v>0.132368066634657</c:v>
                </c:pt>
                <c:pt idx="20">
                  <c:v>0.124389830721955</c:v>
                </c:pt>
                <c:pt idx="21">
                  <c:v>0.14174687941511499</c:v>
                </c:pt>
                <c:pt idx="22">
                  <c:v>0.123515950792925</c:v>
                </c:pt>
                <c:pt idx="23">
                  <c:v>0.128315789790652</c:v>
                </c:pt>
                <c:pt idx="24">
                  <c:v>0.129764211348077</c:v>
                </c:pt>
                <c:pt idx="25">
                  <c:v>0.13139522521139699</c:v>
                </c:pt>
                <c:pt idx="26">
                  <c:v>0.14340129165380899</c:v>
                </c:pt>
                <c:pt idx="27">
                  <c:v>0.13982704163284801</c:v>
                </c:pt>
                <c:pt idx="28">
                  <c:v>0.15286047158621099</c:v>
                </c:pt>
                <c:pt idx="29">
                  <c:v>0.15512141760890899</c:v>
                </c:pt>
                <c:pt idx="30">
                  <c:v>0.147386746108676</c:v>
                </c:pt>
                <c:pt idx="31">
                  <c:v>0.15390263225944301</c:v>
                </c:pt>
                <c:pt idx="32">
                  <c:v>0.162356814177643</c:v>
                </c:pt>
                <c:pt idx="33">
                  <c:v>0.15666076525315401</c:v>
                </c:pt>
                <c:pt idx="34">
                  <c:v>0.16428783599628399</c:v>
                </c:pt>
                <c:pt idx="35">
                  <c:v>0.170271075514007</c:v>
                </c:pt>
                <c:pt idx="36">
                  <c:v>0.173220225554853</c:v>
                </c:pt>
                <c:pt idx="37">
                  <c:v>0.177349756148274</c:v>
                </c:pt>
                <c:pt idx="38">
                  <c:v>0.175653236031724</c:v>
                </c:pt>
                <c:pt idx="39">
                  <c:v>0.17384893809709401</c:v>
                </c:pt>
                <c:pt idx="40">
                  <c:v>0.16887696971226401</c:v>
                </c:pt>
                <c:pt idx="41">
                  <c:v>0.17256867280257701</c:v>
                </c:pt>
                <c:pt idx="42">
                  <c:v>0.17131372235967099</c:v>
                </c:pt>
              </c:numCache>
            </c:numRef>
          </c:val>
          <c:smooth val="0"/>
          <c:extLst>
            <c:ext xmlns:c16="http://schemas.microsoft.com/office/drawing/2014/chart" uri="{C3380CC4-5D6E-409C-BE32-E72D297353CC}">
              <c16:uniqueId val="{00000002-9300-4DB1-B0CD-DED4F5E4BA5D}"/>
            </c:ext>
          </c:extLst>
        </c:ser>
        <c:ser>
          <c:idx val="3"/>
          <c:order val="3"/>
          <c:tx>
            <c:strRef>
              <c:f>'4_UK+GH_1960-2013_energy_data'!$C$105:$D$105</c:f>
              <c:strCache>
                <c:ptCount val="2"/>
                <c:pt idx="0">
                  <c:v>MD - Industry static diesel engines</c:v>
                </c:pt>
                <c:pt idx="1">
                  <c:v>eta</c:v>
                </c:pt>
              </c:strCache>
            </c:strRef>
          </c:tx>
          <c:spPr>
            <a:ln w="28575" cap="rnd">
              <a:solidFill>
                <a:schemeClr val="accent4"/>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'4_UK+GH_1960-2013_energy_data'!$P$105:$BF$105</c:f>
              <c:numCache>
                <c:formatCode>General</c:formatCode>
                <c:ptCount val="43"/>
                <c:pt idx="0">
                  <c:v>0.228358636143843</c:v>
                </c:pt>
                <c:pt idx="1">
                  <c:v>0.226871712787927</c:v>
                </c:pt>
                <c:pt idx="2">
                  <c:v>0.22270561213166201</c:v>
                </c:pt>
                <c:pt idx="3">
                  <c:v>0.23404945804993299</c:v>
                </c:pt>
                <c:pt idx="4">
                  <c:v>0.22841926523376899</c:v>
                </c:pt>
                <c:pt idx="5">
                  <c:v>0.24906262222898901</c:v>
                </c:pt>
                <c:pt idx="6">
                  <c:v>0.23275467899996599</c:v>
                </c:pt>
                <c:pt idx="7">
                  <c:v>0.24134754791180699</c:v>
                </c:pt>
                <c:pt idx="8">
                  <c:v>0.24818573721687601</c:v>
                </c:pt>
                <c:pt idx="9">
                  <c:v>0.24798095707149401</c:v>
                </c:pt>
                <c:pt idx="10">
                  <c:v>0.26634150613558499</c:v>
                </c:pt>
                <c:pt idx="11">
                  <c:v>0.23402155001016001</c:v>
                </c:pt>
                <c:pt idx="12">
                  <c:v>0.30256038940150798</c:v>
                </c:pt>
                <c:pt idx="13">
                  <c:v>0.250060135663215</c:v>
                </c:pt>
                <c:pt idx="14">
                  <c:v>0.226150903505689</c:v>
                </c:pt>
                <c:pt idx="15">
                  <c:v>0.239222553410702</c:v>
                </c:pt>
                <c:pt idx="16">
                  <c:v>0.25487318725365699</c:v>
                </c:pt>
                <c:pt idx="17">
                  <c:v>0.29093635164317</c:v>
                </c:pt>
                <c:pt idx="18">
                  <c:v>0.23963654693164499</c:v>
                </c:pt>
                <c:pt idx="19">
                  <c:v>0.246210383768006</c:v>
                </c:pt>
                <c:pt idx="20">
                  <c:v>0.244885057473964</c:v>
                </c:pt>
                <c:pt idx="21">
                  <c:v>0.26592761635374701</c:v>
                </c:pt>
                <c:pt idx="22">
                  <c:v>0.244054053352907</c:v>
                </c:pt>
                <c:pt idx="23">
                  <c:v>0.24715704125954499</c:v>
                </c:pt>
                <c:pt idx="24">
                  <c:v>0.248410498108527</c:v>
                </c:pt>
                <c:pt idx="25">
                  <c:v>0.248466598718801</c:v>
                </c:pt>
                <c:pt idx="26">
                  <c:v>0.26360885964220698</c:v>
                </c:pt>
                <c:pt idx="27">
                  <c:v>0.25462324971839401</c:v>
                </c:pt>
                <c:pt idx="28">
                  <c:v>0.25772591477672102</c:v>
                </c:pt>
                <c:pt idx="29">
                  <c:v>0.249356741576993</c:v>
                </c:pt>
                <c:pt idx="30">
                  <c:v>0.240207000786442</c:v>
                </c:pt>
                <c:pt idx="31">
                  <c:v>0.26246909311664102</c:v>
                </c:pt>
                <c:pt idx="32">
                  <c:v>0.26108033988058799</c:v>
                </c:pt>
                <c:pt idx="33">
                  <c:v>0.24614947750983601</c:v>
                </c:pt>
                <c:pt idx="34">
                  <c:v>0.260062611380112</c:v>
                </c:pt>
                <c:pt idx="35">
                  <c:v>0.25887926111901099</c:v>
                </c:pt>
                <c:pt idx="36">
                  <c:v>0.26567290128639398</c:v>
                </c:pt>
                <c:pt idx="37">
                  <c:v>0.264550604196582</c:v>
                </c:pt>
                <c:pt idx="38">
                  <c:v>0.27551621164576701</c:v>
                </c:pt>
                <c:pt idx="39">
                  <c:v>0.26815508031669499</c:v>
                </c:pt>
                <c:pt idx="40">
                  <c:v>0.26539738181988698</c:v>
                </c:pt>
                <c:pt idx="41">
                  <c:v>0.26884602898589</c:v>
                </c:pt>
                <c:pt idx="42">
                  <c:v>0.27268990355643202</c:v>
                </c:pt>
              </c:numCache>
            </c:numRef>
          </c:val>
          <c:smooth val="0"/>
          <c:extLst>
            <c:ext xmlns:c16="http://schemas.microsoft.com/office/drawing/2014/chart" uri="{C3380CC4-5D6E-409C-BE32-E72D297353CC}">
              <c16:uniqueId val="{00000003-9300-4DB1-B0CD-DED4F5E4BA5D}"/>
            </c:ext>
          </c:extLst>
        </c:ser>
        <c:ser>
          <c:idx val="4"/>
          <c:order val="4"/>
          <c:tx>
            <c:strRef>
              <c:f>'4_UK+GH_1960-2013_energy_data'!$C$106:$D$106</c:f>
              <c:strCache>
                <c:ptCount val="2"/>
                <c:pt idx="0">
                  <c:v>MD - Petrol cars</c:v>
                </c:pt>
                <c:pt idx="1">
                  <c:v>eta</c:v>
                </c:pt>
              </c:strCache>
            </c:strRef>
          </c:tx>
          <c:spPr>
            <a:ln w="28575" cap="rnd">
              <a:solidFill>
                <a:schemeClr val="accent5"/>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'4_UK+GH_1960-2013_energy_data'!$P$106:$BF$106</c:f>
              <c:numCache>
                <c:formatCode>General</c:formatCode>
                <c:ptCount val="43"/>
                <c:pt idx="0">
                  <c:v>0.13971631736836199</c:v>
                </c:pt>
                <c:pt idx="1">
                  <c:v>0.138717942983346</c:v>
                </c:pt>
                <c:pt idx="2">
                  <c:v>0.13848331546960799</c:v>
                </c:pt>
                <c:pt idx="3">
                  <c:v>0.14639908503766999</c:v>
                </c:pt>
                <c:pt idx="4">
                  <c:v>0.137922817420146</c:v>
                </c:pt>
                <c:pt idx="5">
                  <c:v>0.148757742434241</c:v>
                </c:pt>
                <c:pt idx="6">
                  <c:v>0.13922749321719199</c:v>
                </c:pt>
                <c:pt idx="7">
                  <c:v>0.14294309881021799</c:v>
                </c:pt>
                <c:pt idx="8">
                  <c:v>0.142583846574241</c:v>
                </c:pt>
                <c:pt idx="9">
                  <c:v>0.14405850202183801</c:v>
                </c:pt>
                <c:pt idx="10">
                  <c:v>0.14867348410673301</c:v>
                </c:pt>
                <c:pt idx="11">
                  <c:v>0.13965570062295199</c:v>
                </c:pt>
                <c:pt idx="12">
                  <c:v>0.18875897357966001</c:v>
                </c:pt>
                <c:pt idx="13">
                  <c:v>0.14052146031148399</c:v>
                </c:pt>
                <c:pt idx="14">
                  <c:v>0.13387724834669901</c:v>
                </c:pt>
                <c:pt idx="15">
                  <c:v>0.14595118458606199</c:v>
                </c:pt>
                <c:pt idx="16">
                  <c:v>0.14720491115793799</c:v>
                </c:pt>
                <c:pt idx="17">
                  <c:v>0.161173223970729</c:v>
                </c:pt>
                <c:pt idx="18">
                  <c:v>0.14801571682529199</c:v>
                </c:pt>
                <c:pt idx="19">
                  <c:v>0.143355080574322</c:v>
                </c:pt>
                <c:pt idx="20">
                  <c:v>0.146925826732513</c:v>
                </c:pt>
                <c:pt idx="21">
                  <c:v>0.15785941652174901</c:v>
                </c:pt>
                <c:pt idx="22">
                  <c:v>0.14942651600437601</c:v>
                </c:pt>
                <c:pt idx="23">
                  <c:v>0.15004768666544999</c:v>
                </c:pt>
                <c:pt idx="24">
                  <c:v>0.153673778083881</c:v>
                </c:pt>
                <c:pt idx="25">
                  <c:v>0.153528467033756</c:v>
                </c:pt>
                <c:pt idx="26">
                  <c:v>0.16220552149532699</c:v>
                </c:pt>
                <c:pt idx="27">
                  <c:v>0.161828786988403</c:v>
                </c:pt>
                <c:pt idx="28">
                  <c:v>0.16679130066747899</c:v>
                </c:pt>
                <c:pt idx="29">
                  <c:v>0.16032112659148001</c:v>
                </c:pt>
                <c:pt idx="30">
                  <c:v>0.15484154939755301</c:v>
                </c:pt>
                <c:pt idx="31">
                  <c:v>0.16327996435822301</c:v>
                </c:pt>
                <c:pt idx="32">
                  <c:v>0.16002844141169101</c:v>
                </c:pt>
                <c:pt idx="33">
                  <c:v>0.15241439156914</c:v>
                </c:pt>
                <c:pt idx="34">
                  <c:v>0.162636471711643</c:v>
                </c:pt>
                <c:pt idx="35">
                  <c:v>0.16060001761696799</c:v>
                </c:pt>
                <c:pt idx="36">
                  <c:v>0.164535537876147</c:v>
                </c:pt>
                <c:pt idx="37">
                  <c:v>0.16506231074785899</c:v>
                </c:pt>
                <c:pt idx="38">
                  <c:v>0.167961015156261</c:v>
                </c:pt>
                <c:pt idx="39">
                  <c:v>0.16605861995733301</c:v>
                </c:pt>
                <c:pt idx="40">
                  <c:v>0.164926765453623</c:v>
                </c:pt>
                <c:pt idx="41">
                  <c:v>0.168355862025827</c:v>
                </c:pt>
                <c:pt idx="42">
                  <c:v>0.169706510874261</c:v>
                </c:pt>
              </c:numCache>
            </c:numRef>
          </c:val>
          <c:smooth val="0"/>
          <c:extLst>
            <c:ext xmlns:c16="http://schemas.microsoft.com/office/drawing/2014/chart" uri="{C3380CC4-5D6E-409C-BE32-E72D297353CC}">
              <c16:uniqueId val="{00000004-9300-4DB1-B0CD-DED4F5E4BA5D}"/>
            </c:ext>
          </c:extLst>
        </c:ser>
        <c:ser>
          <c:idx val="5"/>
          <c:order val="5"/>
          <c:tx>
            <c:strRef>
              <c:f>'4_UK+GH_1960-2013_energy_data'!$C$107:$D$107</c:f>
              <c:strCache>
                <c:ptCount val="2"/>
                <c:pt idx="0">
                  <c:v>MD - Tractors</c:v>
                </c:pt>
                <c:pt idx="1">
                  <c:v>eta</c:v>
                </c:pt>
              </c:strCache>
            </c:strRef>
          </c:tx>
          <c:spPr>
            <a:ln w="28575" cap="rnd">
              <a:solidFill>
                <a:schemeClr val="accent6"/>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'4_UK+GH_1960-2013_energy_data'!$P$107:$BF$107</c:f>
              <c:numCache>
                <c:formatCode>General</c:formatCode>
                <c:ptCount val="43"/>
                <c:pt idx="0">
                  <c:v>5.1916672213457797E-2</c:v>
                </c:pt>
                <c:pt idx="1">
                  <c:v>5.1383909983160697E-2</c:v>
                </c:pt>
                <c:pt idx="2">
                  <c:v>4.7843877385738198E-2</c:v>
                </c:pt>
                <c:pt idx="3">
                  <c:v>4.92314772420126E-2</c:v>
                </c:pt>
                <c:pt idx="4">
                  <c:v>4.7676825120761997E-2</c:v>
                </c:pt>
                <c:pt idx="5">
                  <c:v>5.1283187666547103E-2</c:v>
                </c:pt>
                <c:pt idx="6">
                  <c:v>4.8000126065360298E-2</c:v>
                </c:pt>
                <c:pt idx="7">
                  <c:v>4.9291475862391E-2</c:v>
                </c:pt>
                <c:pt idx="8">
                  <c:v>4.9155165129422397E-2</c:v>
                </c:pt>
                <c:pt idx="9">
                  <c:v>5.0041896785390401E-2</c:v>
                </c:pt>
                <c:pt idx="10">
                  <c:v>5.5608818346663202E-2</c:v>
                </c:pt>
                <c:pt idx="11">
                  <c:v>5.0197497528626102E-2</c:v>
                </c:pt>
                <c:pt idx="12">
                  <c:v>6.1200429677080302E-2</c:v>
                </c:pt>
                <c:pt idx="13">
                  <c:v>4.8717449291266098E-2</c:v>
                </c:pt>
                <c:pt idx="14">
                  <c:v>4.6984070429244101E-2</c:v>
                </c:pt>
                <c:pt idx="15">
                  <c:v>4.9719424887655898E-2</c:v>
                </c:pt>
                <c:pt idx="16">
                  <c:v>5.5322850229515601E-2</c:v>
                </c:pt>
                <c:pt idx="17">
                  <c:v>5.7014909729473602E-2</c:v>
                </c:pt>
                <c:pt idx="18">
                  <c:v>4.7900107173189301E-2</c:v>
                </c:pt>
                <c:pt idx="19">
                  <c:v>5.2527892920921998E-2</c:v>
                </c:pt>
                <c:pt idx="20">
                  <c:v>5.0969946617812803E-2</c:v>
                </c:pt>
                <c:pt idx="21">
                  <c:v>5.5675450869276402E-2</c:v>
                </c:pt>
                <c:pt idx="22">
                  <c:v>4.7852584586516603E-2</c:v>
                </c:pt>
                <c:pt idx="23">
                  <c:v>4.6140412080437503E-2</c:v>
                </c:pt>
                <c:pt idx="24">
                  <c:v>4.5006546822292402E-2</c:v>
                </c:pt>
                <c:pt idx="25">
                  <c:v>4.1928469073325397E-2</c:v>
                </c:pt>
                <c:pt idx="26">
                  <c:v>4.6415930772181903E-2</c:v>
                </c:pt>
                <c:pt idx="27">
                  <c:v>4.6084526369655598E-2</c:v>
                </c:pt>
                <c:pt idx="28">
                  <c:v>5.0403085947141699E-2</c:v>
                </c:pt>
                <c:pt idx="29">
                  <c:v>5.2328685158527302E-2</c:v>
                </c:pt>
                <c:pt idx="30">
                  <c:v>5.40137580357666E-2</c:v>
                </c:pt>
                <c:pt idx="31">
                  <c:v>5.9364789495896297E-2</c:v>
                </c:pt>
                <c:pt idx="32">
                  <c:v>6.1735370415058201E-2</c:v>
                </c:pt>
                <c:pt idx="33">
                  <c:v>6.1449547317654403E-2</c:v>
                </c:pt>
                <c:pt idx="34">
                  <c:v>6.9465761360508402E-2</c:v>
                </c:pt>
                <c:pt idx="35">
                  <c:v>7.0726940449340497E-2</c:v>
                </c:pt>
                <c:pt idx="36">
                  <c:v>7.4020015536116507E-2</c:v>
                </c:pt>
                <c:pt idx="37">
                  <c:v>7.6496669339086096E-2</c:v>
                </c:pt>
                <c:pt idx="38">
                  <c:v>8.0782217352267899E-2</c:v>
                </c:pt>
                <c:pt idx="39">
                  <c:v>8.2043033387602299E-2</c:v>
                </c:pt>
                <c:pt idx="40">
                  <c:v>8.31967039613285E-2</c:v>
                </c:pt>
                <c:pt idx="41">
                  <c:v>8.5109946060814998E-2</c:v>
                </c:pt>
                <c:pt idx="42">
                  <c:v>8.6961231453187404E-2</c:v>
                </c:pt>
              </c:numCache>
            </c:numRef>
          </c:val>
          <c:smooth val="0"/>
          <c:extLst>
            <c:ext xmlns:c16="http://schemas.microsoft.com/office/drawing/2014/chart" uri="{C3380CC4-5D6E-409C-BE32-E72D297353CC}">
              <c16:uniqueId val="{00000005-9300-4DB1-B0CD-DED4F5E4BA5D}"/>
            </c:ext>
          </c:extLst>
        </c:ser>
        <c:dLbls>
          <c:showLegendKey val="0"/>
          <c:showVal val="0"/>
          <c:showCatName val="0"/>
          <c:showSerName val="0"/>
          <c:showPercent val="0"/>
          <c:showBubbleSize val="0"/>
        </c:dLbls>
        <c:smooth val="0"/>
        <c:axId val="481964200"/>
        <c:axId val="481964592"/>
      </c:lineChart>
      <c:catAx>
        <c:axId val="4819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964592"/>
        <c:crosses val="autoZero"/>
        <c:auto val="1"/>
        <c:lblAlgn val="ctr"/>
        <c:lblOffset val="100"/>
        <c:noMultiLvlLbl val="0"/>
      </c:catAx>
      <c:valAx>
        <c:axId val="48196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964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Ghana - elect eta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'4_UK+GH_1960-2013_energy_data'!$C$126:$D$126</c:f>
              <c:strCache>
                <c:ptCount val="2"/>
                <c:pt idx="0">
                  <c:v>KE - Fans</c:v>
                </c:pt>
                <c:pt idx="1">
                  <c:v>eta</c:v>
                </c:pt>
              </c:strCache>
            </c:strRef>
          </c:tx>
          <c:spPr>
            <a:ln w="28575" cap="rnd">
              <a:solidFill>
                <a:schemeClr val="accent1"/>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'4_UK+GH_1960-2013_energy_data'!$P$126:$BF$126</c:f>
              <c:numCache>
                <c:formatCode>General</c:formatCode>
                <c:ptCount val="43"/>
                <c:pt idx="0">
                  <c:v>9.3014738123533794E-2</c:v>
                </c:pt>
                <c:pt idx="1">
                  <c:v>9.3502751418469907E-2</c:v>
                </c:pt>
                <c:pt idx="2">
                  <c:v>9.4370118378173704E-2</c:v>
                </c:pt>
                <c:pt idx="3">
                  <c:v>9.5810548629301898E-2</c:v>
                </c:pt>
                <c:pt idx="4">
                  <c:v>9.5874189654231695E-2</c:v>
                </c:pt>
                <c:pt idx="5">
                  <c:v>9.6396848115085504E-2</c:v>
                </c:pt>
                <c:pt idx="6">
                  <c:v>9.6294950713769104E-2</c:v>
                </c:pt>
                <c:pt idx="7">
                  <c:v>9.6778311054248403E-2</c:v>
                </c:pt>
                <c:pt idx="8">
                  <c:v>9.7555124468892598E-2</c:v>
                </c:pt>
                <c:pt idx="9">
                  <c:v>9.8920122835642194E-2</c:v>
                </c:pt>
                <c:pt idx="10">
                  <c:v>0.10009569447036699</c:v>
                </c:pt>
                <c:pt idx="11">
                  <c:v>0.10001491690452</c:v>
                </c:pt>
                <c:pt idx="12">
                  <c:v>0.10143578155857</c:v>
                </c:pt>
                <c:pt idx="13">
                  <c:v>9.7349559052976001E-2</c:v>
                </c:pt>
                <c:pt idx="14">
                  <c:v>0.10118580973951</c:v>
                </c:pt>
                <c:pt idx="15">
                  <c:v>0.102314582196703</c:v>
                </c:pt>
                <c:pt idx="16">
                  <c:v>0.10473569795407001</c:v>
                </c:pt>
                <c:pt idx="17">
                  <c:v>0.105137828814981</c:v>
                </c:pt>
                <c:pt idx="18">
                  <c:v>0.105709485972122</c:v>
                </c:pt>
                <c:pt idx="19">
                  <c:v>0.106076246015953</c:v>
                </c:pt>
                <c:pt idx="20">
                  <c:v>0.106696528492147</c:v>
                </c:pt>
                <c:pt idx="21">
                  <c:v>0.10710624367634899</c:v>
                </c:pt>
                <c:pt idx="22">
                  <c:v>0.10737769281164999</c:v>
                </c:pt>
                <c:pt idx="23">
                  <c:v>0.107124030634919</c:v>
                </c:pt>
                <c:pt idx="24">
                  <c:v>0.11253436522846801</c:v>
                </c:pt>
                <c:pt idx="25">
                  <c:v>0.11795987317656501</c:v>
                </c:pt>
                <c:pt idx="26">
                  <c:v>0.108894439891533</c:v>
                </c:pt>
                <c:pt idx="27">
                  <c:v>6.6953193754521301E-2</c:v>
                </c:pt>
                <c:pt idx="28">
                  <c:v>7.7597005692278398E-2</c:v>
                </c:pt>
                <c:pt idx="29">
                  <c:v>9.7762373866335198E-2</c:v>
                </c:pt>
                <c:pt idx="30">
                  <c:v>8.9193282802693605E-2</c:v>
                </c:pt>
                <c:pt idx="31">
                  <c:v>6.9621102219510303E-2</c:v>
                </c:pt>
                <c:pt idx="32">
                  <c:v>6.8664787410584099E-2</c:v>
                </c:pt>
                <c:pt idx="33">
                  <c:v>9.6043055470499406E-2</c:v>
                </c:pt>
                <c:pt idx="34">
                  <c:v>8.2867421906070104E-2</c:v>
                </c:pt>
                <c:pt idx="35">
                  <c:v>6.7316993478234E-2</c:v>
                </c:pt>
                <c:pt idx="36">
                  <c:v>6.12527788233478E-2</c:v>
                </c:pt>
                <c:pt idx="37">
                  <c:v>7.4291491556184794E-2</c:v>
                </c:pt>
                <c:pt idx="38">
                  <c:v>7.8034793847574696E-2</c:v>
                </c:pt>
                <c:pt idx="39">
                  <c:v>6.1225086926937802E-2</c:v>
                </c:pt>
                <c:pt idx="40">
                  <c:v>6.9205718867250507E-2</c:v>
                </c:pt>
                <c:pt idx="41">
                  <c:v>6.7407024595430701E-2</c:v>
                </c:pt>
                <c:pt idx="42">
                  <c:v>6.6211216830346101E-2</c:v>
                </c:pt>
              </c:numCache>
            </c:numRef>
          </c:val>
          <c:smooth val="0"/>
          <c:extLst>
            <c:ext xmlns:c16="http://schemas.microsoft.com/office/drawing/2014/chart" uri="{C3380CC4-5D6E-409C-BE32-E72D297353CC}">
              <c16:uniqueId val="{00000000-5B50-4139-8458-ABDFF10B2F32}"/>
            </c:ext>
          </c:extLst>
        </c:ser>
        <c:ser>
          <c:idx val="1"/>
          <c:order val="1"/>
          <c:tx>
            <c:strRef>
              <c:f>'4_UK+GH_1960-2013_energy_data'!$C$127:$D$127</c:f>
              <c:strCache>
                <c:ptCount val="2"/>
                <c:pt idx="0">
                  <c:v>Light - Electric lights</c:v>
                </c:pt>
                <c:pt idx="1">
                  <c:v>eta</c:v>
                </c:pt>
              </c:strCache>
            </c:strRef>
          </c:tx>
          <c:spPr>
            <a:ln w="28575" cap="rnd">
              <a:solidFill>
                <a:schemeClr val="accent2"/>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'4_UK+GH_1960-2013_energy_data'!$P$127:$BF$127</c:f>
              <c:numCache>
                <c:formatCode>General</c:formatCode>
                <c:ptCount val="43"/>
                <c:pt idx="0">
                  <c:v>2.4153661318229502E-2</c:v>
                </c:pt>
                <c:pt idx="1">
                  <c:v>2.4522623150904602E-2</c:v>
                </c:pt>
                <c:pt idx="2">
                  <c:v>2.49919165476735E-2</c:v>
                </c:pt>
                <c:pt idx="3">
                  <c:v>2.5616218760854601E-2</c:v>
                </c:pt>
                <c:pt idx="4">
                  <c:v>2.5873603338382199E-2</c:v>
                </c:pt>
                <c:pt idx="5">
                  <c:v>2.6253734791570501E-2</c:v>
                </c:pt>
                <c:pt idx="6">
                  <c:v>2.6462257409991599E-2</c:v>
                </c:pt>
                <c:pt idx="7">
                  <c:v>2.68300215538218E-2</c:v>
                </c:pt>
                <c:pt idx="8">
                  <c:v>2.7279693553545599E-2</c:v>
                </c:pt>
                <c:pt idx="9">
                  <c:v>2.78964852600283E-2</c:v>
                </c:pt>
                <c:pt idx="10">
                  <c:v>2.8463404053995198E-2</c:v>
                </c:pt>
                <c:pt idx="11">
                  <c:v>2.8673189778977301E-2</c:v>
                </c:pt>
                <c:pt idx="12">
                  <c:v>2.9314152463967201E-2</c:v>
                </c:pt>
                <c:pt idx="13">
                  <c:v>2.8355160198364499E-2</c:v>
                </c:pt>
                <c:pt idx="14">
                  <c:v>2.9700824164038901E-2</c:v>
                </c:pt>
                <c:pt idx="15">
                  <c:v>3.0260614354390501E-2</c:v>
                </c:pt>
                <c:pt idx="16">
                  <c:v>3.1208181527483701E-2</c:v>
                </c:pt>
                <c:pt idx="17">
                  <c:v>3.1558043211193099E-2</c:v>
                </c:pt>
                <c:pt idx="18">
                  <c:v>3.1958595819263601E-2</c:v>
                </c:pt>
                <c:pt idx="19">
                  <c:v>3.2296938362088599E-2</c:v>
                </c:pt>
                <c:pt idx="20">
                  <c:v>3.2712310856038498E-2</c:v>
                </c:pt>
                <c:pt idx="21">
                  <c:v>3.3063060421771602E-2</c:v>
                </c:pt>
                <c:pt idx="22">
                  <c:v>3.3370336570200401E-2</c:v>
                </c:pt>
                <c:pt idx="23">
                  <c:v>3.3512272477779298E-2</c:v>
                </c:pt>
                <c:pt idx="24">
                  <c:v>3.5434476067677703E-2</c:v>
                </c:pt>
                <c:pt idx="25">
                  <c:v>3.7381233967232801E-2</c:v>
                </c:pt>
                <c:pt idx="26">
                  <c:v>3.4726360898487602E-2</c:v>
                </c:pt>
                <c:pt idx="27">
                  <c:v>2.1484040004906502E-2</c:v>
                </c:pt>
                <c:pt idx="28">
                  <c:v>2.5051781575985099E-2</c:v>
                </c:pt>
                <c:pt idx="29">
                  <c:v>3.1752164126870701E-2</c:v>
                </c:pt>
                <c:pt idx="30">
                  <c:v>2.9140809852977002E-2</c:v>
                </c:pt>
                <c:pt idx="31">
                  <c:v>2.2879110427513501E-2</c:v>
                </c:pt>
                <c:pt idx="32">
                  <c:v>2.2694619843948001E-2</c:v>
                </c:pt>
                <c:pt idx="33">
                  <c:v>3.1923324842504097E-2</c:v>
                </c:pt>
                <c:pt idx="34">
                  <c:v>2.7697647518980201E-2</c:v>
                </c:pt>
                <c:pt idx="35">
                  <c:v>2.26237766451684E-2</c:v>
                </c:pt>
                <c:pt idx="36">
                  <c:v>2.06972561540513E-2</c:v>
                </c:pt>
                <c:pt idx="37">
                  <c:v>2.52370551639454E-2</c:v>
                </c:pt>
                <c:pt idx="38">
                  <c:v>2.66481647208037E-2</c:v>
                </c:pt>
                <c:pt idx="39">
                  <c:v>2.1016257786297898E-2</c:v>
                </c:pt>
                <c:pt idx="40">
                  <c:v>2.3877187957673698E-2</c:v>
                </c:pt>
                <c:pt idx="41">
                  <c:v>2.3373864422940999E-2</c:v>
                </c:pt>
                <c:pt idx="42">
                  <c:v>2.3073354206577301E-2</c:v>
                </c:pt>
              </c:numCache>
            </c:numRef>
          </c:val>
          <c:smooth val="0"/>
          <c:extLst>
            <c:ext xmlns:c16="http://schemas.microsoft.com/office/drawing/2014/chart" uri="{C3380CC4-5D6E-409C-BE32-E72D297353CC}">
              <c16:uniqueId val="{00000001-5B50-4139-8458-ABDFF10B2F32}"/>
            </c:ext>
          </c:extLst>
        </c:ser>
        <c:ser>
          <c:idx val="2"/>
          <c:order val="2"/>
          <c:tx>
            <c:strRef>
              <c:f>'4_UK+GH_1960-2013_energy_data'!$C$128:$D$128</c:f>
              <c:strCache>
                <c:ptCount val="2"/>
                <c:pt idx="0">
                  <c:v>Light - Televisions</c:v>
                </c:pt>
                <c:pt idx="1">
                  <c:v>eta</c:v>
                </c:pt>
              </c:strCache>
            </c:strRef>
          </c:tx>
          <c:spPr>
            <a:ln w="28575" cap="rnd">
              <a:solidFill>
                <a:schemeClr val="accent3"/>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'4_UK+GH_1960-2013_energy_data'!$P$128:$BF$128</c:f>
              <c:numCache>
                <c:formatCode>General</c:formatCode>
                <c:ptCount val="43"/>
                <c:pt idx="0">
                  <c:v>7.6555091406706102E-4</c:v>
                </c:pt>
                <c:pt idx="1">
                  <c:v>7.8879635766799204E-4</c:v>
                </c:pt>
                <c:pt idx="2">
                  <c:v>8.1576600572542696E-4</c:v>
                </c:pt>
                <c:pt idx="3">
                  <c:v>8.4842828278022505E-4</c:v>
                </c:pt>
                <c:pt idx="4">
                  <c:v>8.6948445855329398E-4</c:v>
                </c:pt>
                <c:pt idx="5">
                  <c:v>8.9510884800460505E-4</c:v>
                </c:pt>
                <c:pt idx="6">
                  <c:v>9.1531541481471696E-4</c:v>
                </c:pt>
                <c:pt idx="7">
                  <c:v>9.41471812520143E-4</c:v>
                </c:pt>
                <c:pt idx="8">
                  <c:v>9.7108072110969901E-4</c:v>
                </c:pt>
                <c:pt idx="9">
                  <c:v>1.0073622047860799E-3</c:v>
                </c:pt>
                <c:pt idx="10">
                  <c:v>1.04264775603563E-3</c:v>
                </c:pt>
                <c:pt idx="11">
                  <c:v>1.06546477301194E-3</c:v>
                </c:pt>
                <c:pt idx="12">
                  <c:v>1.10497842677195E-3</c:v>
                </c:pt>
                <c:pt idx="13">
                  <c:v>1.0842416707424599E-3</c:v>
                </c:pt>
                <c:pt idx="14">
                  <c:v>1.1520924109625101E-3</c:v>
                </c:pt>
                <c:pt idx="15">
                  <c:v>1.1907805548529501E-3</c:v>
                </c:pt>
                <c:pt idx="16">
                  <c:v>1.24586481202044E-3</c:v>
                </c:pt>
                <c:pt idx="17">
                  <c:v>1.2781361689409201E-3</c:v>
                </c:pt>
                <c:pt idx="18">
                  <c:v>1.31322278483822E-3</c:v>
                </c:pt>
                <c:pt idx="19">
                  <c:v>1.3465346258187E-3</c:v>
                </c:pt>
                <c:pt idx="20">
                  <c:v>1.38387684049003E-3</c:v>
                </c:pt>
                <c:pt idx="21">
                  <c:v>1.41934062065719E-3</c:v>
                </c:pt>
                <c:pt idx="22">
                  <c:v>1.4537562465925301E-3</c:v>
                </c:pt>
                <c:pt idx="23">
                  <c:v>1.4816821108394999E-3</c:v>
                </c:pt>
                <c:pt idx="24">
                  <c:v>1.5901304839557699E-3</c:v>
                </c:pt>
                <c:pt idx="25">
                  <c:v>1.7027626930911401E-3</c:v>
                </c:pt>
                <c:pt idx="26">
                  <c:v>1.60581066458231E-3</c:v>
                </c:pt>
                <c:pt idx="27">
                  <c:v>1.00862365509043E-3</c:v>
                </c:pt>
                <c:pt idx="28">
                  <c:v>1.1941977520904699E-3</c:v>
                </c:pt>
                <c:pt idx="29">
                  <c:v>1.5370374888299099E-3</c:v>
                </c:pt>
                <c:pt idx="30">
                  <c:v>1.43264336764914E-3</c:v>
                </c:pt>
                <c:pt idx="31">
                  <c:v>1.1424984924046199E-3</c:v>
                </c:pt>
                <c:pt idx="32">
                  <c:v>1.15126952679408E-3</c:v>
                </c:pt>
                <c:pt idx="33">
                  <c:v>1.6453575816558401E-3</c:v>
                </c:pt>
                <c:pt idx="34">
                  <c:v>1.4506299369120099E-3</c:v>
                </c:pt>
                <c:pt idx="35">
                  <c:v>1.2042230582742701E-3</c:v>
                </c:pt>
                <c:pt idx="36">
                  <c:v>1.1198306251134201E-3</c:v>
                </c:pt>
                <c:pt idx="37">
                  <c:v>1.3881897796477101E-3</c:v>
                </c:pt>
                <c:pt idx="38">
                  <c:v>1.49047344392662E-3</c:v>
                </c:pt>
                <c:pt idx="39">
                  <c:v>1.1954698370705201E-3</c:v>
                </c:pt>
                <c:pt idx="40">
                  <c:v>1.38157913816559E-3</c:v>
                </c:pt>
                <c:pt idx="41">
                  <c:v>1.3760021629665199E-3</c:v>
                </c:pt>
                <c:pt idx="42">
                  <c:v>1.38224720615355E-3</c:v>
                </c:pt>
              </c:numCache>
            </c:numRef>
          </c:val>
          <c:smooth val="0"/>
          <c:extLst>
            <c:ext xmlns:c16="http://schemas.microsoft.com/office/drawing/2014/chart" uri="{C3380CC4-5D6E-409C-BE32-E72D297353CC}">
              <c16:uniqueId val="{00000002-5B50-4139-8458-ABDFF10B2F32}"/>
            </c:ext>
          </c:extLst>
        </c:ser>
        <c:ser>
          <c:idx val="3"/>
          <c:order val="3"/>
          <c:tx>
            <c:strRef>
              <c:f>'4_UK+GH_1960-2013_energy_data'!$C$129:$D$129</c:f>
              <c:strCache>
                <c:ptCount val="2"/>
                <c:pt idx="0">
                  <c:v>MD - Electric motors</c:v>
                </c:pt>
                <c:pt idx="1">
                  <c:v>eta</c:v>
                </c:pt>
              </c:strCache>
            </c:strRef>
          </c:tx>
          <c:spPr>
            <a:ln w="28575" cap="rnd">
              <a:solidFill>
                <a:schemeClr val="accent4"/>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'4_UK+GH_1960-2013_energy_data'!$P$129:$BF$129</c:f>
              <c:numCache>
                <c:formatCode>General</c:formatCode>
                <c:ptCount val="43"/>
                <c:pt idx="0">
                  <c:v>0.67348791344655301</c:v>
                </c:pt>
                <c:pt idx="1">
                  <c:v>0.67649260744069695</c:v>
                </c:pt>
                <c:pt idx="2">
                  <c:v>0.68224009285242104</c:v>
                </c:pt>
                <c:pt idx="3">
                  <c:v>0.692123401809284</c:v>
                </c:pt>
                <c:pt idx="4">
                  <c:v>0.692058369960173</c:v>
                </c:pt>
                <c:pt idx="5">
                  <c:v>0.69530917390021396</c:v>
                </c:pt>
                <c:pt idx="6">
                  <c:v>0.69405836246719499</c:v>
                </c:pt>
                <c:pt idx="7">
                  <c:v>0.69702934335135902</c:v>
                </c:pt>
                <c:pt idx="8">
                  <c:v>0.70211266210523504</c:v>
                </c:pt>
                <c:pt idx="9">
                  <c:v>0.71142342735826303</c:v>
                </c:pt>
                <c:pt idx="10">
                  <c:v>0.71936411082797702</c:v>
                </c:pt>
                <c:pt idx="11">
                  <c:v>0.71827543690856299</c:v>
                </c:pt>
                <c:pt idx="12">
                  <c:v>0.72796961301081797</c:v>
                </c:pt>
                <c:pt idx="13">
                  <c:v>0.698159771521359</c:v>
                </c:pt>
                <c:pt idx="14">
                  <c:v>0.72517377105080205</c:v>
                </c:pt>
                <c:pt idx="15">
                  <c:v>0.73276462901795603</c:v>
                </c:pt>
                <c:pt idx="16">
                  <c:v>0.74959897058756197</c:v>
                </c:pt>
                <c:pt idx="17">
                  <c:v>0.75197483041689095</c:v>
                </c:pt>
                <c:pt idx="18">
                  <c:v>0.75556361205098899</c:v>
                </c:pt>
                <c:pt idx="19">
                  <c:v>0.757688459840413</c:v>
                </c:pt>
                <c:pt idx="20">
                  <c:v>0.76162453336514602</c:v>
                </c:pt>
                <c:pt idx="21">
                  <c:v>0.76405766952838805</c:v>
                </c:pt>
                <c:pt idx="22">
                  <c:v>0.76550619353683502</c:v>
                </c:pt>
                <c:pt idx="23">
                  <c:v>0.76321583782421498</c:v>
                </c:pt>
                <c:pt idx="24">
                  <c:v>0.80126093017122302</c:v>
                </c:pt>
                <c:pt idx="25">
                  <c:v>0.839370883876422</c:v>
                </c:pt>
                <c:pt idx="26">
                  <c:v>0.77438787966864198</c:v>
                </c:pt>
                <c:pt idx="27">
                  <c:v>0.47583872290760398</c:v>
                </c:pt>
                <c:pt idx="28">
                  <c:v>0.55115208957320105</c:v>
                </c:pt>
                <c:pt idx="29">
                  <c:v>0.69396662604789106</c:v>
                </c:pt>
                <c:pt idx="30">
                  <c:v>0.63276384176809597</c:v>
                </c:pt>
                <c:pt idx="31">
                  <c:v>0.49362294222823799</c:v>
                </c:pt>
                <c:pt idx="32">
                  <c:v>0.48655921779622302</c:v>
                </c:pt>
                <c:pt idx="33">
                  <c:v>0.68016924923260802</c:v>
                </c:pt>
                <c:pt idx="34">
                  <c:v>0.58652488336797004</c:v>
                </c:pt>
                <c:pt idx="35">
                  <c:v>0.47619088033998502</c:v>
                </c:pt>
                <c:pt idx="36">
                  <c:v>0.43304999576288</c:v>
                </c:pt>
                <c:pt idx="37">
                  <c:v>0.52493956226252503</c:v>
                </c:pt>
                <c:pt idx="38">
                  <c:v>0.55108498138375706</c:v>
                </c:pt>
                <c:pt idx="39">
                  <c:v>0.43213735538801901</c:v>
                </c:pt>
                <c:pt idx="40">
                  <c:v>0.48820083622170701</c:v>
                </c:pt>
                <c:pt idx="41">
                  <c:v>0.475256237950126</c:v>
                </c:pt>
                <c:pt idx="42">
                  <c:v>0.46657594519600099</c:v>
                </c:pt>
              </c:numCache>
            </c:numRef>
          </c:val>
          <c:smooth val="0"/>
          <c:extLst>
            <c:ext xmlns:c16="http://schemas.microsoft.com/office/drawing/2014/chart" uri="{C3380CC4-5D6E-409C-BE32-E72D297353CC}">
              <c16:uniqueId val="{00000003-5B50-4139-8458-ABDFF10B2F32}"/>
            </c:ext>
          </c:extLst>
        </c:ser>
        <c:ser>
          <c:idx val="4"/>
          <c:order val="4"/>
          <c:tx>
            <c:strRef>
              <c:f>'4_UK+GH_1960-2013_energy_data'!$C$130:$D$130</c:f>
              <c:strCache>
                <c:ptCount val="2"/>
                <c:pt idx="0">
                  <c:v>MD - Other appliances</c:v>
                </c:pt>
                <c:pt idx="1">
                  <c:v>eta</c:v>
                </c:pt>
              </c:strCache>
            </c:strRef>
          </c:tx>
          <c:spPr>
            <a:ln w="28575" cap="rnd">
              <a:solidFill>
                <a:schemeClr val="accent5"/>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'4_UK+GH_1960-2013_energy_data'!$P$130:$BF$130</c:f>
              <c:numCache>
                <c:formatCode>General</c:formatCode>
                <c:ptCount val="43"/>
                <c:pt idx="0">
                  <c:v>0.67348791344659398</c:v>
                </c:pt>
                <c:pt idx="1">
                  <c:v>0.67649260744069695</c:v>
                </c:pt>
                <c:pt idx="2">
                  <c:v>0.68224009285245801</c:v>
                </c:pt>
                <c:pt idx="3">
                  <c:v>0.692123401809284</c:v>
                </c:pt>
                <c:pt idx="4">
                  <c:v>0.692058369960173</c:v>
                </c:pt>
                <c:pt idx="5">
                  <c:v>0.69530917390021296</c:v>
                </c:pt>
                <c:pt idx="6">
                  <c:v>0.69405836246719499</c:v>
                </c:pt>
                <c:pt idx="7">
                  <c:v>0.69702934335128597</c:v>
                </c:pt>
                <c:pt idx="8">
                  <c:v>0.70211266210523504</c:v>
                </c:pt>
                <c:pt idx="9">
                  <c:v>0.711423427358295</c:v>
                </c:pt>
                <c:pt idx="10">
                  <c:v>0.71936411082797702</c:v>
                </c:pt>
                <c:pt idx="11">
                  <c:v>0.71827543690856299</c:v>
                </c:pt>
                <c:pt idx="12">
                  <c:v>0.72796961301081797</c:v>
                </c:pt>
                <c:pt idx="13">
                  <c:v>0.69815977152130504</c:v>
                </c:pt>
                <c:pt idx="14">
                  <c:v>0.72517377105083303</c:v>
                </c:pt>
                <c:pt idx="15">
                  <c:v>0.73276462901799</c:v>
                </c:pt>
                <c:pt idx="16">
                  <c:v>0.74959897058756197</c:v>
                </c:pt>
                <c:pt idx="17">
                  <c:v>0.75197483041689095</c:v>
                </c:pt>
                <c:pt idx="18">
                  <c:v>0.75556361205098799</c:v>
                </c:pt>
                <c:pt idx="19">
                  <c:v>0.757688459840413</c:v>
                </c:pt>
                <c:pt idx="20">
                  <c:v>0.76162453336518599</c:v>
                </c:pt>
                <c:pt idx="21">
                  <c:v>0.76405766952842302</c:v>
                </c:pt>
                <c:pt idx="22">
                  <c:v>0.76550619353683602</c:v>
                </c:pt>
                <c:pt idx="23">
                  <c:v>0.76321583782417501</c:v>
                </c:pt>
                <c:pt idx="24">
                  <c:v>0.80126093017122302</c:v>
                </c:pt>
                <c:pt idx="25">
                  <c:v>0.83937088387659597</c:v>
                </c:pt>
                <c:pt idx="26">
                  <c:v>0.77438787966864198</c:v>
                </c:pt>
                <c:pt idx="27">
                  <c:v>0.47583872290760398</c:v>
                </c:pt>
                <c:pt idx="28">
                  <c:v>0.55115208957320105</c:v>
                </c:pt>
                <c:pt idx="29">
                  <c:v>0.69396662604789106</c:v>
                </c:pt>
                <c:pt idx="30">
                  <c:v>0.63276384176815204</c:v>
                </c:pt>
                <c:pt idx="31">
                  <c:v>0.49362294222823799</c:v>
                </c:pt>
                <c:pt idx="32">
                  <c:v>0.48655921779622402</c:v>
                </c:pt>
                <c:pt idx="33">
                  <c:v>0.68016924923260802</c:v>
                </c:pt>
                <c:pt idx="34">
                  <c:v>0.58652488336797004</c:v>
                </c:pt>
                <c:pt idx="35">
                  <c:v>0.47619088033998402</c:v>
                </c:pt>
                <c:pt idx="36">
                  <c:v>0.43304999576288</c:v>
                </c:pt>
                <c:pt idx="37">
                  <c:v>0.52493956226252503</c:v>
                </c:pt>
                <c:pt idx="38">
                  <c:v>0.55108498138375706</c:v>
                </c:pt>
                <c:pt idx="39">
                  <c:v>0.43213735538801901</c:v>
                </c:pt>
                <c:pt idx="40">
                  <c:v>0.48820083622170701</c:v>
                </c:pt>
                <c:pt idx="41">
                  <c:v>0.475256237950126</c:v>
                </c:pt>
                <c:pt idx="42">
                  <c:v>0.46657594519600099</c:v>
                </c:pt>
              </c:numCache>
            </c:numRef>
          </c:val>
          <c:smooth val="0"/>
          <c:extLst>
            <c:ext xmlns:c16="http://schemas.microsoft.com/office/drawing/2014/chart" uri="{C3380CC4-5D6E-409C-BE32-E72D297353CC}">
              <c16:uniqueId val="{00000004-5B50-4139-8458-ABDFF10B2F32}"/>
            </c:ext>
          </c:extLst>
        </c:ser>
        <c:ser>
          <c:idx val="5"/>
          <c:order val="5"/>
          <c:tx>
            <c:strRef>
              <c:f>'4_UK+GH_1960-2013_energy_data'!$C$131:$D$131</c:f>
              <c:strCache>
                <c:ptCount val="2"/>
                <c:pt idx="0">
                  <c:v>LTH.-10.C - Refrigerators</c:v>
                </c:pt>
                <c:pt idx="1">
                  <c:v>eta</c:v>
                </c:pt>
              </c:strCache>
            </c:strRef>
          </c:tx>
          <c:spPr>
            <a:ln w="28575" cap="rnd">
              <a:solidFill>
                <a:schemeClr val="accent6"/>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'4_UK+GH_1960-2013_energy_data'!$P$131:$BF$131</c:f>
              <c:numCache>
                <c:formatCode>General</c:formatCode>
                <c:ptCount val="43"/>
                <c:pt idx="0">
                  <c:v>2.6745626521272398E-2</c:v>
                </c:pt>
                <c:pt idx="1">
                  <c:v>2.71828671164751E-2</c:v>
                </c:pt>
                <c:pt idx="2">
                  <c:v>2.7731421730658401E-2</c:v>
                </c:pt>
                <c:pt idx="3">
                  <c:v>2.8452353232681301E-2</c:v>
                </c:pt>
                <c:pt idx="4">
                  <c:v>2.8765879989918398E-2</c:v>
                </c:pt>
                <c:pt idx="5">
                  <c:v>2.92157459310146E-2</c:v>
                </c:pt>
                <c:pt idx="6">
                  <c:v>2.9474471502388501E-2</c:v>
                </c:pt>
                <c:pt idx="7">
                  <c:v>2.9910386899612399E-2</c:v>
                </c:pt>
                <c:pt idx="8">
                  <c:v>3.0437675529073401E-2</c:v>
                </c:pt>
                <c:pt idx="9">
                  <c:v>3.11517209525181E-2</c:v>
                </c:pt>
                <c:pt idx="10">
                  <c:v>3.1810460492348001E-2</c:v>
                </c:pt>
                <c:pt idx="11">
                  <c:v>3.20700844908407E-2</c:v>
                </c:pt>
                <c:pt idx="12">
                  <c:v>3.2812039208369899E-2</c:v>
                </c:pt>
                <c:pt idx="13">
                  <c:v>3.1762226259874703E-2</c:v>
                </c:pt>
                <c:pt idx="14">
                  <c:v>3.3293679991998601E-2</c:v>
                </c:pt>
                <c:pt idx="15">
                  <c:v>3.39451209806707E-2</c:v>
                </c:pt>
                <c:pt idx="16">
                  <c:v>3.5032131562160798E-2</c:v>
                </c:pt>
                <c:pt idx="17">
                  <c:v>3.5448601205335897E-2</c:v>
                </c:pt>
                <c:pt idx="18">
                  <c:v>3.5921991594416197E-2</c:v>
                </c:pt>
                <c:pt idx="19">
                  <c:v>3.6325429552554897E-2</c:v>
                </c:pt>
                <c:pt idx="20">
                  <c:v>3.68154896252516E-2</c:v>
                </c:pt>
                <c:pt idx="21">
                  <c:v>3.72328145957211E-2</c:v>
                </c:pt>
                <c:pt idx="22">
                  <c:v>3.76011045351149E-2</c:v>
                </c:pt>
                <c:pt idx="23">
                  <c:v>3.7782879292540102E-2</c:v>
                </c:pt>
                <c:pt idx="24">
                  <c:v>3.9972611138176101E-2</c:v>
                </c:pt>
                <c:pt idx="25">
                  <c:v>4.2191972927051402E-2</c:v>
                </c:pt>
                <c:pt idx="26">
                  <c:v>3.9216581907143597E-2</c:v>
                </c:pt>
                <c:pt idx="27">
                  <c:v>2.4274786611500201E-2</c:v>
                </c:pt>
                <c:pt idx="28">
                  <c:v>2.8320571388315799E-2</c:v>
                </c:pt>
                <c:pt idx="29">
                  <c:v>3.5913335295271999E-2</c:v>
                </c:pt>
                <c:pt idx="30">
                  <c:v>3.2976023763004098E-2</c:v>
                </c:pt>
                <c:pt idx="31">
                  <c:v>2.5902725581712499E-2</c:v>
                </c:pt>
                <c:pt idx="32">
                  <c:v>2.5705997016190599E-2</c:v>
                </c:pt>
                <c:pt idx="33">
                  <c:v>3.6176000557057601E-2</c:v>
                </c:pt>
                <c:pt idx="34">
                  <c:v>3.1401618702880302E-2</c:v>
                </c:pt>
                <c:pt idx="35">
                  <c:v>2.5660606993022701E-2</c:v>
                </c:pt>
                <c:pt idx="36">
                  <c:v>2.3485690754563901E-2</c:v>
                </c:pt>
                <c:pt idx="37">
                  <c:v>2.8649310563643501E-2</c:v>
                </c:pt>
                <c:pt idx="38">
                  <c:v>3.02638411109632E-2</c:v>
                </c:pt>
                <c:pt idx="39">
                  <c:v>2.3877551481179898E-2</c:v>
                </c:pt>
                <c:pt idx="40">
                  <c:v>2.7138870208578698E-2</c:v>
                </c:pt>
                <c:pt idx="41">
                  <c:v>2.6577242151300699E-2</c:v>
                </c:pt>
                <c:pt idx="42">
                  <c:v>2.62456693040958E-2</c:v>
                </c:pt>
              </c:numCache>
            </c:numRef>
          </c:val>
          <c:smooth val="0"/>
          <c:extLst>
            <c:ext xmlns:c16="http://schemas.microsoft.com/office/drawing/2014/chart" uri="{C3380CC4-5D6E-409C-BE32-E72D297353CC}">
              <c16:uniqueId val="{00000005-5B50-4139-8458-ABDFF10B2F32}"/>
            </c:ext>
          </c:extLst>
        </c:ser>
        <c:ser>
          <c:idx val="6"/>
          <c:order val="6"/>
          <c:tx>
            <c:strRef>
              <c:f>'4_UK+GH_1960-2013_energy_data'!$C$132:$D$132</c:f>
              <c:strCache>
                <c:ptCount val="2"/>
                <c:pt idx="0">
                  <c:v>MTH.100.C - Electric heaters</c:v>
                </c:pt>
                <c:pt idx="1">
                  <c:v>eta</c:v>
                </c:pt>
              </c:strCache>
            </c:strRef>
          </c:tx>
          <c:spPr>
            <a:ln w="28575" cap="rnd">
              <a:solidFill>
                <a:schemeClr val="accent1">
                  <a:lumMod val="60000"/>
                </a:schemeClr>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'4_UK+GH_1960-2013_energy_data'!$P$132:$BF$132</c:f>
              <c:numCache>
                <c:formatCode>General</c:formatCode>
                <c:ptCount val="43"/>
                <c:pt idx="0">
                  <c:v>0.15434990290567399</c:v>
                </c:pt>
                <c:pt idx="1">
                  <c:v>0.154688241932013</c:v>
                </c:pt>
                <c:pt idx="2">
                  <c:v>0.155657692426797</c:v>
                </c:pt>
                <c:pt idx="3">
                  <c:v>0.15756585190462999</c:v>
                </c:pt>
                <c:pt idx="4">
                  <c:v>0.15720345955884599</c:v>
                </c:pt>
                <c:pt idx="5">
                  <c:v>0.157596781502575</c:v>
                </c:pt>
                <c:pt idx="6">
                  <c:v>0.156971798369969</c:v>
                </c:pt>
                <c:pt idx="7">
                  <c:v>0.15729091696340999</c:v>
                </c:pt>
                <c:pt idx="8">
                  <c:v>0.15811901856848301</c:v>
                </c:pt>
                <c:pt idx="9">
                  <c:v>0.159879500801555</c:v>
                </c:pt>
                <c:pt idx="10">
                  <c:v>0.16132672380749399</c:v>
                </c:pt>
                <c:pt idx="11">
                  <c:v>0.16075580744923401</c:v>
                </c:pt>
                <c:pt idx="12">
                  <c:v>0.16258858025268699</c:v>
                </c:pt>
                <c:pt idx="13">
                  <c:v>0.15561050962108799</c:v>
                </c:pt>
                <c:pt idx="14">
                  <c:v>0.16130195405745501</c:v>
                </c:pt>
                <c:pt idx="15">
                  <c:v>0.162660285677381</c:v>
                </c:pt>
                <c:pt idx="16">
                  <c:v>0.16606247208191499</c:v>
                </c:pt>
                <c:pt idx="17">
                  <c:v>0.16625596456359301</c:v>
                </c:pt>
                <c:pt idx="18">
                  <c:v>0.166717905341288</c:v>
                </c:pt>
                <c:pt idx="19">
                  <c:v>0.16685720733889101</c:v>
                </c:pt>
                <c:pt idx="20">
                  <c:v>0.16739560687395999</c:v>
                </c:pt>
                <c:pt idx="21">
                  <c:v>0.16760377297790299</c:v>
                </c:pt>
                <c:pt idx="22">
                  <c:v>0.167597103739202</c:v>
                </c:pt>
                <c:pt idx="23">
                  <c:v>0.16677497897889201</c:v>
                </c:pt>
                <c:pt idx="24">
                  <c:v>0.174754642468575</c:v>
                </c:pt>
                <c:pt idx="25">
                  <c:v>0.182719689318669</c:v>
                </c:pt>
                <c:pt idx="26">
                  <c:v>0.168256593014355</c:v>
                </c:pt>
                <c:pt idx="27">
                  <c:v>0.10319550238047</c:v>
                </c:pt>
                <c:pt idx="28">
                  <c:v>0.119306796951459</c:v>
                </c:pt>
                <c:pt idx="29">
                  <c:v>0.14994441517726201</c:v>
                </c:pt>
                <c:pt idx="30">
                  <c:v>0.13646979375347901</c:v>
                </c:pt>
                <c:pt idx="31">
                  <c:v>0.106267026103655</c:v>
                </c:pt>
                <c:pt idx="32">
                  <c:v>0.104556802229921</c:v>
                </c:pt>
                <c:pt idx="33">
                  <c:v>0.14589889924142499</c:v>
                </c:pt>
                <c:pt idx="34">
                  <c:v>0.12558705769154699</c:v>
                </c:pt>
                <c:pt idx="35">
                  <c:v>0.101781273062502</c:v>
                </c:pt>
                <c:pt idx="36">
                  <c:v>9.2397047785007402E-2</c:v>
                </c:pt>
                <c:pt idx="37">
                  <c:v>0.11180660389484</c:v>
                </c:pt>
                <c:pt idx="38">
                  <c:v>0.117170860098867</c:v>
                </c:pt>
                <c:pt idx="39">
                  <c:v>9.1721361649672498E-2</c:v>
                </c:pt>
                <c:pt idx="40">
                  <c:v>0.10344262864029601</c:v>
                </c:pt>
                <c:pt idx="41">
                  <c:v>0.100527726266743</c:v>
                </c:pt>
                <c:pt idx="42">
                  <c:v>9.85239914778826E-2</c:v>
                </c:pt>
              </c:numCache>
            </c:numRef>
          </c:val>
          <c:smooth val="0"/>
          <c:extLst>
            <c:ext xmlns:c16="http://schemas.microsoft.com/office/drawing/2014/chart" uri="{C3380CC4-5D6E-409C-BE32-E72D297353CC}">
              <c16:uniqueId val="{00000006-5B50-4139-8458-ABDFF10B2F32}"/>
            </c:ext>
          </c:extLst>
        </c:ser>
        <c:ser>
          <c:idx val="7"/>
          <c:order val="7"/>
          <c:tx>
            <c:strRef>
              <c:f>'4_UK+GH_1960-2013_energy_data'!$C$133:$D$133</c:f>
              <c:strCache>
                <c:ptCount val="2"/>
                <c:pt idx="0">
                  <c:v>MTH.200.C - Electric heaters</c:v>
                </c:pt>
                <c:pt idx="1">
                  <c:v>eta</c:v>
                </c:pt>
              </c:strCache>
            </c:strRef>
          </c:tx>
          <c:spPr>
            <a:ln w="28575" cap="rnd">
              <a:solidFill>
                <a:schemeClr val="accent2">
                  <a:lumMod val="60000"/>
                </a:schemeClr>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'4_UK+GH_1960-2013_energy_data'!$P$133:$BF$133</c:f>
              <c:numCache>
                <c:formatCode>General</c:formatCode>
                <c:ptCount val="43"/>
                <c:pt idx="0">
                  <c:v>0.17072122696648201</c:v>
                </c:pt>
                <c:pt idx="1">
                  <c:v>0.15825187842843599</c:v>
                </c:pt>
                <c:pt idx="2">
                  <c:v>0.16892031310844899</c:v>
                </c:pt>
                <c:pt idx="3">
                  <c:v>0.194823383791253</c:v>
                </c:pt>
                <c:pt idx="4">
                  <c:v>0.19225521722612399</c:v>
                </c:pt>
                <c:pt idx="5">
                  <c:v>0.18341433203700699</c:v>
                </c:pt>
                <c:pt idx="6">
                  <c:v>0.17369860619885799</c:v>
                </c:pt>
                <c:pt idx="7">
                  <c:v>0.146353349356623</c:v>
                </c:pt>
                <c:pt idx="8">
                  <c:v>0.16702686946310299</c:v>
                </c:pt>
                <c:pt idx="9">
                  <c:v>0.15710832587312601</c:v>
                </c:pt>
                <c:pt idx="10">
                  <c:v>0.155186015479226</c:v>
                </c:pt>
                <c:pt idx="11">
                  <c:v>0.211265461276224</c:v>
                </c:pt>
                <c:pt idx="12">
                  <c:v>0.246219473481433</c:v>
                </c:pt>
                <c:pt idx="13">
                  <c:v>0.16043503945142101</c:v>
                </c:pt>
                <c:pt idx="14">
                  <c:v>0.19841217145325199</c:v>
                </c:pt>
                <c:pt idx="15">
                  <c:v>0.220084836883881</c:v>
                </c:pt>
                <c:pt idx="16">
                  <c:v>0.21475926834296</c:v>
                </c:pt>
                <c:pt idx="17">
                  <c:v>0.24560114301958599</c:v>
                </c:pt>
                <c:pt idx="18">
                  <c:v>0.23037708406469901</c:v>
                </c:pt>
                <c:pt idx="19">
                  <c:v>0.229716461335053</c:v>
                </c:pt>
                <c:pt idx="20">
                  <c:v>0.23362288468471901</c:v>
                </c:pt>
                <c:pt idx="21">
                  <c:v>0.237417133010427</c:v>
                </c:pt>
                <c:pt idx="22">
                  <c:v>0.26459593629735201</c:v>
                </c:pt>
                <c:pt idx="23">
                  <c:v>0.23186226919733599</c:v>
                </c:pt>
                <c:pt idx="24">
                  <c:v>0.24296761192197899</c:v>
                </c:pt>
                <c:pt idx="25">
                  <c:v>0.27774898053615499</c:v>
                </c:pt>
                <c:pt idx="26">
                  <c:v>0.27754265346152901</c:v>
                </c:pt>
                <c:pt idx="27">
                  <c:v>0.169152216662733</c:v>
                </c:pt>
                <c:pt idx="28">
                  <c:v>0.20842155784965899</c:v>
                </c:pt>
                <c:pt idx="29">
                  <c:v>0.23799499966867199</c:v>
                </c:pt>
                <c:pt idx="30">
                  <c:v>0.21984760005704601</c:v>
                </c:pt>
                <c:pt idx="31">
                  <c:v>0.18788000048846201</c:v>
                </c:pt>
                <c:pt idx="32">
                  <c:v>0.180802961608759</c:v>
                </c:pt>
                <c:pt idx="33">
                  <c:v>0.22972074524769401</c:v>
                </c:pt>
                <c:pt idx="34">
                  <c:v>0.21018491916256499</c:v>
                </c:pt>
                <c:pt idx="35">
                  <c:v>0.18110296712044699</c:v>
                </c:pt>
                <c:pt idx="36">
                  <c:v>0.16565812650803599</c:v>
                </c:pt>
                <c:pt idx="37">
                  <c:v>0.19610798214602901</c:v>
                </c:pt>
                <c:pt idx="38">
                  <c:v>0.20540455961243601</c:v>
                </c:pt>
                <c:pt idx="39">
                  <c:v>0.16479650676218099</c:v>
                </c:pt>
                <c:pt idx="40">
                  <c:v>0.18147106619439601</c:v>
                </c:pt>
                <c:pt idx="41">
                  <c:v>0.178329435292095</c:v>
                </c:pt>
                <c:pt idx="42">
                  <c:v>0.17577526409911301</c:v>
                </c:pt>
              </c:numCache>
            </c:numRef>
          </c:val>
          <c:smooth val="0"/>
          <c:extLst>
            <c:ext xmlns:c16="http://schemas.microsoft.com/office/drawing/2014/chart" uri="{C3380CC4-5D6E-409C-BE32-E72D297353CC}">
              <c16:uniqueId val="{00000007-5B50-4139-8458-ABDFF10B2F32}"/>
            </c:ext>
          </c:extLst>
        </c:ser>
        <c:ser>
          <c:idx val="8"/>
          <c:order val="8"/>
          <c:tx>
            <c:strRef>
              <c:f>'4_UK+GH_1960-2013_energy_data'!$C$134:$D$134</c:f>
              <c:strCache>
                <c:ptCount val="2"/>
                <c:pt idx="0">
                  <c:v>MTH.200.C - Irons</c:v>
                </c:pt>
                <c:pt idx="1">
                  <c:v>eta</c:v>
                </c:pt>
              </c:strCache>
            </c:strRef>
          </c:tx>
          <c:spPr>
            <a:ln w="28575" cap="rnd">
              <a:solidFill>
                <a:schemeClr val="accent3">
                  <a:lumMod val="60000"/>
                </a:schemeClr>
              </a:solidFill>
              <a:round/>
            </a:ln>
            <a:effectLst/>
          </c:spPr>
          <c:marker>
            <c:symbol val="none"/>
          </c:marker>
          <c:cat>
            <c:numRef>
              <c:f>'4_UK+GH_1960-2013_energy_data'!$P$1:$BF$1</c:f>
              <c:numCache>
                <c:formatCode>General</c:formatCode>
                <c:ptCount val="43"/>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numCache>
            </c:numRef>
          </c:cat>
          <c:val>
            <c:numRef>
              <c:f>'4_UK+GH_1960-2013_energy_data'!$P$134:$BF$134</c:f>
              <c:numCache>
                <c:formatCode>General</c:formatCode>
                <c:ptCount val="43"/>
                <c:pt idx="0">
                  <c:v>0.35416693706882801</c:v>
                </c:pt>
                <c:pt idx="1">
                  <c:v>0.35406912908706401</c:v>
                </c:pt>
                <c:pt idx="2">
                  <c:v>0.35540104863583699</c:v>
                </c:pt>
                <c:pt idx="3">
                  <c:v>0.35886493982946099</c:v>
                </c:pt>
                <c:pt idx="4">
                  <c:v>0.357162401508204</c:v>
                </c:pt>
                <c:pt idx="5">
                  <c:v>0.35717896426503898</c:v>
                </c:pt>
                <c:pt idx="6">
                  <c:v>0.35489355887900897</c:v>
                </c:pt>
                <c:pt idx="7">
                  <c:v>0.35477795030421</c:v>
                </c:pt>
                <c:pt idx="8">
                  <c:v>0.355733638240529</c:v>
                </c:pt>
                <c:pt idx="9">
                  <c:v>0.35881278951062501</c:v>
                </c:pt>
                <c:pt idx="10">
                  <c:v>0.36117619122316902</c:v>
                </c:pt>
                <c:pt idx="11">
                  <c:v>0.35900528910201601</c:v>
                </c:pt>
                <c:pt idx="12">
                  <c:v>0.36221912648180699</c:v>
                </c:pt>
                <c:pt idx="13">
                  <c:v>0.34583582184853701</c:v>
                </c:pt>
                <c:pt idx="14">
                  <c:v>0.35762092625015701</c:v>
                </c:pt>
                <c:pt idx="15">
                  <c:v>0.359765564532319</c:v>
                </c:pt>
                <c:pt idx="16">
                  <c:v>0.366409593111715</c:v>
                </c:pt>
                <c:pt idx="17">
                  <c:v>0.36595892647912498</c:v>
                </c:pt>
                <c:pt idx="18">
                  <c:v>0.36609990314215901</c:v>
                </c:pt>
                <c:pt idx="19">
                  <c:v>0.36553340502530901</c:v>
                </c:pt>
                <c:pt idx="20">
                  <c:v>0.365841822736657</c:v>
                </c:pt>
                <c:pt idx="21">
                  <c:v>0.36542876634962901</c:v>
                </c:pt>
                <c:pt idx="22">
                  <c:v>0.36455036190172602</c:v>
                </c:pt>
                <c:pt idx="23">
                  <c:v>0.36190653875123302</c:v>
                </c:pt>
                <c:pt idx="24">
                  <c:v>0.37833035126894399</c:v>
                </c:pt>
                <c:pt idx="25">
                  <c:v>0.394645487067318</c:v>
                </c:pt>
                <c:pt idx="26">
                  <c:v>0.36255642642215302</c:v>
                </c:pt>
                <c:pt idx="27">
                  <c:v>0.22184436020849799</c:v>
                </c:pt>
                <c:pt idx="28">
                  <c:v>0.25588173449014601</c:v>
                </c:pt>
                <c:pt idx="29">
                  <c:v>0.32084348937087898</c:v>
                </c:pt>
                <c:pt idx="30">
                  <c:v>0.291333654612833</c:v>
                </c:pt>
                <c:pt idx="31">
                  <c:v>0.226332109878391</c:v>
                </c:pt>
                <c:pt idx="32">
                  <c:v>0.22217530638792199</c:v>
                </c:pt>
                <c:pt idx="33">
                  <c:v>0.30930979816876603</c:v>
                </c:pt>
                <c:pt idx="34">
                  <c:v>0.26563605422172698</c:v>
                </c:pt>
                <c:pt idx="35">
                  <c:v>0.21478936852425301</c:v>
                </c:pt>
                <c:pt idx="36">
                  <c:v>0.194539614062015</c:v>
                </c:pt>
                <c:pt idx="37">
                  <c:v>0.23486848010627401</c:v>
                </c:pt>
                <c:pt idx="38">
                  <c:v>0.24557632133235499</c:v>
                </c:pt>
                <c:pt idx="39">
                  <c:v>0.19180026759337501</c:v>
                </c:pt>
                <c:pt idx="40">
                  <c:v>0.21582032910593801</c:v>
                </c:pt>
                <c:pt idx="41">
                  <c:v>0.20926422156976701</c:v>
                </c:pt>
                <c:pt idx="42">
                  <c:v>0.204630169305</c:v>
                </c:pt>
              </c:numCache>
            </c:numRef>
          </c:val>
          <c:smooth val="0"/>
          <c:extLst>
            <c:ext xmlns:c16="http://schemas.microsoft.com/office/drawing/2014/chart" uri="{C3380CC4-5D6E-409C-BE32-E72D297353CC}">
              <c16:uniqueId val="{00000008-5B50-4139-8458-ABDFF10B2F32}"/>
            </c:ext>
          </c:extLst>
        </c:ser>
        <c:dLbls>
          <c:showLegendKey val="0"/>
          <c:showVal val="0"/>
          <c:showCatName val="0"/>
          <c:showSerName val="0"/>
          <c:showPercent val="0"/>
          <c:showBubbleSize val="0"/>
        </c:dLbls>
        <c:smooth val="0"/>
        <c:axId val="481965376"/>
        <c:axId val="481965768"/>
      </c:lineChart>
      <c:catAx>
        <c:axId val="48196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965768"/>
        <c:crosses val="autoZero"/>
        <c:auto val="1"/>
        <c:lblAlgn val="ctr"/>
        <c:lblOffset val="100"/>
        <c:noMultiLvlLbl val="0"/>
      </c:catAx>
      <c:valAx>
        <c:axId val="481965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965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Ghana - primary energy intensity Ep/GDP</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'3_GH_2030_scenario'!$D$20</c:f>
              <c:strCache>
                <c:ptCount val="1"/>
                <c:pt idx="0">
                  <c:v>Ep/GDP 1971-1995</c:v>
                </c:pt>
              </c:strCache>
            </c:strRef>
          </c:tx>
          <c:spPr>
            <a:ln w="28575" cap="rnd">
              <a:solidFill>
                <a:schemeClr val="accent1"/>
              </a:solidFill>
              <a:round/>
            </a:ln>
            <a:effectLst/>
          </c:spPr>
          <c:marker>
            <c:symbol val="none"/>
          </c:marker>
          <c:cat>
            <c:numRef>
              <c:f>'3_GH_2030_scenario'!$E$11:$BL$11</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'3_GH_2030_scenario'!$E$20:$BL$20</c:f>
              <c:numCache>
                <c:formatCode>0.0000</c:formatCode>
                <c:ptCount val="60"/>
                <c:pt idx="0">
                  <c:v>0.15548777597474653</c:v>
                </c:pt>
                <c:pt idx="1">
                  <c:v>0.18267538309722947</c:v>
                </c:pt>
                <c:pt idx="2">
                  <c:v>0.17394356418149598</c:v>
                </c:pt>
                <c:pt idx="3">
                  <c:v>0.16277884058803957</c:v>
                </c:pt>
                <c:pt idx="4">
                  <c:v>0.18640644868482847</c:v>
                </c:pt>
                <c:pt idx="5">
                  <c:v>0.20733743407000879</c:v>
                </c:pt>
                <c:pt idx="6">
                  <c:v>0.19762093904255301</c:v>
                </c:pt>
                <c:pt idx="7">
                  <c:v>0.19553551224861354</c:v>
                </c:pt>
                <c:pt idx="8">
                  <c:v>0.20476802921355916</c:v>
                </c:pt>
                <c:pt idx="9">
                  <c:v>0.20723566111423597</c:v>
                </c:pt>
                <c:pt idx="10">
                  <c:v>0.2331963578868195</c:v>
                </c:pt>
                <c:pt idx="11">
                  <c:v>0.27241120300949379</c:v>
                </c:pt>
                <c:pt idx="12">
                  <c:v>0.24941716081955032</c:v>
                </c:pt>
                <c:pt idx="13">
                  <c:v>0.23476729306637142</c:v>
                </c:pt>
                <c:pt idx="14">
                  <c:v>0.23531663283799611</c:v>
                </c:pt>
                <c:pt idx="15">
                  <c:v>0.23817109465309866</c:v>
                </c:pt>
                <c:pt idx="16">
                  <c:v>0.23624630087808751</c:v>
                </c:pt>
                <c:pt idx="17">
                  <c:v>0.22181069103700754</c:v>
                </c:pt>
                <c:pt idx="18">
                  <c:v>0.23722251902622313</c:v>
                </c:pt>
                <c:pt idx="19">
                  <c:v>0.2363973318596756</c:v>
                </c:pt>
                <c:pt idx="20">
                  <c:v>0.22279918888297973</c:v>
                </c:pt>
                <c:pt idx="21">
                  <c:v>0.2245838189650112</c:v>
                </c:pt>
                <c:pt idx="22">
                  <c:v>0.22538252640502679</c:v>
                </c:pt>
                <c:pt idx="23">
                  <c:v>0.22031985144148059</c:v>
                </c:pt>
                <c:pt idx="24">
                  <c:v>0.21416645418171387</c:v>
                </c:pt>
              </c:numCache>
            </c:numRef>
          </c:val>
          <c:smooth val="0"/>
          <c:extLst>
            <c:ext xmlns:c16="http://schemas.microsoft.com/office/drawing/2014/chart" uri="{C3380CC4-5D6E-409C-BE32-E72D297353CC}">
              <c16:uniqueId val="{00000000-6B99-4178-8623-5D193658EBEA}"/>
            </c:ext>
          </c:extLst>
        </c:ser>
        <c:ser>
          <c:idx val="1"/>
          <c:order val="1"/>
          <c:tx>
            <c:strRef>
              <c:f>'3_GH_2030_scenario'!$D$21</c:f>
              <c:strCache>
                <c:ptCount val="1"/>
                <c:pt idx="0">
                  <c:v>Ep/GDP 1995-2013</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exp"/>
            <c:dispRSqr val="1"/>
            <c:dispEq val="1"/>
            <c:trendlineLbl>
              <c:layout>
                <c:manualLayout>
                  <c:x val="-9.6929002936232495E-2"/>
                  <c:y val="2.1194139342991306E-2"/>
                </c:manualLayout>
              </c:layout>
              <c:numFmt formatCode="0.000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cat>
            <c:numRef>
              <c:f>'3_GH_2030_scenario'!$E$11:$BL$11</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'3_GH_2030_scenario'!$E$21:$BL$21</c:f>
              <c:numCache>
                <c:formatCode>0.0000</c:formatCode>
                <c:ptCount val="60"/>
                <c:pt idx="24">
                  <c:v>0.21416645418171387</c:v>
                </c:pt>
                <c:pt idx="25">
                  <c:v>0.2203922095962047</c:v>
                </c:pt>
                <c:pt idx="26">
                  <c:v>0.1875911394811689</c:v>
                </c:pt>
                <c:pt idx="27">
                  <c:v>0.1981318558173906</c:v>
                </c:pt>
                <c:pt idx="28">
                  <c:v>0.17987767927700218</c:v>
                </c:pt>
                <c:pt idx="29">
                  <c:v>0.16260280592727056</c:v>
                </c:pt>
                <c:pt idx="30">
                  <c:v>0.1736830230021548</c:v>
                </c:pt>
                <c:pt idx="31">
                  <c:v>0.16553072289130349</c:v>
                </c:pt>
                <c:pt idx="32">
                  <c:v>0.15277693210664745</c:v>
                </c:pt>
                <c:pt idx="33">
                  <c:v>0.14020678292785541</c:v>
                </c:pt>
                <c:pt idx="34">
                  <c:v>0.13472683798538304</c:v>
                </c:pt>
                <c:pt idx="35">
                  <c:v>0.14605148931940118</c:v>
                </c:pt>
                <c:pt idx="36">
                  <c:v>0.13805477419777734</c:v>
                </c:pt>
                <c:pt idx="37">
                  <c:v>0.12450850058200814</c:v>
                </c:pt>
                <c:pt idx="38">
                  <c:v>0.13644804691582157</c:v>
                </c:pt>
                <c:pt idx="39">
                  <c:v>0.13333185380380899</c:v>
                </c:pt>
                <c:pt idx="40">
                  <c:v>0.11325280226747413</c:v>
                </c:pt>
                <c:pt idx="41">
                  <c:v>0.10414282964731504</c:v>
                </c:pt>
                <c:pt idx="42">
                  <c:v>0.10750401820225089</c:v>
                </c:pt>
              </c:numCache>
            </c:numRef>
          </c:val>
          <c:smooth val="0"/>
          <c:extLst>
            <c:ext xmlns:c16="http://schemas.microsoft.com/office/drawing/2014/chart" uri="{C3380CC4-5D6E-409C-BE32-E72D297353CC}">
              <c16:uniqueId val="{00000001-6B99-4178-8623-5D193658EBEA}"/>
            </c:ext>
          </c:extLst>
        </c:ser>
        <c:ser>
          <c:idx val="2"/>
          <c:order val="2"/>
          <c:tx>
            <c:strRef>
              <c:f>'3_GH_2030_scenario'!$D$22</c:f>
              <c:strCache>
                <c:ptCount val="1"/>
                <c:pt idx="0">
                  <c:v>Ep/GDP (2013-2030) via Exponential trend y = 0.547879e^(-0.037936x)</c:v>
                </c:pt>
              </c:strCache>
            </c:strRef>
          </c:tx>
          <c:spPr>
            <a:ln w="28575" cap="rnd">
              <a:solidFill>
                <a:schemeClr val="accent3"/>
              </a:solidFill>
              <a:round/>
            </a:ln>
            <a:effectLst/>
          </c:spPr>
          <c:marker>
            <c:symbol val="none"/>
          </c:marker>
          <c:cat>
            <c:numRef>
              <c:f>'3_GH_2030_scenario'!$E$11:$BL$11</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'3_GH_2030_scenario'!$E$22:$BL$22</c:f>
              <c:numCache>
                <c:formatCode>0.00</c:formatCode>
                <c:ptCount val="60"/>
                <c:pt idx="43" formatCode="0.0000">
                  <c:v>0.10322080789858445</c:v>
                </c:pt>
                <c:pt idx="44" formatCode="0.0000">
                  <c:v>9.9378367545212148E-2</c:v>
                </c:pt>
                <c:pt idx="45" formatCode="0.0000">
                  <c:v>9.5678963738150616E-2</c:v>
                </c:pt>
                <c:pt idx="46" formatCode="0.0000">
                  <c:v>9.2117271878525503E-2</c:v>
                </c:pt>
                <c:pt idx="47" formatCode="0.0000">
                  <c:v>8.8688165578016981E-2</c:v>
                </c:pt>
                <c:pt idx="48" formatCode="0.0000">
                  <c:v>8.5386709280384082E-2</c:v>
                </c:pt>
                <c:pt idx="49" formatCode="0.0000">
                  <c:v>8.2208151157655826E-2</c:v>
                </c:pt>
                <c:pt idx="50" formatCode="0.0000">
                  <c:v>7.9147916270764965E-2</c:v>
                </c:pt>
                <c:pt idx="51" formatCode="0.0000">
                  <c:v>7.6201599984780044E-2</c:v>
                </c:pt>
                <c:pt idx="52" formatCode="0.0000">
                  <c:v>7.3364961629258402E-2</c:v>
                </c:pt>
                <c:pt idx="53" formatCode="0.0000">
                  <c:v>7.0633918394595457E-2</c:v>
                </c:pt>
                <c:pt idx="54" formatCode="0.0000">
                  <c:v>6.8004539455584809E-2</c:v>
                </c:pt>
                <c:pt idx="55" formatCode="0.0000">
                  <c:v>6.5473040313731801E-2</c:v>
                </c:pt>
                <c:pt idx="56" formatCode="0.0000">
                  <c:v>6.3035777350176722E-2</c:v>
                </c:pt>
                <c:pt idx="57" formatCode="0.0000">
                  <c:v>6.0689242581387776E-2</c:v>
                </c:pt>
                <c:pt idx="58" formatCode="0.0000">
                  <c:v>5.8430058610076094E-2</c:v>
                </c:pt>
                <c:pt idx="59" formatCode="0.0000">
                  <c:v>5.6254973764064672E-2</c:v>
                </c:pt>
              </c:numCache>
            </c:numRef>
          </c:val>
          <c:smooth val="0"/>
          <c:extLst>
            <c:ext xmlns:c16="http://schemas.microsoft.com/office/drawing/2014/chart" uri="{C3380CC4-5D6E-409C-BE32-E72D297353CC}">
              <c16:uniqueId val="{00000002-6B99-4178-8623-5D193658EBEA}"/>
            </c:ext>
          </c:extLst>
        </c:ser>
        <c:dLbls>
          <c:showLegendKey val="0"/>
          <c:showVal val="0"/>
          <c:showCatName val="0"/>
          <c:showSerName val="0"/>
          <c:showPercent val="0"/>
          <c:showBubbleSize val="0"/>
        </c:dLbls>
        <c:smooth val="0"/>
        <c:axId val="240724200"/>
        <c:axId val="240724592"/>
      </c:lineChart>
      <c:catAx>
        <c:axId val="24072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724592"/>
        <c:crosses val="autoZero"/>
        <c:auto val="1"/>
        <c:lblAlgn val="ctr"/>
        <c:lblOffset val="100"/>
        <c:noMultiLvlLbl val="0"/>
      </c:catAx>
      <c:valAx>
        <c:axId val="24072459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724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UK - Primary</a:t>
            </a:r>
            <a:r>
              <a:rPr lang="en-GB" baseline="0"/>
              <a:t> Exergy Xp</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'4_UK+GH_1960-2013_energy_data'!$B$178</c:f>
              <c:strCache>
                <c:ptCount val="1"/>
                <c:pt idx="0">
                  <c:v>Direct heat</c:v>
                </c:pt>
              </c:strCache>
            </c:strRef>
          </c:tx>
          <c:spPr>
            <a:solidFill>
              <a:schemeClr val="accent1"/>
            </a:solidFill>
            <a:ln>
              <a:noFill/>
            </a:ln>
            <a:effectLst/>
          </c:spPr>
          <c:cat>
            <c:numRef>
              <c:f>'4_UK+GH_1960-2013_energy_data'!$E$1:$BF$1</c:f>
              <c:numCache>
                <c:formatCode>General</c:formatCode>
                <c:ptCount val="5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numCache>
            </c:numRef>
          </c:cat>
          <c:val>
            <c:numRef>
              <c:f>'4_UK+GH_1960-2013_energy_data'!$E$178:$BF$178</c:f>
              <c:numCache>
                <c:formatCode>#,##0</c:formatCode>
                <c:ptCount val="54"/>
                <c:pt idx="0">
                  <c:v>93331.838494521668</c:v>
                </c:pt>
                <c:pt idx="1">
                  <c:v>90271.794670760428</c:v>
                </c:pt>
                <c:pt idx="2">
                  <c:v>91885.820641895742</c:v>
                </c:pt>
                <c:pt idx="3">
                  <c:v>93355.622797507996</c:v>
                </c:pt>
                <c:pt idx="4">
                  <c:v>91791.236762943663</c:v>
                </c:pt>
                <c:pt idx="5">
                  <c:v>93609.68330061085</c:v>
                </c:pt>
                <c:pt idx="6">
                  <c:v>89044.282876968151</c:v>
                </c:pt>
                <c:pt idx="7">
                  <c:v>88739.336313786844</c:v>
                </c:pt>
                <c:pt idx="8">
                  <c:v>89693.271806004879</c:v>
                </c:pt>
                <c:pt idx="9">
                  <c:v>88406.342906190606</c:v>
                </c:pt>
                <c:pt idx="10">
                  <c:v>88739.54999406336</c:v>
                </c:pt>
                <c:pt idx="11">
                  <c:v>85523.699720047633</c:v>
                </c:pt>
                <c:pt idx="12">
                  <c:v>82746.999282952995</c:v>
                </c:pt>
                <c:pt idx="13">
                  <c:v>86669.531695090496</c:v>
                </c:pt>
                <c:pt idx="14">
                  <c:v>83702.984688707002</c:v>
                </c:pt>
                <c:pt idx="15">
                  <c:v>83496.37229382286</c:v>
                </c:pt>
                <c:pt idx="16">
                  <c:v>84037.521426323729</c:v>
                </c:pt>
                <c:pt idx="17">
                  <c:v>86307.44690721159</c:v>
                </c:pt>
                <c:pt idx="18">
                  <c:v>83954.534763216972</c:v>
                </c:pt>
                <c:pt idx="19">
                  <c:v>89044.41192915861</c:v>
                </c:pt>
                <c:pt idx="20">
                  <c:v>78263.392696880299</c:v>
                </c:pt>
                <c:pt idx="21">
                  <c:v>76086.024624184633</c:v>
                </c:pt>
                <c:pt idx="22">
                  <c:v>74819.371933051327</c:v>
                </c:pt>
                <c:pt idx="23">
                  <c:v>73649.265134340385</c:v>
                </c:pt>
                <c:pt idx="24">
                  <c:v>70298.769000164815</c:v>
                </c:pt>
                <c:pt idx="25">
                  <c:v>75084.294291152357</c:v>
                </c:pt>
                <c:pt idx="26">
                  <c:v>75885.698140739099</c:v>
                </c:pt>
                <c:pt idx="27">
                  <c:v>75591.527225615006</c:v>
                </c:pt>
                <c:pt idx="28">
                  <c:v>75088.862332058154</c:v>
                </c:pt>
                <c:pt idx="29">
                  <c:v>69431.306654331784</c:v>
                </c:pt>
                <c:pt idx="30">
                  <c:v>69758.470452830283</c:v>
                </c:pt>
                <c:pt idx="31">
                  <c:v>74975.098582702922</c:v>
                </c:pt>
                <c:pt idx="32">
                  <c:v>70616.391313812084</c:v>
                </c:pt>
                <c:pt idx="33">
                  <c:v>73136.341931013434</c:v>
                </c:pt>
                <c:pt idx="34">
                  <c:v>73371.22920893383</c:v>
                </c:pt>
                <c:pt idx="35">
                  <c:v>71935.421349692202</c:v>
                </c:pt>
                <c:pt idx="36">
                  <c:v>76196.86489730679</c:v>
                </c:pt>
                <c:pt idx="37">
                  <c:v>71968.022370356863</c:v>
                </c:pt>
                <c:pt idx="38">
                  <c:v>72219.817827037303</c:v>
                </c:pt>
                <c:pt idx="39">
                  <c:v>73498.799395692215</c:v>
                </c:pt>
                <c:pt idx="40">
                  <c:v>73506.045263006512</c:v>
                </c:pt>
                <c:pt idx="41">
                  <c:v>74869.959406960581</c:v>
                </c:pt>
                <c:pt idx="42">
                  <c:v>70869.947521371185</c:v>
                </c:pt>
                <c:pt idx="43">
                  <c:v>70118.257210528536</c:v>
                </c:pt>
                <c:pt idx="44">
                  <c:v>70853.983310809941</c:v>
                </c:pt>
                <c:pt idx="45">
                  <c:v>68400.303258903106</c:v>
                </c:pt>
                <c:pt idx="46">
                  <c:v>66187.053711634086</c:v>
                </c:pt>
                <c:pt idx="47">
                  <c:v>63425.514555924747</c:v>
                </c:pt>
                <c:pt idx="48">
                  <c:v>66221.784597497826</c:v>
                </c:pt>
                <c:pt idx="49">
                  <c:v>59443.742543972825</c:v>
                </c:pt>
                <c:pt idx="50">
                  <c:v>65805.0029883362</c:v>
                </c:pt>
                <c:pt idx="51">
                  <c:v>55062.799164451681</c:v>
                </c:pt>
                <c:pt idx="52">
                  <c:v>59356.459791177862</c:v>
                </c:pt>
                <c:pt idx="53">
                  <c:v>61199.963993913327</c:v>
                </c:pt>
              </c:numCache>
            </c:numRef>
          </c:val>
          <c:extLst>
            <c:ext xmlns:c16="http://schemas.microsoft.com/office/drawing/2014/chart" uri="{C3380CC4-5D6E-409C-BE32-E72D297353CC}">
              <c16:uniqueId val="{00000000-A520-42D5-9CEF-ECD9B49D8741}"/>
            </c:ext>
          </c:extLst>
        </c:ser>
        <c:ser>
          <c:idx val="1"/>
          <c:order val="1"/>
          <c:tx>
            <c:strRef>
              <c:f>'4_UK+GH_1960-2013_energy_data'!$B$179</c:f>
              <c:strCache>
                <c:ptCount val="1"/>
                <c:pt idx="0">
                  <c:v>Direct - MD</c:v>
                </c:pt>
              </c:strCache>
            </c:strRef>
          </c:tx>
          <c:spPr>
            <a:solidFill>
              <a:schemeClr val="accent2"/>
            </a:solidFill>
            <a:ln>
              <a:noFill/>
            </a:ln>
            <a:effectLst/>
          </c:spPr>
          <c:cat>
            <c:numRef>
              <c:f>'4_UK+GH_1960-2013_energy_data'!$E$1:$BF$1</c:f>
              <c:numCache>
                <c:formatCode>General</c:formatCode>
                <c:ptCount val="5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numCache>
            </c:numRef>
          </c:cat>
          <c:val>
            <c:numRef>
              <c:f>'4_UK+GH_1960-2013_energy_data'!$E$179:$BF$179</c:f>
              <c:numCache>
                <c:formatCode>#,##0</c:formatCode>
                <c:ptCount val="54"/>
                <c:pt idx="0">
                  <c:v>23666.305448414663</c:v>
                </c:pt>
                <c:pt idx="1">
                  <c:v>24231.590915303175</c:v>
                </c:pt>
                <c:pt idx="2">
                  <c:v>24132.432919608487</c:v>
                </c:pt>
                <c:pt idx="3">
                  <c:v>24683.66558516393</c:v>
                </c:pt>
                <c:pt idx="4">
                  <c:v>25516.797936447165</c:v>
                </c:pt>
                <c:pt idx="5">
                  <c:v>26639.195319115341</c:v>
                </c:pt>
                <c:pt idx="6">
                  <c:v>27310.692884124059</c:v>
                </c:pt>
                <c:pt idx="7">
                  <c:v>28434.305309992444</c:v>
                </c:pt>
                <c:pt idx="8">
                  <c:v>29906.727538699964</c:v>
                </c:pt>
                <c:pt idx="9">
                  <c:v>31730.288879005358</c:v>
                </c:pt>
                <c:pt idx="10">
                  <c:v>35928.438802656157</c:v>
                </c:pt>
                <c:pt idx="11">
                  <c:v>37444.518590910673</c:v>
                </c:pt>
                <c:pt idx="12">
                  <c:v>40336.486338813382</c:v>
                </c:pt>
                <c:pt idx="13">
                  <c:v>42266.504553077684</c:v>
                </c:pt>
                <c:pt idx="14">
                  <c:v>40487.908325071665</c:v>
                </c:pt>
                <c:pt idx="15">
                  <c:v>39705.64096489748</c:v>
                </c:pt>
                <c:pt idx="16">
                  <c:v>41120.600849060662</c:v>
                </c:pt>
                <c:pt idx="17">
                  <c:v>41359.656286323254</c:v>
                </c:pt>
                <c:pt idx="18">
                  <c:v>42658.988822158244</c:v>
                </c:pt>
                <c:pt idx="19">
                  <c:v>43223.736974450272</c:v>
                </c:pt>
                <c:pt idx="20">
                  <c:v>43157.18355583326</c:v>
                </c:pt>
                <c:pt idx="21">
                  <c:v>41456.665551905942</c:v>
                </c:pt>
                <c:pt idx="22">
                  <c:v>42060.372157975107</c:v>
                </c:pt>
                <c:pt idx="23">
                  <c:v>41981.579397255737</c:v>
                </c:pt>
                <c:pt idx="24">
                  <c:v>43233.892137555202</c:v>
                </c:pt>
                <c:pt idx="25">
                  <c:v>43540.015686449507</c:v>
                </c:pt>
                <c:pt idx="26">
                  <c:v>46552.051657153097</c:v>
                </c:pt>
                <c:pt idx="27">
                  <c:v>48127.764971013981</c:v>
                </c:pt>
                <c:pt idx="28">
                  <c:v>50326.944272922156</c:v>
                </c:pt>
                <c:pt idx="29">
                  <c:v>52661.836911741273</c:v>
                </c:pt>
                <c:pt idx="30">
                  <c:v>51461.250043031505</c:v>
                </c:pt>
                <c:pt idx="31">
                  <c:v>51636.355569375381</c:v>
                </c:pt>
                <c:pt idx="32">
                  <c:v>51902.10869423957</c:v>
                </c:pt>
                <c:pt idx="33">
                  <c:v>52557.690411202027</c:v>
                </c:pt>
                <c:pt idx="34">
                  <c:v>53296.432521701034</c:v>
                </c:pt>
                <c:pt idx="35">
                  <c:v>53633.275327824667</c:v>
                </c:pt>
                <c:pt idx="36">
                  <c:v>55275.026205984745</c:v>
                </c:pt>
                <c:pt idx="37">
                  <c:v>55308.840340029055</c:v>
                </c:pt>
                <c:pt idx="38">
                  <c:v>55287.058154874008</c:v>
                </c:pt>
                <c:pt idx="39">
                  <c:v>56095.486448166746</c:v>
                </c:pt>
                <c:pt idx="40">
                  <c:v>56503.712344572778</c:v>
                </c:pt>
                <c:pt idx="41">
                  <c:v>55106.319032836531</c:v>
                </c:pt>
                <c:pt idx="42">
                  <c:v>56300.574447811727</c:v>
                </c:pt>
                <c:pt idx="43">
                  <c:v>56147.711636228079</c:v>
                </c:pt>
                <c:pt idx="44">
                  <c:v>55096.953816682595</c:v>
                </c:pt>
                <c:pt idx="45">
                  <c:v>56675.960234525679</c:v>
                </c:pt>
                <c:pt idx="46">
                  <c:v>56267.77726187087</c:v>
                </c:pt>
                <c:pt idx="47">
                  <c:v>55814.427463916065</c:v>
                </c:pt>
                <c:pt idx="48">
                  <c:v>53493.534712758898</c:v>
                </c:pt>
                <c:pt idx="49">
                  <c:v>51394.830574485262</c:v>
                </c:pt>
                <c:pt idx="50">
                  <c:v>51450.430581600202</c:v>
                </c:pt>
                <c:pt idx="51">
                  <c:v>50137.241459871817</c:v>
                </c:pt>
                <c:pt idx="52">
                  <c:v>49657.988113138745</c:v>
                </c:pt>
                <c:pt idx="53">
                  <c:v>48415.067463584477</c:v>
                </c:pt>
              </c:numCache>
            </c:numRef>
          </c:val>
          <c:extLst>
            <c:ext xmlns:c16="http://schemas.microsoft.com/office/drawing/2014/chart" uri="{C3380CC4-5D6E-409C-BE32-E72D297353CC}">
              <c16:uniqueId val="{00000001-A520-42D5-9CEF-ECD9B49D8741}"/>
            </c:ext>
          </c:extLst>
        </c:ser>
        <c:ser>
          <c:idx val="2"/>
          <c:order val="2"/>
          <c:tx>
            <c:strRef>
              <c:f>'4_UK+GH_1960-2013_energy_data'!$B$180</c:f>
              <c:strCache>
                <c:ptCount val="1"/>
                <c:pt idx="0">
                  <c:v>Elect</c:v>
                </c:pt>
              </c:strCache>
            </c:strRef>
          </c:tx>
          <c:spPr>
            <a:solidFill>
              <a:schemeClr val="accent3"/>
            </a:solidFill>
            <a:ln>
              <a:noFill/>
            </a:ln>
            <a:effectLst/>
          </c:spPr>
          <c:cat>
            <c:numRef>
              <c:f>'4_UK+GH_1960-2013_energy_data'!$E$1:$BF$1</c:f>
              <c:numCache>
                <c:formatCode>General</c:formatCode>
                <c:ptCount val="5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numCache>
            </c:numRef>
          </c:cat>
          <c:val>
            <c:numRef>
              <c:f>'4_UK+GH_1960-2013_energy_data'!$E$180:$BF$180</c:f>
              <c:numCache>
                <c:formatCode>#,##0</c:formatCode>
                <c:ptCount val="54"/>
                <c:pt idx="0">
                  <c:v>41614.999261718593</c:v>
                </c:pt>
                <c:pt idx="1">
                  <c:v>43715.258563143936</c:v>
                </c:pt>
                <c:pt idx="2">
                  <c:v>47381.13479084245</c:v>
                </c:pt>
                <c:pt idx="3">
                  <c:v>51822.261736504006</c:v>
                </c:pt>
                <c:pt idx="4">
                  <c:v>53278.543194824117</c:v>
                </c:pt>
                <c:pt idx="5">
                  <c:v>57872.20957914638</c:v>
                </c:pt>
                <c:pt idx="6">
                  <c:v>60729.923218861528</c:v>
                </c:pt>
                <c:pt idx="7">
                  <c:v>61567.227831358643</c:v>
                </c:pt>
                <c:pt idx="8">
                  <c:v>61791.0224858207</c:v>
                </c:pt>
                <c:pt idx="9">
                  <c:v>67716.306444331291</c:v>
                </c:pt>
                <c:pt idx="10">
                  <c:v>72107.759956510781</c:v>
                </c:pt>
                <c:pt idx="11">
                  <c:v>74173.051990357722</c:v>
                </c:pt>
                <c:pt idx="12">
                  <c:v>73446.189274094868</c:v>
                </c:pt>
                <c:pt idx="13">
                  <c:v>75233.154880507194</c:v>
                </c:pt>
                <c:pt idx="14">
                  <c:v>71372.274799417108</c:v>
                </c:pt>
                <c:pt idx="15">
                  <c:v>65664.593152626738</c:v>
                </c:pt>
                <c:pt idx="16">
                  <c:v>66936.850460209083</c:v>
                </c:pt>
                <c:pt idx="17">
                  <c:v>68736.091783533368</c:v>
                </c:pt>
                <c:pt idx="18">
                  <c:v>69011.018182296</c:v>
                </c:pt>
                <c:pt idx="19">
                  <c:v>73428.164279212884</c:v>
                </c:pt>
                <c:pt idx="20">
                  <c:v>68211.400758677904</c:v>
                </c:pt>
                <c:pt idx="21">
                  <c:v>65847.396414013681</c:v>
                </c:pt>
                <c:pt idx="22">
                  <c:v>64464.8208266371</c:v>
                </c:pt>
                <c:pt idx="23">
                  <c:v>64566.899850196882</c:v>
                </c:pt>
                <c:pt idx="24">
                  <c:v>64675.891486324341</c:v>
                </c:pt>
                <c:pt idx="25">
                  <c:v>67643.786230774189</c:v>
                </c:pt>
                <c:pt idx="26">
                  <c:v>68515.762639907916</c:v>
                </c:pt>
                <c:pt idx="27">
                  <c:v>69075.975843717533</c:v>
                </c:pt>
                <c:pt idx="28">
                  <c:v>70587.355841139535</c:v>
                </c:pt>
                <c:pt idx="29">
                  <c:v>71634.425733222131</c:v>
                </c:pt>
                <c:pt idx="30">
                  <c:v>71617.22918372399</c:v>
                </c:pt>
                <c:pt idx="31">
                  <c:v>72311.314403349999</c:v>
                </c:pt>
                <c:pt idx="32">
                  <c:v>74341.489858418194</c:v>
                </c:pt>
                <c:pt idx="33">
                  <c:v>72727.19540587478</c:v>
                </c:pt>
                <c:pt idx="34">
                  <c:v>69663.264454903241</c:v>
                </c:pt>
                <c:pt idx="35">
                  <c:v>70598.79821140095</c:v>
                </c:pt>
                <c:pt idx="36">
                  <c:v>74268.714184349315</c:v>
                </c:pt>
                <c:pt idx="37">
                  <c:v>73977.555493478139</c:v>
                </c:pt>
                <c:pt idx="38">
                  <c:v>75075.63860598352</c:v>
                </c:pt>
                <c:pt idx="39">
                  <c:v>73914.662570518558</c:v>
                </c:pt>
                <c:pt idx="40">
                  <c:v>74685.889060424612</c:v>
                </c:pt>
                <c:pt idx="41">
                  <c:v>77145.910687712167</c:v>
                </c:pt>
                <c:pt idx="42">
                  <c:v>75945.199639895814</c:v>
                </c:pt>
                <c:pt idx="43">
                  <c:v>78782.305436473893</c:v>
                </c:pt>
                <c:pt idx="44">
                  <c:v>79225.607619284638</c:v>
                </c:pt>
                <c:pt idx="45">
                  <c:v>82022.46899626407</c:v>
                </c:pt>
                <c:pt idx="46">
                  <c:v>82053.013209781071</c:v>
                </c:pt>
                <c:pt idx="47">
                  <c:v>78944.186496333539</c:v>
                </c:pt>
                <c:pt idx="48">
                  <c:v>75775.038210313156</c:v>
                </c:pt>
                <c:pt idx="49">
                  <c:v>72011.80667561201</c:v>
                </c:pt>
                <c:pt idx="50">
                  <c:v>72272.224928358308</c:v>
                </c:pt>
                <c:pt idx="51">
                  <c:v>70409.554654474574</c:v>
                </c:pt>
                <c:pt idx="52">
                  <c:v>72857.600620239275</c:v>
                </c:pt>
                <c:pt idx="53">
                  <c:v>71049.295745905372</c:v>
                </c:pt>
              </c:numCache>
            </c:numRef>
          </c:val>
          <c:extLst>
            <c:ext xmlns:c16="http://schemas.microsoft.com/office/drawing/2014/chart" uri="{C3380CC4-5D6E-409C-BE32-E72D297353CC}">
              <c16:uniqueId val="{00000002-A520-42D5-9CEF-ECD9B49D8741}"/>
            </c:ext>
          </c:extLst>
        </c:ser>
        <c:ser>
          <c:idx val="3"/>
          <c:order val="3"/>
          <c:tx>
            <c:strRef>
              <c:f>'4_UK+GH_1960-2013_energy_data'!$B$181</c:f>
              <c:strCache>
                <c:ptCount val="1"/>
                <c:pt idx="0">
                  <c:v>Muscle Work</c:v>
                </c:pt>
              </c:strCache>
            </c:strRef>
          </c:tx>
          <c:spPr>
            <a:solidFill>
              <a:schemeClr val="accent4"/>
            </a:solidFill>
            <a:ln>
              <a:noFill/>
            </a:ln>
            <a:effectLst/>
          </c:spPr>
          <c:cat>
            <c:numRef>
              <c:f>'4_UK+GH_1960-2013_energy_data'!$E$1:$BF$1</c:f>
              <c:numCache>
                <c:formatCode>General</c:formatCode>
                <c:ptCount val="5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numCache>
            </c:numRef>
          </c:cat>
          <c:val>
            <c:numRef>
              <c:f>'4_UK+GH_1960-2013_energy_data'!$E$181:$BF$181</c:f>
              <c:numCache>
                <c:formatCode>#,##0</c:formatCode>
                <c:ptCount val="54"/>
                <c:pt idx="0">
                  <c:v>1769.3040410000001</c:v>
                </c:pt>
                <c:pt idx="1">
                  <c:v>1767.3271649999999</c:v>
                </c:pt>
                <c:pt idx="2">
                  <c:v>1765.3280769999999</c:v>
                </c:pt>
                <c:pt idx="3">
                  <c:v>1763.3064010000001</c:v>
                </c:pt>
                <c:pt idx="4">
                  <c:v>1761.2617499999999</c:v>
                </c:pt>
                <c:pt idx="5">
                  <c:v>1759.1937330000001</c:v>
                </c:pt>
                <c:pt idx="6">
                  <c:v>1757.1019449999999</c:v>
                </c:pt>
                <c:pt idx="7">
                  <c:v>1754.9859739999999</c:v>
                </c:pt>
                <c:pt idx="8">
                  <c:v>1752.845399</c:v>
                </c:pt>
                <c:pt idx="9">
                  <c:v>1750.6797879999999</c:v>
                </c:pt>
                <c:pt idx="10">
                  <c:v>1748.4887000000001</c:v>
                </c:pt>
                <c:pt idx="11">
                  <c:v>1733.708576</c:v>
                </c:pt>
                <c:pt idx="12">
                  <c:v>1718.7524969999999</c:v>
                </c:pt>
                <c:pt idx="13">
                  <c:v>1703.617305</c:v>
                </c:pt>
                <c:pt idx="14">
                  <c:v>1688.2997600000001</c:v>
                </c:pt>
                <c:pt idx="15">
                  <c:v>1672.796548</c:v>
                </c:pt>
                <c:pt idx="16">
                  <c:v>1657.1042729999999</c:v>
                </c:pt>
                <c:pt idx="17">
                  <c:v>1641.219454</c:v>
                </c:pt>
                <c:pt idx="18">
                  <c:v>1625.1385270000001</c:v>
                </c:pt>
                <c:pt idx="19">
                  <c:v>1608.8578359999999</c:v>
                </c:pt>
                <c:pt idx="20">
                  <c:v>1592.3736369999999</c:v>
                </c:pt>
                <c:pt idx="21">
                  <c:v>1575.68209</c:v>
                </c:pt>
                <c:pt idx="22">
                  <c:v>1558.7792569999999</c:v>
                </c:pt>
                <c:pt idx="23">
                  <c:v>1541.6611009999999</c:v>
                </c:pt>
                <c:pt idx="24">
                  <c:v>1524.323482</c:v>
                </c:pt>
                <c:pt idx="25">
                  <c:v>1506.7621509999999</c:v>
                </c:pt>
                <c:pt idx="26">
                  <c:v>1488.9727519999999</c:v>
                </c:pt>
                <c:pt idx="27">
                  <c:v>1470.9508109999999</c:v>
                </c:pt>
                <c:pt idx="28">
                  <c:v>1452.6917390000001</c:v>
                </c:pt>
                <c:pt idx="29">
                  <c:v>1434.190826</c:v>
                </c:pt>
                <c:pt idx="30">
                  <c:v>1415.443233</c:v>
                </c:pt>
                <c:pt idx="31">
                  <c:v>1410.6934240000001</c:v>
                </c:pt>
                <c:pt idx="32">
                  <c:v>1405.879428</c:v>
                </c:pt>
                <c:pt idx="33">
                  <c:v>1400.9999350000001</c:v>
                </c:pt>
                <c:pt idx="34">
                  <c:v>1396.0536</c:v>
                </c:pt>
                <c:pt idx="35">
                  <c:v>1391.0390400000001</c:v>
                </c:pt>
                <c:pt idx="36">
                  <c:v>1385.9548319999999</c:v>
                </c:pt>
                <c:pt idx="37">
                  <c:v>1380.799518</c:v>
                </c:pt>
                <c:pt idx="38">
                  <c:v>1375.5715929999999</c:v>
                </c:pt>
                <c:pt idx="39">
                  <c:v>1370.269513</c:v>
                </c:pt>
                <c:pt idx="40">
                  <c:v>1364.891689</c:v>
                </c:pt>
                <c:pt idx="41">
                  <c:v>1359.4364869999999</c:v>
                </c:pt>
                <c:pt idx="42">
                  <c:v>1353.902223</c:v>
                </c:pt>
                <c:pt idx="43">
                  <c:v>1348.287167</c:v>
                </c:pt>
                <c:pt idx="44">
                  <c:v>1342.5895370000001</c:v>
                </c:pt>
                <c:pt idx="45">
                  <c:v>1336.8074979999999</c:v>
                </c:pt>
                <c:pt idx="46">
                  <c:v>1330.9391599999999</c:v>
                </c:pt>
                <c:pt idx="47">
                  <c:v>1324.982575</c:v>
                </c:pt>
                <c:pt idx="48">
                  <c:v>1318.9357399999999</c:v>
                </c:pt>
                <c:pt idx="49">
                  <c:v>1312.7965859999999</c:v>
                </c:pt>
                <c:pt idx="50">
                  <c:v>1306.5629839999999</c:v>
                </c:pt>
                <c:pt idx="51">
                  <c:v>1300.232737</c:v>
                </c:pt>
                <c:pt idx="52">
                  <c:v>1293.80358</c:v>
                </c:pt>
                <c:pt idx="53">
                  <c:v>1287.273177</c:v>
                </c:pt>
              </c:numCache>
            </c:numRef>
          </c:val>
          <c:extLst>
            <c:ext xmlns:c16="http://schemas.microsoft.com/office/drawing/2014/chart" uri="{C3380CC4-5D6E-409C-BE32-E72D297353CC}">
              <c16:uniqueId val="{00000003-A520-42D5-9CEF-ECD9B49D8741}"/>
            </c:ext>
          </c:extLst>
        </c:ser>
        <c:dLbls>
          <c:showLegendKey val="0"/>
          <c:showVal val="0"/>
          <c:showCatName val="0"/>
          <c:showSerName val="0"/>
          <c:showPercent val="0"/>
          <c:showBubbleSize val="0"/>
        </c:dLbls>
        <c:axId val="484019264"/>
        <c:axId val="484022008"/>
      </c:areaChart>
      <c:catAx>
        <c:axId val="48401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4022008"/>
        <c:crosses val="autoZero"/>
        <c:auto val="1"/>
        <c:lblAlgn val="ctr"/>
        <c:lblOffset val="100"/>
        <c:noMultiLvlLbl val="0"/>
      </c:catAx>
      <c:valAx>
        <c:axId val="484022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Xp, ktoe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401926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UK - Useful </a:t>
            </a:r>
            <a:r>
              <a:rPr lang="en-GB" baseline="0"/>
              <a:t>Exergy Xu</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'4_UK+GH_1960-2013_energy_data'!$B$154</c:f>
              <c:strCache>
                <c:ptCount val="1"/>
                <c:pt idx="0">
                  <c:v>Direct heat</c:v>
                </c:pt>
              </c:strCache>
            </c:strRef>
          </c:tx>
          <c:spPr>
            <a:solidFill>
              <a:schemeClr val="accent1"/>
            </a:solidFill>
            <a:ln w="25400">
              <a:noFill/>
            </a:ln>
            <a:effectLst/>
          </c:spPr>
          <c:cat>
            <c:numRef>
              <c:f>'4_UK+GH_1960-2013_energy_data'!$E$1:$BF$1</c:f>
              <c:numCache>
                <c:formatCode>General</c:formatCode>
                <c:ptCount val="5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numCache>
            </c:numRef>
          </c:cat>
          <c:val>
            <c:numRef>
              <c:f>'4_UK+GH_1960-2013_energy_data'!$E$154:$BF$154</c:f>
              <c:numCache>
                <c:formatCode>#,##0</c:formatCode>
                <c:ptCount val="54"/>
                <c:pt idx="0">
                  <c:v>5067.5233244999999</c:v>
                </c:pt>
                <c:pt idx="1">
                  <c:v>5227.8843564059998</c:v>
                </c:pt>
                <c:pt idx="2">
                  <c:v>5521.9575732023995</c:v>
                </c:pt>
                <c:pt idx="3">
                  <c:v>6109.7971241220002</c:v>
                </c:pt>
                <c:pt idx="4">
                  <c:v>6087.3772900592003</c:v>
                </c:pt>
                <c:pt idx="5">
                  <c:v>6604.8796469749996</c:v>
                </c:pt>
                <c:pt idx="6">
                  <c:v>6459.8018623200005</c:v>
                </c:pt>
                <c:pt idx="7">
                  <c:v>6774.0413776828</c:v>
                </c:pt>
                <c:pt idx="8">
                  <c:v>7138.9587642075994</c:v>
                </c:pt>
                <c:pt idx="9">
                  <c:v>7118.3000034119996</c:v>
                </c:pt>
                <c:pt idx="10">
                  <c:v>7003.8471880699999</c:v>
                </c:pt>
                <c:pt idx="11">
                  <c:v>7132.8283461388</c:v>
                </c:pt>
                <c:pt idx="12">
                  <c:v>7007.9850109486006</c:v>
                </c:pt>
                <c:pt idx="13">
                  <c:v>7095.4876170431999</c:v>
                </c:pt>
                <c:pt idx="14">
                  <c:v>7007.4406601223991</c:v>
                </c:pt>
                <c:pt idx="15">
                  <c:v>6903.12191893</c:v>
                </c:pt>
                <c:pt idx="16">
                  <c:v>7005.6967574332002</c:v>
                </c:pt>
                <c:pt idx="17">
                  <c:v>7668.7169553369995</c:v>
                </c:pt>
                <c:pt idx="18">
                  <c:v>7434.0539332996004</c:v>
                </c:pt>
                <c:pt idx="19">
                  <c:v>7934.0468569475997</c:v>
                </c:pt>
                <c:pt idx="20">
                  <c:v>6939.0785087149998</c:v>
                </c:pt>
                <c:pt idx="21">
                  <c:v>6717.9370207139991</c:v>
                </c:pt>
                <c:pt idx="22">
                  <c:v>7000.4472235600006</c:v>
                </c:pt>
                <c:pt idx="23">
                  <c:v>6731.6468120193995</c:v>
                </c:pt>
                <c:pt idx="24">
                  <c:v>6374.4846255327993</c:v>
                </c:pt>
                <c:pt idx="25">
                  <c:v>6754.6900470999999</c:v>
                </c:pt>
                <c:pt idx="26">
                  <c:v>6863.4124725000001</c:v>
                </c:pt>
                <c:pt idx="27">
                  <c:v>6980.5840699299997</c:v>
                </c:pt>
                <c:pt idx="28">
                  <c:v>7011.9374029099999</c:v>
                </c:pt>
                <c:pt idx="29">
                  <c:v>6062.9194918315598</c:v>
                </c:pt>
                <c:pt idx="30">
                  <c:v>6214.6449545699998</c:v>
                </c:pt>
                <c:pt idx="31">
                  <c:v>7065.1960370549996</c:v>
                </c:pt>
                <c:pt idx="32">
                  <c:v>6392.1187839599997</c:v>
                </c:pt>
                <c:pt idx="33">
                  <c:v>6604.3411774400001</c:v>
                </c:pt>
                <c:pt idx="34">
                  <c:v>6420.9595118399993</c:v>
                </c:pt>
                <c:pt idx="35">
                  <c:v>6148.0222579000001</c:v>
                </c:pt>
                <c:pt idx="36">
                  <c:v>6848.2503590399992</c:v>
                </c:pt>
                <c:pt idx="37">
                  <c:v>6684.9929967600001</c:v>
                </c:pt>
                <c:pt idx="38">
                  <c:v>6484.3685564999996</c:v>
                </c:pt>
                <c:pt idx="39">
                  <c:v>7000.6061636040004</c:v>
                </c:pt>
                <c:pt idx="40">
                  <c:v>7235.4439589639996</c:v>
                </c:pt>
                <c:pt idx="41">
                  <c:v>7626.0323395480282</c:v>
                </c:pt>
                <c:pt idx="42">
                  <c:v>7155.6701624139996</c:v>
                </c:pt>
                <c:pt idx="43">
                  <c:v>7075.697478133</c:v>
                </c:pt>
                <c:pt idx="44">
                  <c:v>6773.0066608105062</c:v>
                </c:pt>
                <c:pt idx="45">
                  <c:v>6513.8579965426879</c:v>
                </c:pt>
                <c:pt idx="46">
                  <c:v>6375.4985687520002</c:v>
                </c:pt>
                <c:pt idx="47">
                  <c:v>5909.3311454260001</c:v>
                </c:pt>
                <c:pt idx="48">
                  <c:v>5725.1405188399995</c:v>
                </c:pt>
                <c:pt idx="49">
                  <c:v>5045.8190754522639</c:v>
                </c:pt>
                <c:pt idx="50">
                  <c:v>5661.5301115600005</c:v>
                </c:pt>
                <c:pt idx="51">
                  <c:v>4957.4659415410006</c:v>
                </c:pt>
                <c:pt idx="52">
                  <c:v>4860.1793010599995</c:v>
                </c:pt>
                <c:pt idx="53">
                  <c:v>5397.7359069950007</c:v>
                </c:pt>
              </c:numCache>
            </c:numRef>
          </c:val>
          <c:extLst>
            <c:ext xmlns:c16="http://schemas.microsoft.com/office/drawing/2014/chart" uri="{C3380CC4-5D6E-409C-BE32-E72D297353CC}">
              <c16:uniqueId val="{00000000-504B-4ACD-973F-8EE22A977453}"/>
            </c:ext>
          </c:extLst>
        </c:ser>
        <c:ser>
          <c:idx val="1"/>
          <c:order val="1"/>
          <c:tx>
            <c:strRef>
              <c:f>'4_UK+GH_1960-2013_energy_data'!$B$155</c:f>
              <c:strCache>
                <c:ptCount val="1"/>
                <c:pt idx="0">
                  <c:v>Direct - MD</c:v>
                </c:pt>
              </c:strCache>
            </c:strRef>
          </c:tx>
          <c:spPr>
            <a:solidFill>
              <a:schemeClr val="accent2"/>
            </a:solidFill>
            <a:ln w="25400">
              <a:noFill/>
            </a:ln>
            <a:effectLst/>
          </c:spPr>
          <c:cat>
            <c:numRef>
              <c:f>'4_UK+GH_1960-2013_energy_data'!$E$1:$BF$1</c:f>
              <c:numCache>
                <c:formatCode>General</c:formatCode>
                <c:ptCount val="5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numCache>
            </c:numRef>
          </c:cat>
          <c:val>
            <c:numRef>
              <c:f>'4_UK+GH_1960-2013_energy_data'!$E$155:$BF$155</c:f>
              <c:numCache>
                <c:formatCode>#,##0</c:formatCode>
                <c:ptCount val="54"/>
                <c:pt idx="0">
                  <c:v>2343.5886674560002</c:v>
                </c:pt>
                <c:pt idx="1">
                  <c:v>2501.9603644690001</c:v>
                </c:pt>
                <c:pt idx="2">
                  <c:v>2625.8897919239998</c:v>
                </c:pt>
                <c:pt idx="3">
                  <c:v>2797.1378253900002</c:v>
                </c:pt>
                <c:pt idx="4">
                  <c:v>3029.0310137029996</c:v>
                </c:pt>
                <c:pt idx="5">
                  <c:v>3243.7732752459997</c:v>
                </c:pt>
                <c:pt idx="6">
                  <c:v>3458.791718552</c:v>
                </c:pt>
                <c:pt idx="7">
                  <c:v>3673.5857830359996</c:v>
                </c:pt>
                <c:pt idx="8">
                  <c:v>3954.8549787950001</c:v>
                </c:pt>
                <c:pt idx="9">
                  <c:v>4246.0703498909998</c:v>
                </c:pt>
                <c:pt idx="10">
                  <c:v>4964.1989133710003</c:v>
                </c:pt>
                <c:pt idx="11">
                  <c:v>5228.9608425719998</c:v>
                </c:pt>
                <c:pt idx="12">
                  <c:v>5831.2335401989994</c:v>
                </c:pt>
                <c:pt idx="13">
                  <c:v>6117.7927280350004</c:v>
                </c:pt>
                <c:pt idx="14">
                  <c:v>5815.0869509029999</c:v>
                </c:pt>
                <c:pt idx="15">
                  <c:v>5713.5265304980003</c:v>
                </c:pt>
                <c:pt idx="16">
                  <c:v>5881.5873701820001</c:v>
                </c:pt>
                <c:pt idx="17">
                  <c:v>6009.174284585999</c:v>
                </c:pt>
                <c:pt idx="18">
                  <c:v>6160.1697483039998</c:v>
                </c:pt>
                <c:pt idx="19">
                  <c:v>6303.7382528019998</c:v>
                </c:pt>
                <c:pt idx="20">
                  <c:v>6201.7465063740001</c:v>
                </c:pt>
                <c:pt idx="21">
                  <c:v>6113.138182282999</c:v>
                </c:pt>
                <c:pt idx="22">
                  <c:v>6125.5259243260007</c:v>
                </c:pt>
                <c:pt idx="23">
                  <c:v>5963.4894933750002</c:v>
                </c:pt>
                <c:pt idx="24">
                  <c:v>6137.8380143230006</c:v>
                </c:pt>
                <c:pt idx="25">
                  <c:v>6189.7954086469999</c:v>
                </c:pt>
                <c:pt idx="26">
                  <c:v>6384.2231242999997</c:v>
                </c:pt>
                <c:pt idx="27">
                  <c:v>6727.0994839089999</c:v>
                </c:pt>
                <c:pt idx="28">
                  <c:v>7028.580737972</c:v>
                </c:pt>
                <c:pt idx="29">
                  <c:v>7510.5159415590006</c:v>
                </c:pt>
                <c:pt idx="30">
                  <c:v>7279.0641133660001</c:v>
                </c:pt>
                <c:pt idx="31">
                  <c:v>7351.1530788910004</c:v>
                </c:pt>
                <c:pt idx="32">
                  <c:v>7360.7160706509994</c:v>
                </c:pt>
                <c:pt idx="33">
                  <c:v>7481.1673750020009</c:v>
                </c:pt>
                <c:pt idx="34">
                  <c:v>7680.6947189849998</c:v>
                </c:pt>
                <c:pt idx="35">
                  <c:v>7888.714732239001</c:v>
                </c:pt>
                <c:pt idx="36">
                  <c:v>8197.6458629340013</c:v>
                </c:pt>
                <c:pt idx="37">
                  <c:v>8347.5533248779993</c:v>
                </c:pt>
                <c:pt idx="38">
                  <c:v>8470.4910920679995</c:v>
                </c:pt>
                <c:pt idx="39">
                  <c:v>8823.4609684979987</c:v>
                </c:pt>
                <c:pt idx="40">
                  <c:v>8782.9526422859999</c:v>
                </c:pt>
                <c:pt idx="41">
                  <c:v>8759.893097397</c:v>
                </c:pt>
                <c:pt idx="42">
                  <c:v>8953.1617917359999</c:v>
                </c:pt>
                <c:pt idx="43">
                  <c:v>9215.2419015529995</c:v>
                </c:pt>
                <c:pt idx="44">
                  <c:v>9168.324604645999</c:v>
                </c:pt>
                <c:pt idx="45">
                  <c:v>9336.7395871929984</c:v>
                </c:pt>
                <c:pt idx="46">
                  <c:v>9472.7269032479999</c:v>
                </c:pt>
                <c:pt idx="47">
                  <c:v>9626.5300552419994</c:v>
                </c:pt>
                <c:pt idx="48">
                  <c:v>9307.0515563110002</c:v>
                </c:pt>
                <c:pt idx="49">
                  <c:v>9011.3771872189991</c:v>
                </c:pt>
                <c:pt idx="50">
                  <c:v>8997.9973980019986</c:v>
                </c:pt>
                <c:pt idx="51">
                  <c:v>8998.6709547819992</c:v>
                </c:pt>
                <c:pt idx="52">
                  <c:v>8946.0275452200003</c:v>
                </c:pt>
                <c:pt idx="53">
                  <c:v>8844.1949171700016</c:v>
                </c:pt>
              </c:numCache>
            </c:numRef>
          </c:val>
          <c:extLst>
            <c:ext xmlns:c16="http://schemas.microsoft.com/office/drawing/2014/chart" uri="{C3380CC4-5D6E-409C-BE32-E72D297353CC}">
              <c16:uniqueId val="{00000001-504B-4ACD-973F-8EE22A977453}"/>
            </c:ext>
          </c:extLst>
        </c:ser>
        <c:ser>
          <c:idx val="2"/>
          <c:order val="2"/>
          <c:tx>
            <c:strRef>
              <c:f>'4_UK+GH_1960-2013_energy_data'!$B$156</c:f>
              <c:strCache>
                <c:ptCount val="1"/>
                <c:pt idx="0">
                  <c:v>Elect</c:v>
                </c:pt>
              </c:strCache>
            </c:strRef>
          </c:tx>
          <c:spPr>
            <a:solidFill>
              <a:schemeClr val="accent3"/>
            </a:solidFill>
            <a:ln w="25400">
              <a:noFill/>
            </a:ln>
            <a:effectLst/>
          </c:spPr>
          <c:cat>
            <c:numRef>
              <c:f>'4_UK+GH_1960-2013_energy_data'!$E$1:$BF$1</c:f>
              <c:numCache>
                <c:formatCode>General</c:formatCode>
                <c:ptCount val="5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numCache>
            </c:numRef>
          </c:cat>
          <c:val>
            <c:numRef>
              <c:f>'4_UK+GH_1960-2013_energy_data'!$E$156:$BF$156</c:f>
              <c:numCache>
                <c:formatCode>#,##0</c:formatCode>
                <c:ptCount val="54"/>
                <c:pt idx="0">
                  <c:v>2995.2212755280671</c:v>
                </c:pt>
                <c:pt idx="1">
                  <c:v>3163.3418845447895</c:v>
                </c:pt>
                <c:pt idx="2">
                  <c:v>3398.2647463333528</c:v>
                </c:pt>
                <c:pt idx="3">
                  <c:v>3691.6097246099307</c:v>
                </c:pt>
                <c:pt idx="4">
                  <c:v>3977.0402165738933</c:v>
                </c:pt>
                <c:pt idx="5">
                  <c:v>4292.7427511841433</c:v>
                </c:pt>
                <c:pt idx="6">
                  <c:v>4436.833950185619</c:v>
                </c:pt>
                <c:pt idx="7">
                  <c:v>4569.9777023840288</c:v>
                </c:pt>
                <c:pt idx="8">
                  <c:v>4989.1847852455703</c:v>
                </c:pt>
                <c:pt idx="9">
                  <c:v>5343.2121373845921</c:v>
                </c:pt>
                <c:pt idx="10">
                  <c:v>5555.1276430573607</c:v>
                </c:pt>
                <c:pt idx="11">
                  <c:v>5630.8315141476578</c:v>
                </c:pt>
                <c:pt idx="12">
                  <c:v>5719.7024825227609</c:v>
                </c:pt>
                <c:pt idx="13">
                  <c:v>6244.1891467646028</c:v>
                </c:pt>
                <c:pt idx="14">
                  <c:v>6024.2234281562414</c:v>
                </c:pt>
                <c:pt idx="15">
                  <c:v>6046.1226389048843</c:v>
                </c:pt>
                <c:pt idx="16">
                  <c:v>6408.234190957849</c:v>
                </c:pt>
                <c:pt idx="17">
                  <c:v>6620.7491690221732</c:v>
                </c:pt>
                <c:pt idx="18">
                  <c:v>6799.979778790299</c:v>
                </c:pt>
                <c:pt idx="19">
                  <c:v>7109.3708307552733</c:v>
                </c:pt>
                <c:pt idx="20">
                  <c:v>6738.5370161098263</c:v>
                </c:pt>
                <c:pt idx="21">
                  <c:v>6692.9766607921501</c:v>
                </c:pt>
                <c:pt idx="22">
                  <c:v>6663.9463519303335</c:v>
                </c:pt>
                <c:pt idx="23">
                  <c:v>6814.5529082461599</c:v>
                </c:pt>
                <c:pt idx="24">
                  <c:v>7000.4524894776632</c:v>
                </c:pt>
                <c:pt idx="25">
                  <c:v>7353.7697641137256</c:v>
                </c:pt>
                <c:pt idx="26">
                  <c:v>7633.9913001609402</c:v>
                </c:pt>
                <c:pt idx="27">
                  <c:v>7994.1494073525146</c:v>
                </c:pt>
                <c:pt idx="28">
                  <c:v>8409.3428350320628</c:v>
                </c:pt>
                <c:pt idx="29">
                  <c:v>8728.730168339971</c:v>
                </c:pt>
                <c:pt idx="30">
                  <c:v>8901.2404299125792</c:v>
                </c:pt>
                <c:pt idx="31">
                  <c:v>9127.7991606017385</c:v>
                </c:pt>
                <c:pt idx="32">
                  <c:v>9073.0237087767619</c:v>
                </c:pt>
                <c:pt idx="33">
                  <c:v>9202.746735492954</c:v>
                </c:pt>
                <c:pt idx="34">
                  <c:v>9153.2715766035308</c:v>
                </c:pt>
                <c:pt idx="35">
                  <c:v>9521.2597500260927</c:v>
                </c:pt>
                <c:pt idx="36">
                  <c:v>10086.1065484558</c:v>
                </c:pt>
                <c:pt idx="37">
                  <c:v>10166.549956670084</c:v>
                </c:pt>
                <c:pt idx="38">
                  <c:v>10291.178525727848</c:v>
                </c:pt>
                <c:pt idx="39">
                  <c:v>10595.492150152866</c:v>
                </c:pt>
                <c:pt idx="40">
                  <c:v>10890.165437836495</c:v>
                </c:pt>
                <c:pt idx="41">
                  <c:v>10953.450115139281</c:v>
                </c:pt>
                <c:pt idx="42">
                  <c:v>11036.89109793006</c:v>
                </c:pt>
                <c:pt idx="43">
                  <c:v>11031.483741791566</c:v>
                </c:pt>
                <c:pt idx="44">
                  <c:v>11297.078539183211</c:v>
                </c:pt>
                <c:pt idx="45">
                  <c:v>11721.032809953887</c:v>
                </c:pt>
                <c:pt idx="46">
                  <c:v>11624.038597971014</c:v>
                </c:pt>
                <c:pt idx="47">
                  <c:v>11522.101865672195</c:v>
                </c:pt>
                <c:pt idx="48">
                  <c:v>11583.380223097754</c:v>
                </c:pt>
                <c:pt idx="49">
                  <c:v>10776.724618677888</c:v>
                </c:pt>
                <c:pt idx="50">
                  <c:v>11147.094544629786</c:v>
                </c:pt>
                <c:pt idx="51">
                  <c:v>11022.908463840362</c:v>
                </c:pt>
                <c:pt idx="52">
                  <c:v>10888.480965439565</c:v>
                </c:pt>
                <c:pt idx="53">
                  <c:v>10960.619453574536</c:v>
                </c:pt>
              </c:numCache>
            </c:numRef>
          </c:val>
          <c:extLst>
            <c:ext xmlns:c16="http://schemas.microsoft.com/office/drawing/2014/chart" uri="{C3380CC4-5D6E-409C-BE32-E72D297353CC}">
              <c16:uniqueId val="{00000002-504B-4ACD-973F-8EE22A977453}"/>
            </c:ext>
          </c:extLst>
        </c:ser>
        <c:ser>
          <c:idx val="3"/>
          <c:order val="3"/>
          <c:tx>
            <c:strRef>
              <c:f>'4_UK+GH_1960-2013_energy_data'!$B$157</c:f>
              <c:strCache>
                <c:ptCount val="1"/>
                <c:pt idx="0">
                  <c:v>Muscle Work</c:v>
                </c:pt>
              </c:strCache>
            </c:strRef>
          </c:tx>
          <c:spPr>
            <a:solidFill>
              <a:schemeClr val="accent4"/>
            </a:solidFill>
            <a:ln w="25400">
              <a:noFill/>
            </a:ln>
            <a:effectLst/>
          </c:spPr>
          <c:cat>
            <c:numRef>
              <c:f>'4_UK+GH_1960-2013_energy_data'!$E$1:$BF$1</c:f>
              <c:numCache>
                <c:formatCode>General</c:formatCode>
                <c:ptCount val="5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numCache>
            </c:numRef>
          </c:cat>
          <c:val>
            <c:numRef>
              <c:f>'4_UK+GH_1960-2013_energy_data'!$E$157:$BF$157</c:f>
              <c:numCache>
                <c:formatCode>#,##0</c:formatCode>
                <c:ptCount val="54"/>
                <c:pt idx="0">
                  <c:v>9.8957213762062501</c:v>
                </c:pt>
                <c:pt idx="1">
                  <c:v>9.8297499004493805</c:v>
                </c:pt>
                <c:pt idx="2">
                  <c:v>9.7637784198337503</c:v>
                </c:pt>
                <c:pt idx="3">
                  <c:v>9.6978069484603093</c:v>
                </c:pt>
                <c:pt idx="4">
                  <c:v>9.6318354725449993</c:v>
                </c:pt>
                <c:pt idx="5">
                  <c:v>9.5658639987421896</c:v>
                </c:pt>
                <c:pt idx="6">
                  <c:v>9.4998925181793705</c:v>
                </c:pt>
                <c:pt idx="7">
                  <c:v>9.4339210448518696</c:v>
                </c:pt>
                <c:pt idx="8">
                  <c:v>9.3679495709962506</c:v>
                </c:pt>
                <c:pt idx="9">
                  <c:v>9.3019780962956293</c:v>
                </c:pt>
                <c:pt idx="10">
                  <c:v>9.2360066202218807</c:v>
                </c:pt>
                <c:pt idx="11">
                  <c:v>9.1040636605749992</c:v>
                </c:pt>
                <c:pt idx="12">
                  <c:v>8.9721207139200008</c:v>
                </c:pt>
                <c:pt idx="13">
                  <c:v>8.8401777596071902</c:v>
                </c:pt>
                <c:pt idx="14">
                  <c:v>8.7082348091391193</c:v>
                </c:pt>
                <c:pt idx="15">
                  <c:v>8.5762918577943807</c:v>
                </c:pt>
                <c:pt idx="16">
                  <c:v>8.44434890596375</c:v>
                </c:pt>
                <c:pt idx="17">
                  <c:v>8.3124059543443796</c:v>
                </c:pt>
                <c:pt idx="18">
                  <c:v>8.1804630031897503</c:v>
                </c:pt>
                <c:pt idx="19">
                  <c:v>8.0485200512165296</c:v>
                </c:pt>
                <c:pt idx="20">
                  <c:v>7.916577099275</c:v>
                </c:pt>
                <c:pt idx="21">
                  <c:v>7.7846341476820298</c:v>
                </c:pt>
                <c:pt idx="22">
                  <c:v>7.6526911958566899</c:v>
                </c:pt>
                <c:pt idx="23">
                  <c:v>7.5207482441845004</c:v>
                </c:pt>
                <c:pt idx="24">
                  <c:v>7.3888052930932497</c:v>
                </c:pt>
                <c:pt idx="25">
                  <c:v>7.2568623411253101</c:v>
                </c:pt>
                <c:pt idx="26">
                  <c:v>7.1249193894003104</c:v>
                </c:pt>
                <c:pt idx="27">
                  <c:v>6.9929764376647503</c:v>
                </c:pt>
                <c:pt idx="28">
                  <c:v>6.8610334859820004</c:v>
                </c:pt>
                <c:pt idx="29">
                  <c:v>6.7290905346636603</c:v>
                </c:pt>
                <c:pt idx="30">
                  <c:v>6.5971475825531298</c:v>
                </c:pt>
                <c:pt idx="31">
                  <c:v>6.5311761069124401</c:v>
                </c:pt>
                <c:pt idx="32">
                  <c:v>6.4652046312294997</c:v>
                </c:pt>
                <c:pt idx="33">
                  <c:v>6.3992331554884698</c:v>
                </c:pt>
                <c:pt idx="34">
                  <c:v>6.3332616797896897</c:v>
                </c:pt>
                <c:pt idx="35">
                  <c:v>6.2672902037951603</c:v>
                </c:pt>
                <c:pt idx="36">
                  <c:v>6.2013187279485003</c:v>
                </c:pt>
                <c:pt idx="37">
                  <c:v>6.1353472518641903</c:v>
                </c:pt>
                <c:pt idx="38">
                  <c:v>6.06937577603337</c:v>
                </c:pt>
                <c:pt idx="39">
                  <c:v>6.0034043007412503</c:v>
                </c:pt>
                <c:pt idx="40">
                  <c:v>5.9374328245618804</c:v>
                </c:pt>
                <c:pt idx="41">
                  <c:v>5.8714613490743401</c:v>
                </c:pt>
                <c:pt idx="42">
                  <c:v>5.8054898727418101</c:v>
                </c:pt>
                <c:pt idx="43">
                  <c:v>5.7395183969374104</c:v>
                </c:pt>
                <c:pt idx="44">
                  <c:v>5.6735469212597502</c:v>
                </c:pt>
                <c:pt idx="45">
                  <c:v>5.60757544580391</c:v>
                </c:pt>
                <c:pt idx="46">
                  <c:v>5.5416039694396897</c:v>
                </c:pt>
                <c:pt idx="47">
                  <c:v>5.4756324934504397</c:v>
                </c:pt>
                <c:pt idx="48">
                  <c:v>5.4096610177252504</c:v>
                </c:pt>
                <c:pt idx="49">
                  <c:v>5.3436895423644701</c:v>
                </c:pt>
                <c:pt idx="50">
                  <c:v>5.27771806620094</c:v>
                </c:pt>
                <c:pt idx="51">
                  <c:v>5.2117465905972198</c:v>
                </c:pt>
                <c:pt idx="52">
                  <c:v>5.1457751147400002</c:v>
                </c:pt>
                <c:pt idx="53">
                  <c:v>5.0798036390095298</c:v>
                </c:pt>
              </c:numCache>
            </c:numRef>
          </c:val>
          <c:extLst>
            <c:ext xmlns:c16="http://schemas.microsoft.com/office/drawing/2014/chart" uri="{C3380CC4-5D6E-409C-BE32-E72D297353CC}">
              <c16:uniqueId val="{00000003-504B-4ACD-973F-8EE22A977453}"/>
            </c:ext>
          </c:extLst>
        </c:ser>
        <c:dLbls>
          <c:showLegendKey val="0"/>
          <c:showVal val="0"/>
          <c:showCatName val="0"/>
          <c:showSerName val="0"/>
          <c:showPercent val="0"/>
          <c:showBubbleSize val="0"/>
        </c:dLbls>
        <c:axId val="552915752"/>
        <c:axId val="552916536"/>
      </c:areaChart>
      <c:catAx>
        <c:axId val="552915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16536"/>
        <c:crosses val="autoZero"/>
        <c:auto val="1"/>
        <c:lblAlgn val="ctr"/>
        <c:lblOffset val="100"/>
        <c:noMultiLvlLbl val="0"/>
      </c:catAx>
      <c:valAx>
        <c:axId val="552916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Xp, ktoe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1575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'7_GH_PE_GDP_2030_targets'!$D$10</c:f>
              <c:strCache>
                <c:ptCount val="1"/>
              </c:strCache>
            </c:strRef>
          </c:tx>
          <c:spPr>
            <a:solidFill>
              <a:schemeClr val="accent1"/>
            </a:solidFill>
            <a:ln>
              <a:noFill/>
            </a:ln>
            <a:effectLst/>
          </c:spPr>
          <c:invertIfNegative val="0"/>
          <c:trendline>
            <c:spPr>
              <a:ln w="19050" cap="rnd">
                <a:solidFill>
                  <a:schemeClr val="accent1"/>
                </a:solidFill>
                <a:prstDash val="sysDot"/>
              </a:ln>
              <a:effectLst/>
            </c:spPr>
            <c:trendlineType val="linear"/>
            <c:dispRSqr val="0"/>
            <c:dispEq val="0"/>
          </c:trendline>
          <c:cat>
            <c:numRef>
              <c:f>'7_GH_PE_GDP_2030_targets'!$E$5:$X$5</c:f>
              <c:numCache>
                <c:formatCode>General</c:formatCode>
                <c:ptCount val="2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numCache>
            </c:numRef>
          </c:cat>
          <c:val>
            <c:numRef>
              <c:f>'7_GH_PE_GDP_2030_targets'!$E$10:$X$10</c:f>
              <c:numCache>
                <c:formatCode>0.0%</c:formatCode>
                <c:ptCount val="20"/>
                <c:pt idx="0">
                  <c:v>-4.0725279483057791E-2</c:v>
                </c:pt>
                <c:pt idx="1">
                  <c:v>1.3837267544122749E-2</c:v>
                </c:pt>
                <c:pt idx="2">
                  <c:v>2.5663360040212104E-2</c:v>
                </c:pt>
                <c:pt idx="3">
                  <c:v>2.3030773134760717E-3</c:v>
                </c:pt>
                <c:pt idx="4">
                  <c:v>-8.8750553247865741E-3</c:v>
                </c:pt>
                <c:pt idx="5">
                  <c:v>4.4973993376634422E-2</c:v>
                </c:pt>
                <c:pt idx="6">
                  <c:v>-0.10928317804531697</c:v>
                </c:pt>
                <c:pt idx="7">
                  <c:v>7.7825067174373888E-2</c:v>
                </c:pt>
                <c:pt idx="8">
                  <c:v>-7.7598476775166014E-2</c:v>
                </c:pt>
                <c:pt idx="9">
                  <c:v>-0.24569793407765292</c:v>
                </c:pt>
                <c:pt idx="10">
                  <c:v>7.2320280127894862E-2</c:v>
                </c:pt>
                <c:pt idx="11">
                  <c:v>-4.6934290865935577E-2</c:v>
                </c:pt>
                <c:pt idx="12">
                  <c:v>-8.6881571859043508E-2</c:v>
                </c:pt>
                <c:pt idx="13">
                  <c:v>-9.0832377664645178E-2</c:v>
                </c:pt>
                <c:pt idx="14">
                  <c:v>-4.2582815007004442E-2</c:v>
                </c:pt>
                <c:pt idx="15">
                  <c:v>0.10524033392502909</c:v>
                </c:pt>
                <c:pt idx="16">
                  <c:v>-6.1316482558341587E-2</c:v>
                </c:pt>
                <c:pt idx="17">
                  <c:v>-0.10053312259041554</c:v>
                </c:pt>
                <c:pt idx="18">
                  <c:v>0.10763754491350118</c:v>
                </c:pt>
                <c:pt idx="19">
                  <c:v>7.5816463514564907E-3</c:v>
                </c:pt>
              </c:numCache>
            </c:numRef>
          </c:val>
          <c:extLst>
            <c:ext xmlns:c16="http://schemas.microsoft.com/office/drawing/2014/chart" uri="{C3380CC4-5D6E-409C-BE32-E72D297353CC}">
              <c16:uniqueId val="{00000000-520B-48A5-8DD5-0E918752DD45}"/>
            </c:ext>
          </c:extLst>
        </c:ser>
        <c:dLbls>
          <c:showLegendKey val="0"/>
          <c:showVal val="0"/>
          <c:showCatName val="0"/>
          <c:showSerName val="0"/>
          <c:showPercent val="0"/>
          <c:showBubbleSize val="0"/>
        </c:dLbls>
        <c:gapWidth val="219"/>
        <c:overlap val="-27"/>
        <c:axId val="481966552"/>
        <c:axId val="481966944"/>
      </c:barChart>
      <c:catAx>
        <c:axId val="481966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966944"/>
        <c:crosses val="autoZero"/>
        <c:auto val="1"/>
        <c:lblAlgn val="ctr"/>
        <c:lblOffset val="100"/>
        <c:noMultiLvlLbl val="0"/>
      </c:catAx>
      <c:valAx>
        <c:axId val="4819669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966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Ghana - useful exergy intensity U/GDP</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'3_GH_2030_scenario'!$D$24</c:f>
              <c:strCache>
                <c:ptCount val="1"/>
                <c:pt idx="0">
                  <c:v>U/GDP (1971-1995)</c:v>
                </c:pt>
              </c:strCache>
            </c:strRef>
          </c:tx>
          <c:spPr>
            <a:ln w="28575" cap="rnd">
              <a:solidFill>
                <a:schemeClr val="accent1"/>
              </a:solidFill>
              <a:round/>
            </a:ln>
            <a:effectLst/>
          </c:spPr>
          <c:marker>
            <c:symbol val="none"/>
          </c:marker>
          <c:cat>
            <c:numRef>
              <c:f>'3_GH_2030_scenario'!$E$11:$BL$11</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'3_GH_2030_scenario'!$E$24:$BL$24</c:f>
              <c:numCache>
                <c:formatCode>0.000</c:formatCode>
                <c:ptCount val="60"/>
                <c:pt idx="0">
                  <c:v>1.0282664033494988E-2</c:v>
                </c:pt>
                <c:pt idx="1">
                  <c:v>1.2517056509175298E-2</c:v>
                </c:pt>
                <c:pt idx="2">
                  <c:v>1.245265945612817E-2</c:v>
                </c:pt>
                <c:pt idx="3">
                  <c:v>1.1505143889878604E-2</c:v>
                </c:pt>
                <c:pt idx="4">
                  <c:v>1.2994010562325253E-2</c:v>
                </c:pt>
                <c:pt idx="5">
                  <c:v>1.4781629870665424E-2</c:v>
                </c:pt>
                <c:pt idx="6">
                  <c:v>1.4120629960747255E-2</c:v>
                </c:pt>
                <c:pt idx="7">
                  <c:v>1.2885332170793825E-2</c:v>
                </c:pt>
                <c:pt idx="8">
                  <c:v>1.4168758706418028E-2</c:v>
                </c:pt>
                <c:pt idx="9">
                  <c:v>1.4917230355194572E-2</c:v>
                </c:pt>
                <c:pt idx="10">
                  <c:v>1.7233320492245931E-2</c:v>
                </c:pt>
                <c:pt idx="11">
                  <c:v>1.7830580561771905E-2</c:v>
                </c:pt>
                <c:pt idx="12">
                  <c:v>1.0895397286547448E-2</c:v>
                </c:pt>
                <c:pt idx="13">
                  <c:v>8.9615426114085968E-3</c:v>
                </c:pt>
                <c:pt idx="14">
                  <c:v>1.0470018905047706E-2</c:v>
                </c:pt>
                <c:pt idx="15">
                  <c:v>1.3131708715372349E-2</c:v>
                </c:pt>
                <c:pt idx="16">
                  <c:v>1.3752904701951358E-2</c:v>
                </c:pt>
                <c:pt idx="17">
                  <c:v>1.3348556870216546E-2</c:v>
                </c:pt>
                <c:pt idx="18">
                  <c:v>1.4187809078706778E-2</c:v>
                </c:pt>
                <c:pt idx="19">
                  <c:v>1.4128293459565322E-2</c:v>
                </c:pt>
                <c:pt idx="20">
                  <c:v>1.3266586249634241E-2</c:v>
                </c:pt>
                <c:pt idx="21">
                  <c:v>1.4006671866674992E-2</c:v>
                </c:pt>
                <c:pt idx="22">
                  <c:v>1.4030296842073719E-2</c:v>
                </c:pt>
                <c:pt idx="23">
                  <c:v>1.347526768972062E-2</c:v>
                </c:pt>
                <c:pt idx="24">
                  <c:v>1.3805116530014441E-2</c:v>
                </c:pt>
              </c:numCache>
            </c:numRef>
          </c:val>
          <c:smooth val="0"/>
          <c:extLst>
            <c:ext xmlns:c16="http://schemas.microsoft.com/office/drawing/2014/chart" uri="{C3380CC4-5D6E-409C-BE32-E72D297353CC}">
              <c16:uniqueId val="{00000000-7F01-48C3-817B-368FEF3EC5CD}"/>
            </c:ext>
          </c:extLst>
        </c:ser>
        <c:ser>
          <c:idx val="1"/>
          <c:order val="1"/>
          <c:tx>
            <c:strRef>
              <c:f>'3_GH_2030_scenario'!$D$26</c:f>
              <c:strCache>
                <c:ptCount val="1"/>
                <c:pt idx="0">
                  <c:v>U/GDP (2013-2030) via Exponential trend y = 0.021377e-0.017640x</c:v>
                </c:pt>
              </c:strCache>
            </c:strRef>
          </c:tx>
          <c:spPr>
            <a:ln w="28575" cap="rnd">
              <a:solidFill>
                <a:schemeClr val="accent2"/>
              </a:solidFill>
              <a:round/>
            </a:ln>
            <a:effectLst/>
          </c:spPr>
          <c:marker>
            <c:symbol val="none"/>
          </c:marker>
          <c:cat>
            <c:numRef>
              <c:f>'3_GH_2030_scenario'!$E$11:$BL$11</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'3_GH_2030_scenario'!$E$26:$BL$26</c:f>
              <c:numCache>
                <c:formatCode>0.00</c:formatCode>
                <c:ptCount val="60"/>
                <c:pt idx="42" formatCode="0.000">
                  <c:v>1.0012112176354108E-2</c:v>
                </c:pt>
                <c:pt idx="43" formatCode="0.000">
                  <c:v>9.8370471308179917E-3</c:v>
                </c:pt>
                <c:pt idx="44" formatCode="0.000">
                  <c:v>9.6650431546774947E-3</c:v>
                </c:pt>
                <c:pt idx="45" formatCode="0.000">
                  <c:v>9.4960467241362711E-3</c:v>
                </c:pt>
                <c:pt idx="46" formatCode="0.000">
                  <c:v>9.3300052512790034E-3</c:v>
                </c:pt>
                <c:pt idx="47" formatCode="0.000">
                  <c:v>9.166867067707217E-3</c:v>
                </c:pt>
                <c:pt idx="48" formatCode="0.000">
                  <c:v>9.006581408461228E-3</c:v>
                </c:pt>
                <c:pt idx="49" formatCode="0.000">
                  <c:v>8.8490983962232275E-3</c:v>
                </c:pt>
                <c:pt idx="50" formatCode="0.000">
                  <c:v>8.6943690257965632E-3</c:v>
                </c:pt>
                <c:pt idx="51" formatCode="0.000">
                  <c:v>8.542345148856427E-3</c:v>
                </c:pt>
                <c:pt idx="52" formatCode="0.000">
                  <c:v>8.3929794589671682E-3</c:v>
                </c:pt>
                <c:pt idx="53" formatCode="0.000">
                  <c:v>8.2462254768615826E-3</c:v>
                </c:pt>
                <c:pt idx="54" formatCode="0.000">
                  <c:v>8.1020375359776072E-3</c:v>
                </c:pt>
                <c:pt idx="55" formatCode="0.000">
                  <c:v>7.9603707682479076E-3</c:v>
                </c:pt>
                <c:pt idx="56" formatCode="0.000">
                  <c:v>7.8211810901379318E-3</c:v>
                </c:pt>
                <c:pt idx="57" formatCode="0.000">
                  <c:v>7.6844251889281005E-3</c:v>
                </c:pt>
                <c:pt idx="58" formatCode="0.000">
                  <c:v>7.5500605092358626E-3</c:v>
                </c:pt>
                <c:pt idx="59" formatCode="0.000">
                  <c:v>7.4180452397733954E-3</c:v>
                </c:pt>
              </c:numCache>
            </c:numRef>
          </c:val>
          <c:smooth val="0"/>
          <c:extLst>
            <c:ext xmlns:c16="http://schemas.microsoft.com/office/drawing/2014/chart" uri="{C3380CC4-5D6E-409C-BE32-E72D297353CC}">
              <c16:uniqueId val="{00000001-7F01-48C3-817B-368FEF3EC5CD}"/>
            </c:ext>
          </c:extLst>
        </c:ser>
        <c:ser>
          <c:idx val="2"/>
          <c:order val="2"/>
          <c:tx>
            <c:strRef>
              <c:f>'3_GH_2030_scenario'!$D$25</c:f>
              <c:strCache>
                <c:ptCount val="1"/>
                <c:pt idx="0">
                  <c:v>U/GDP (1995-2013)</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exp"/>
            <c:dispRSqr val="1"/>
            <c:dispEq val="1"/>
            <c:trendlineLbl>
              <c:numFmt formatCode="#,##0.000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cat>
            <c:numRef>
              <c:f>'3_GH_2030_scenario'!$E$11:$BL$11</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'3_GH_2030_scenario'!$E$25:$BL$25</c:f>
              <c:numCache>
                <c:formatCode>0.000</c:formatCode>
                <c:ptCount val="60"/>
                <c:pt idx="24">
                  <c:v>1.3805116530014441E-2</c:v>
                </c:pt>
                <c:pt idx="25">
                  <c:v>1.4771837334774478E-2</c:v>
                </c:pt>
                <c:pt idx="26">
                  <c:v>1.3553213595643508E-2</c:v>
                </c:pt>
                <c:pt idx="27">
                  <c:v>1.3014451381120583E-2</c:v>
                </c:pt>
                <c:pt idx="28">
                  <c:v>1.3551460604751143E-2</c:v>
                </c:pt>
                <c:pt idx="29">
                  <c:v>1.2199288290360393E-2</c:v>
                </c:pt>
                <c:pt idx="30">
                  <c:v>1.3099319837324742E-2</c:v>
                </c:pt>
                <c:pt idx="31">
                  <c:v>1.2579671432033784E-2</c:v>
                </c:pt>
                <c:pt idx="32">
                  <c:v>1.0410092964668398E-2</c:v>
                </c:pt>
                <c:pt idx="33">
                  <c:v>1.0082944954918932E-2</c:v>
                </c:pt>
                <c:pt idx="34">
                  <c:v>1.0268399083285267E-2</c:v>
                </c:pt>
                <c:pt idx="35">
                  <c:v>1.1773639311179774E-2</c:v>
                </c:pt>
                <c:pt idx="36">
                  <c:v>1.0763326233809569E-2</c:v>
                </c:pt>
                <c:pt idx="37">
                  <c:v>1.0012740386887412E-2</c:v>
                </c:pt>
                <c:pt idx="38">
                  <c:v>1.2139734570952984E-2</c:v>
                </c:pt>
                <c:pt idx="39">
                  <c:v>1.1444544723864903E-2</c:v>
                </c:pt>
                <c:pt idx="40">
                  <c:v>1.0395376901305448E-2</c:v>
                </c:pt>
                <c:pt idx="41">
                  <c:v>1.0160664987148824E-2</c:v>
                </c:pt>
                <c:pt idx="42">
                  <c:v>1.0623696979356495E-2</c:v>
                </c:pt>
              </c:numCache>
            </c:numRef>
          </c:val>
          <c:smooth val="0"/>
          <c:extLst>
            <c:ext xmlns:c16="http://schemas.microsoft.com/office/drawing/2014/chart" uri="{C3380CC4-5D6E-409C-BE32-E72D297353CC}">
              <c16:uniqueId val="{00000002-7F01-48C3-817B-368FEF3EC5CD}"/>
            </c:ext>
          </c:extLst>
        </c:ser>
        <c:dLbls>
          <c:showLegendKey val="0"/>
          <c:showVal val="0"/>
          <c:showCatName val="0"/>
          <c:showSerName val="0"/>
          <c:showPercent val="0"/>
          <c:showBubbleSize val="0"/>
        </c:dLbls>
        <c:smooth val="0"/>
        <c:axId val="240725768"/>
        <c:axId val="240406864"/>
      </c:lineChart>
      <c:catAx>
        <c:axId val="240725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406864"/>
        <c:crosses val="autoZero"/>
        <c:auto val="1"/>
        <c:lblAlgn val="ctr"/>
        <c:lblOffset val="100"/>
        <c:noMultiLvlLbl val="0"/>
      </c:catAx>
      <c:valAx>
        <c:axId val="24040686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725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Ghana Primary energy Ep (ktoe)</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'3_GH_2030_scenario'!$D$50</c:f>
              <c:strCache>
                <c:ptCount val="1"/>
                <c:pt idx="0">
                  <c:v>Historical Primary energy Ep (ktoe) 1971-2013</c:v>
                </c:pt>
              </c:strCache>
            </c:strRef>
          </c:tx>
          <c:spPr>
            <a:ln w="28575" cap="rnd">
              <a:solidFill>
                <a:srgbClr val="FF0000"/>
              </a:solidFill>
              <a:round/>
            </a:ln>
            <a:effectLst/>
          </c:spPr>
          <c:marker>
            <c:symbol val="none"/>
          </c:marker>
          <c:cat>
            <c:numRef>
              <c:f>'3_GH_2030_scenario'!$E$45:$BL$45</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'3_GH_2030_scenario'!$E$50:$BL$50</c:f>
              <c:numCache>
                <c:formatCode>#,##0</c:formatCode>
                <c:ptCount val="60"/>
                <c:pt idx="0">
                  <c:v>3914.4727860662329</c:v>
                </c:pt>
                <c:pt idx="1">
                  <c:v>4104.2834313113208</c:v>
                </c:pt>
                <c:pt idx="2">
                  <c:v>4322.8668602505368</c:v>
                </c:pt>
                <c:pt idx="3">
                  <c:v>4499.7485842548231</c:v>
                </c:pt>
                <c:pt idx="4">
                  <c:v>4572.6273701590007</c:v>
                </c:pt>
                <c:pt idx="5">
                  <c:v>4611.3011610236599</c:v>
                </c:pt>
                <c:pt idx="6">
                  <c:v>4793.7536468554526</c:v>
                </c:pt>
                <c:pt idx="7">
                  <c:v>4800.8257053523985</c:v>
                </c:pt>
                <c:pt idx="8">
                  <c:v>4859.7820338285946</c:v>
                </c:pt>
                <c:pt idx="9">
                  <c:v>4980.144933380303</c:v>
                </c:pt>
                <c:pt idx="10">
                  <c:v>5201.2334284661738</c:v>
                </c:pt>
                <c:pt idx="11">
                  <c:v>5245.5597021071681</c:v>
                </c:pt>
                <c:pt idx="12">
                  <c:v>4777.4347012018961</c:v>
                </c:pt>
                <c:pt idx="13">
                  <c:v>5062.8272885761671</c:v>
                </c:pt>
                <c:pt idx="14">
                  <c:v>5448.3177126912215</c:v>
                </c:pt>
                <c:pt idx="15">
                  <c:v>5699.1896114631281</c:v>
                </c:pt>
                <c:pt idx="16">
                  <c:v>5895.7174656950247</c:v>
                </c:pt>
                <c:pt idx="17">
                  <c:v>6010.7023531458744</c:v>
                </c:pt>
                <c:pt idx="18">
                  <c:v>6361.769113037938</c:v>
                </c:pt>
                <c:pt idx="19">
                  <c:v>6460.7026043553697</c:v>
                </c:pt>
                <c:pt idx="20">
                  <c:v>6568.3176484885098</c:v>
                </c:pt>
                <c:pt idx="21">
                  <c:v>6764.3532125971979</c:v>
                </c:pt>
                <c:pt idx="22">
                  <c:v>6934.8363337794763</c:v>
                </c:pt>
                <c:pt idx="23">
                  <c:v>7037.8035263849097</c:v>
                </c:pt>
                <c:pt idx="24">
                  <c:v>7224.0160390826368</c:v>
                </c:pt>
                <c:pt idx="25">
                  <c:v>7360.3284277796502</c:v>
                </c:pt>
                <c:pt idx="26">
                  <c:v>7351.8557690688349</c:v>
                </c:pt>
                <c:pt idx="27">
                  <c:v>7615.0430878290499</c:v>
                </c:pt>
                <c:pt idx="28">
                  <c:v>7783.8418968234228</c:v>
                </c:pt>
                <c:pt idx="29">
                  <c:v>7624.5751440406902</c:v>
                </c:pt>
                <c:pt idx="30">
                  <c:v>7645.6738960548209</c:v>
                </c:pt>
                <c:pt idx="31">
                  <c:v>7599.6823118714074</c:v>
                </c:pt>
                <c:pt idx="32">
                  <c:v>7268.2909307868267</c:v>
                </c:pt>
                <c:pt idx="33">
                  <c:v>7334.2118858114045</c:v>
                </c:pt>
                <c:pt idx="34">
                  <c:v>7296.6013499245237</c:v>
                </c:pt>
                <c:pt idx="35">
                  <c:v>7626.9000544399541</c:v>
                </c:pt>
                <c:pt idx="36">
                  <c:v>7682.6780781662874</c:v>
                </c:pt>
                <c:pt idx="37">
                  <c:v>7703.2684631706143</c:v>
                </c:pt>
                <c:pt idx="38">
                  <c:v>8253.8926639897272</c:v>
                </c:pt>
                <c:pt idx="39">
                  <c:v>8729.7270880911692</c:v>
                </c:pt>
                <c:pt idx="40">
                  <c:v>9267.4874269976208</c:v>
                </c:pt>
                <c:pt idx="41">
                  <c:v>9910.2097016103708</c:v>
                </c:pt>
                <c:pt idx="42">
                  <c:v>10357.32513592055</c:v>
                </c:pt>
              </c:numCache>
            </c:numRef>
          </c:val>
          <c:smooth val="0"/>
          <c:extLst>
            <c:ext xmlns:c16="http://schemas.microsoft.com/office/drawing/2014/chart" uri="{C3380CC4-5D6E-409C-BE32-E72D297353CC}">
              <c16:uniqueId val="{00000000-B242-42A2-840C-DA0C63B80AD8}"/>
            </c:ext>
          </c:extLst>
        </c:ser>
        <c:ser>
          <c:idx val="1"/>
          <c:order val="1"/>
          <c:tx>
            <c:strRef>
              <c:f>'3_GH_2030_scenario'!$D$51</c:f>
              <c:strCache>
                <c:ptCount val="1"/>
                <c:pt idx="0">
                  <c:v>Ep.ktoe Method 1 (Ep/GDP) top-down aggregate method</c:v>
                </c:pt>
              </c:strCache>
            </c:strRef>
          </c:tx>
          <c:spPr>
            <a:ln w="28575" cap="rnd">
              <a:solidFill>
                <a:schemeClr val="accent2"/>
              </a:solidFill>
              <a:prstDash val="sysDash"/>
              <a:round/>
            </a:ln>
            <a:effectLst/>
          </c:spPr>
          <c:marker>
            <c:symbol val="none"/>
          </c:marker>
          <c:cat>
            <c:numRef>
              <c:f>'3_GH_2030_scenario'!$E$45:$BL$45</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'3_GH_2030_scenario'!$E$51:$BL$51</c:f>
              <c:numCache>
                <c:formatCode>General</c:formatCode>
                <c:ptCount val="60"/>
                <c:pt idx="42" formatCode="#,##0">
                  <c:v>10357.32513592055</c:v>
                </c:pt>
                <c:pt idx="43" formatCode="#,##0">
                  <c:v>10441.898455330791</c:v>
                </c:pt>
                <c:pt idx="44" formatCode="#,##0">
                  <c:v>10555.853861968959</c:v>
                </c:pt>
                <c:pt idx="45" formatCode="#,##0">
                  <c:v>10671.052896359071</c:v>
                </c:pt>
                <c:pt idx="46" formatCode="#,##0">
                  <c:v>10787.509130564375</c:v>
                </c:pt>
                <c:pt idx="47" formatCode="#,##0">
                  <c:v>10905.236284763887</c:v>
                </c:pt>
                <c:pt idx="48" formatCode="#,##0">
                  <c:v>11024.248228868855</c:v>
                </c:pt>
                <c:pt idx="49" formatCode="#,##0">
                  <c:v>11144.558984156796</c:v>
                </c:pt>
                <c:pt idx="50" formatCode="#,##0">
                  <c:v>11266.182724923425</c:v>
                </c:pt>
                <c:pt idx="51" formatCode="#,##0">
                  <c:v>11389.133780152573</c:v>
                </c:pt>
                <c:pt idx="52" formatCode="#,##0">
                  <c:v>11513.426635204343</c:v>
                </c:pt>
                <c:pt idx="53" formatCode="#,##0">
                  <c:v>11639.075933521703</c:v>
                </c:pt>
                <c:pt idx="54" formatCode="#,##0">
                  <c:v>11766.096478355657</c:v>
                </c:pt>
                <c:pt idx="55" formatCode="#,##0">
                  <c:v>11894.503234509311</c:v>
                </c:pt>
                <c:pt idx="56" formatCode="#,##0">
                  <c:v>12024.311330100929</c:v>
                </c:pt>
                <c:pt idx="57" formatCode="#,##0">
                  <c:v>12155.536058346204</c:v>
                </c:pt>
                <c:pt idx="58" formatCode="#,##0">
                  <c:v>12288.192879360069</c:v>
                </c:pt>
                <c:pt idx="59" formatCode="#,##0">
                  <c:v>12422.297421978064</c:v>
                </c:pt>
              </c:numCache>
            </c:numRef>
          </c:val>
          <c:smooth val="0"/>
          <c:extLst>
            <c:ext xmlns:c16="http://schemas.microsoft.com/office/drawing/2014/chart" uri="{C3380CC4-5D6E-409C-BE32-E72D297353CC}">
              <c16:uniqueId val="{00000001-B242-42A2-840C-DA0C63B80AD8}"/>
            </c:ext>
          </c:extLst>
        </c:ser>
        <c:ser>
          <c:idx val="2"/>
          <c:order val="2"/>
          <c:tx>
            <c:strRef>
              <c:f>'3_GH_2030_scenario'!$D$52</c:f>
              <c:strCache>
                <c:ptCount val="1"/>
                <c:pt idx="0">
                  <c:v>Xu.ktoe Method 2 (U/GDP) bottom up disaggregate method</c:v>
                </c:pt>
              </c:strCache>
            </c:strRef>
          </c:tx>
          <c:spPr>
            <a:ln w="28575" cap="rnd">
              <a:solidFill>
                <a:schemeClr val="accent3"/>
              </a:solidFill>
              <a:prstDash val="sysDash"/>
              <a:round/>
            </a:ln>
            <a:effectLst/>
          </c:spPr>
          <c:marker>
            <c:symbol val="none"/>
          </c:marker>
          <c:cat>
            <c:numRef>
              <c:f>'3_GH_2030_scenario'!$E$45:$BL$45</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'3_GH_2030_scenario'!$E$52:$BL$52</c:f>
              <c:numCache>
                <c:formatCode>General</c:formatCode>
                <c:ptCount val="60"/>
                <c:pt idx="42" formatCode="#,##0">
                  <c:v>10357.32513592055</c:v>
                </c:pt>
                <c:pt idx="43" formatCode="#,##0">
                  <c:v>10211.448432147508</c:v>
                </c:pt>
                <c:pt idx="44" formatCode="#,##0">
                  <c:v>10431.865246501928</c:v>
                </c:pt>
                <c:pt idx="45" formatCode="#,##0">
                  <c:v>10654.707888128853</c:v>
                </c:pt>
                <c:pt idx="46" formatCode="#,##0">
                  <c:v>10880.372879231869</c:v>
                </c:pt>
                <c:pt idx="47" formatCode="#,##0">
                  <c:v>11186.958060503788</c:v>
                </c:pt>
                <c:pt idx="48" formatCode="#,##0">
                  <c:v>11419.30902431938</c:v>
                </c:pt>
                <c:pt idx="49" formatCode="#,##0">
                  <c:v>11655.427906573337</c:v>
                </c:pt>
                <c:pt idx="50" formatCode="#,##0">
                  <c:v>11895.574558488635</c:v>
                </c:pt>
                <c:pt idx="51" formatCode="#,##0">
                  <c:v>12139.990839923603</c:v>
                </c:pt>
                <c:pt idx="52" formatCode="#,##0">
                  <c:v>12388.90493229214</c:v>
                </c:pt>
                <c:pt idx="53" formatCode="#,##0">
                  <c:v>12642.534913589738</c:v>
                </c:pt>
                <c:pt idx="54" formatCode="#,##0">
                  <c:v>12979.042587881328</c:v>
                </c:pt>
                <c:pt idx="55" formatCode="#,##0">
                  <c:v>13212.109614645355</c:v>
                </c:pt>
                <c:pt idx="56" formatCode="#,##0">
                  <c:v>13448.632734457256</c:v>
                </c:pt>
                <c:pt idx="57" formatCode="#,##0">
                  <c:v>13691.22405278171</c:v>
                </c:pt>
                <c:pt idx="58" formatCode="#,##0">
                  <c:v>13940.074865798055</c:v>
                </c:pt>
                <c:pt idx="59" formatCode="#,##0">
                  <c:v>14195.378945850183</c:v>
                </c:pt>
              </c:numCache>
            </c:numRef>
          </c:val>
          <c:smooth val="0"/>
          <c:extLst>
            <c:ext xmlns:c16="http://schemas.microsoft.com/office/drawing/2014/chart" uri="{C3380CC4-5D6E-409C-BE32-E72D297353CC}">
              <c16:uniqueId val="{00000002-B242-42A2-840C-DA0C63B80AD8}"/>
            </c:ext>
          </c:extLst>
        </c:ser>
        <c:ser>
          <c:idx val="3"/>
          <c:order val="3"/>
          <c:tx>
            <c:strRef>
              <c:f>'3_GH_2030_scenario'!$D$53</c:f>
              <c:strCache>
                <c:ptCount val="1"/>
                <c:pt idx="0">
                  <c:v>SDG 7.3 target double primary intensity 2010-2030</c:v>
                </c:pt>
              </c:strCache>
            </c:strRef>
          </c:tx>
          <c:spPr>
            <a:ln w="28575" cap="rnd">
              <a:solidFill>
                <a:srgbClr val="0070C0"/>
              </a:solidFill>
              <a:prstDash val="sysDash"/>
              <a:round/>
            </a:ln>
            <a:effectLst/>
          </c:spPr>
          <c:marker>
            <c:symbol val="none"/>
          </c:marker>
          <c:cat>
            <c:numRef>
              <c:f>'3_GH_2030_scenario'!$E$45:$BL$45</c:f>
              <c:numCache>
                <c:formatCode>General</c:formatCode>
                <c:ptCount val="6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numCache>
            </c:numRef>
          </c:cat>
          <c:val>
            <c:numRef>
              <c:f>'3_GH_2030_scenario'!$E$53:$BL$53</c:f>
              <c:numCache>
                <c:formatCode>General</c:formatCode>
                <c:ptCount val="60"/>
                <c:pt idx="42" formatCode="#,##0">
                  <c:v>10357.32513592055</c:v>
                </c:pt>
                <c:pt idx="43" formatCode="#,##0">
                  <c:v>10385.80778004433</c:v>
                </c:pt>
                <c:pt idx="44" formatCode="#,##0">
                  <c:v>10403.463653270404</c:v>
                </c:pt>
                <c:pt idx="45" formatCode="#,##0">
                  <c:v>10410.225904645031</c:v>
                </c:pt>
                <c:pt idx="46" formatCode="#,##0">
                  <c:v>10406.061814283174</c:v>
                </c:pt>
                <c:pt idx="47" formatCode="#,##0">
                  <c:v>10390.973024652463</c:v>
                </c:pt>
                <c:pt idx="48" formatCode="#,##0">
                  <c:v>10364.995592090832</c:v>
                </c:pt>
                <c:pt idx="49" formatCode="#,##0">
                  <c:v>10328.199857738911</c:v>
                </c:pt>
                <c:pt idx="50" formatCode="#,##0">
                  <c:v>10280.690138393311</c:v>
                </c:pt>
                <c:pt idx="51" formatCode="#,##0">
                  <c:v>10222.60423911139</c:v>
                </c:pt>
                <c:pt idx="52" formatCode="#,##0">
                  <c:v>10154.112790709341</c:v>
                </c:pt>
                <c:pt idx="53" formatCode="#,##0">
                  <c:v>10075.418416581344</c:v>
                </c:pt>
                <c:pt idx="54" formatCode="#,##0">
                  <c:v>9986.7547345154289</c:v>
                </c:pt>
                <c:pt idx="55" formatCode="#,##0">
                  <c:v>9888.3852003804514</c:v>
                </c:pt>
                <c:pt idx="56" formatCode="#,##0">
                  <c:v>9780.6018016963044</c:v>
                </c:pt>
                <c:pt idx="57" formatCode="#,##0">
                  <c:v>9663.7236101660365</c:v>
                </c:pt>
                <c:pt idx="58" formatCode="#,##0">
                  <c:v>9538.0952032338773</c:v>
                </c:pt>
                <c:pt idx="59" formatCode="#,##0">
                  <c:v>9404.0849656284445</c:v>
                </c:pt>
              </c:numCache>
            </c:numRef>
          </c:val>
          <c:smooth val="0"/>
          <c:extLst>
            <c:ext xmlns:c16="http://schemas.microsoft.com/office/drawing/2014/chart" uri="{C3380CC4-5D6E-409C-BE32-E72D297353CC}">
              <c16:uniqueId val="{00000003-B242-42A2-840C-DA0C63B80AD8}"/>
            </c:ext>
          </c:extLst>
        </c:ser>
        <c:dLbls>
          <c:showLegendKey val="0"/>
          <c:showVal val="0"/>
          <c:showCatName val="0"/>
          <c:showSerName val="0"/>
          <c:showPercent val="0"/>
          <c:showBubbleSize val="0"/>
        </c:dLbls>
        <c:smooth val="0"/>
        <c:axId val="240725376"/>
        <c:axId val="240723808"/>
      </c:lineChart>
      <c:catAx>
        <c:axId val="24072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723808"/>
        <c:crosses val="autoZero"/>
        <c:auto val="1"/>
        <c:lblAlgn val="ctr"/>
        <c:lblOffset val="100"/>
        <c:noMultiLvlLbl val="0"/>
      </c:catAx>
      <c:valAx>
        <c:axId val="240723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725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UK &amp; GH Ep/TPES ratio</a:t>
            </a:r>
          </a:p>
        </c:rich>
      </c:tx>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'1_Summary_Plots'!$C$10</c:f>
              <c:strCache>
                <c:ptCount val="1"/>
                <c:pt idx="0">
                  <c:v>UK</c:v>
                </c:pt>
              </c:strCache>
            </c:strRef>
          </c:tx>
          <c:spPr>
            <a:ln w="28575" cap="rnd">
              <a:solidFill>
                <a:schemeClr val="accent1"/>
              </a:solidFill>
              <a:round/>
            </a:ln>
            <a:effectLst/>
          </c:spPr>
          <c:marker>
            <c:symbol val="none"/>
          </c:marker>
          <c:cat>
            <c:strRef>
              <c:f>'1_Summary_Plots'!$D$5:$X$5</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'1_Summary_Plots'!$D$10:$X$10</c:f>
              <c:numCache>
                <c:formatCode>0.000</c:formatCode>
                <c:ptCount val="21"/>
                <c:pt idx="0">
                  <c:v>0.88830055609072045</c:v>
                </c:pt>
                <c:pt idx="1">
                  <c:v>0.88665807684001408</c:v>
                </c:pt>
                <c:pt idx="2">
                  <c:v>0.88123112142713156</c:v>
                </c:pt>
                <c:pt idx="3">
                  <c:v>0.88185232224364463</c:v>
                </c:pt>
                <c:pt idx="4">
                  <c:v>0.86666487614620902</c:v>
                </c:pt>
                <c:pt idx="5">
                  <c:v>0.86480675012582275</c:v>
                </c:pt>
                <c:pt idx="6">
                  <c:v>0.87061027727021967</c:v>
                </c:pt>
                <c:pt idx="7">
                  <c:v>0.87722565214499393</c:v>
                </c:pt>
                <c:pt idx="8">
                  <c:v>0.8743375451602039</c:v>
                </c:pt>
                <c:pt idx="9">
                  <c:v>0.87665916144507583</c:v>
                </c:pt>
                <c:pt idx="10">
                  <c:v>0.87744269299169375</c:v>
                </c:pt>
                <c:pt idx="11">
                  <c:v>0.88419296417187909</c:v>
                </c:pt>
                <c:pt idx="12">
                  <c:v>0.88915925387534778</c:v>
                </c:pt>
                <c:pt idx="13">
                  <c:v>0.88172032236537645</c:v>
                </c:pt>
                <c:pt idx="14">
                  <c:v>0.88420478949064807</c:v>
                </c:pt>
                <c:pt idx="15">
                  <c:v>0.88763369730536512</c:v>
                </c:pt>
                <c:pt idx="16">
                  <c:v>0.89024006150203217</c:v>
                </c:pt>
                <c:pt idx="17">
                  <c:v>0.89505007450882901</c:v>
                </c:pt>
                <c:pt idx="18">
                  <c:v>0.89459902742806119</c:v>
                </c:pt>
                <c:pt idx="19">
                  <c:v>0.8883861699446467</c:v>
                </c:pt>
                <c:pt idx="20">
                  <c:v>0.89571463778217997</c:v>
                </c:pt>
              </c:numCache>
            </c:numRef>
          </c:val>
          <c:smooth val="0"/>
          <c:extLst>
            <c:ext xmlns:c16="http://schemas.microsoft.com/office/drawing/2014/chart" uri="{C3380CC4-5D6E-409C-BE32-E72D297353CC}">
              <c16:uniqueId val="{00000000-095E-478A-83D7-6A2027D8A727}"/>
            </c:ext>
          </c:extLst>
        </c:ser>
        <c:ser>
          <c:idx val="1"/>
          <c:order val="1"/>
          <c:tx>
            <c:strRef>
              <c:f>'1_Summary_Plots'!$C$11</c:f>
              <c:strCache>
                <c:ptCount val="1"/>
                <c:pt idx="0">
                  <c:v>Ghana</c:v>
                </c:pt>
              </c:strCache>
            </c:strRef>
          </c:tx>
          <c:spPr>
            <a:ln w="28575" cap="rnd">
              <a:solidFill>
                <a:schemeClr val="accent2"/>
              </a:solidFill>
              <a:round/>
            </a:ln>
            <a:effectLst/>
          </c:spPr>
          <c:marker>
            <c:symbol val="none"/>
          </c:marker>
          <c:cat>
            <c:strRef>
              <c:f>'1_Summary_Plots'!$D$5:$X$5</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'1_Summary_Plots'!$D$11:$X$11</c:f>
              <c:numCache>
                <c:formatCode>0.000</c:formatCode>
                <c:ptCount val="21"/>
                <c:pt idx="0">
                  <c:v>1.2210740132971782</c:v>
                </c:pt>
                <c:pt idx="1">
                  <c:v>1.1996927211851161</c:v>
                </c:pt>
                <c:pt idx="2">
                  <c:v>1.1927972513837415</c:v>
                </c:pt>
                <c:pt idx="3">
                  <c:v>1.1670879053819381</c:v>
                </c:pt>
                <c:pt idx="4">
                  <c:v>1.1382506107690296</c:v>
                </c:pt>
                <c:pt idx="5">
                  <c:v>1.1163678008163556</c:v>
                </c:pt>
                <c:pt idx="6">
                  <c:v>1.0993769122897161</c:v>
                </c:pt>
                <c:pt idx="7">
                  <c:v>1.0505652713730831</c:v>
                </c:pt>
                <c:pt idx="8">
                  <c:v>1.0294772323683994</c:v>
                </c:pt>
                <c:pt idx="9">
                  <c:v>1.0132572112501201</c:v>
                </c:pt>
                <c:pt idx="10">
                  <c:v>1.2142976818029447</c:v>
                </c:pt>
                <c:pt idx="11">
                  <c:v>1.2095671406509763</c:v>
                </c:pt>
                <c:pt idx="12">
                  <c:v>1.2095626789545453</c:v>
                </c:pt>
                <c:pt idx="13">
                  <c:v>1.2225888865915604</c:v>
                </c:pt>
                <c:pt idx="14">
                  <c:v>1.2340925266382978</c:v>
                </c:pt>
                <c:pt idx="15">
                  <c:v>1.2386014853037726</c:v>
                </c:pt>
                <c:pt idx="16">
                  <c:v>1.2148614295062048</c:v>
                </c:pt>
                <c:pt idx="17">
                  <c:v>1.2233563818736126</c:v>
                </c:pt>
                <c:pt idx="18">
                  <c:v>1.2266351056004163</c:v>
                </c:pt>
                <c:pt idx="19">
                  <c:v>1.2136292698117523</c:v>
                </c:pt>
                <c:pt idx="20">
                  <c:v>1.1769889561940365</c:v>
                </c:pt>
              </c:numCache>
            </c:numRef>
          </c:val>
          <c:smooth val="0"/>
          <c:extLst>
            <c:ext xmlns:c16="http://schemas.microsoft.com/office/drawing/2014/chart" uri="{C3380CC4-5D6E-409C-BE32-E72D297353CC}">
              <c16:uniqueId val="{00000001-095E-478A-83D7-6A2027D8A727}"/>
            </c:ext>
          </c:extLst>
        </c:ser>
        <c:ser>
          <c:idx val="2"/>
          <c:order val="2"/>
          <c:tx>
            <c:strRef>
              <c:f>'1_Summary_Plots'!$C$12</c:f>
              <c:strCache>
                <c:ptCount val="1"/>
                <c:pt idx="0">
                  <c:v>Ghana 1990-2000 smooth out</c:v>
                </c:pt>
              </c:strCache>
            </c:strRef>
          </c:tx>
          <c:spPr>
            <a:ln w="28575" cap="rnd">
              <a:solidFill>
                <a:schemeClr val="accent3"/>
              </a:solidFill>
              <a:prstDash val="sysDash"/>
              <a:round/>
            </a:ln>
            <a:effectLst/>
          </c:spPr>
          <c:marker>
            <c:symbol val="none"/>
          </c:marker>
          <c:cat>
            <c:strRef>
              <c:f>'1_Summary_Plots'!$D$5:$X$5</c:f>
              <c:strCach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strCache>
            </c:strRef>
          </c:cat>
          <c:val>
            <c:numRef>
              <c:f>'1_Summary_Plots'!$D$12:$X$12</c:f>
              <c:numCache>
                <c:formatCode>0.000</c:formatCode>
                <c:ptCount val="21"/>
                <c:pt idx="0">
                  <c:v>1.2210740132971782</c:v>
                </c:pt>
                <c:pt idx="1">
                  <c:v>1.22</c:v>
                </c:pt>
                <c:pt idx="2">
                  <c:v>1.2192000000000001</c:v>
                </c:pt>
                <c:pt idx="3">
                  <c:v>1.2183999999999999</c:v>
                </c:pt>
                <c:pt idx="4">
                  <c:v>1.2176</c:v>
                </c:pt>
                <c:pt idx="5">
                  <c:v>1.2168000000000001</c:v>
                </c:pt>
                <c:pt idx="6">
                  <c:v>1.216</c:v>
                </c:pt>
                <c:pt idx="7">
                  <c:v>1.2152000000000001</c:v>
                </c:pt>
                <c:pt idx="8">
                  <c:v>1.2143999999999999</c:v>
                </c:pt>
                <c:pt idx="9">
                  <c:v>1.2136</c:v>
                </c:pt>
                <c:pt idx="10">
                  <c:v>1.2142976818029447</c:v>
                </c:pt>
              </c:numCache>
            </c:numRef>
          </c:val>
          <c:smooth val="0"/>
          <c:extLst>
            <c:ext xmlns:c16="http://schemas.microsoft.com/office/drawing/2014/chart" uri="{C3380CC4-5D6E-409C-BE32-E72D297353CC}">
              <c16:uniqueId val="{00000002-095E-478A-83D7-6A2027D8A727}"/>
            </c:ext>
          </c:extLst>
        </c:ser>
        <c:dLbls>
          <c:showLegendKey val="0"/>
          <c:showVal val="0"/>
          <c:showCatName val="0"/>
          <c:showSerName val="0"/>
          <c:showPercent val="0"/>
          <c:showBubbleSize val="0"/>
        </c:dLbls>
        <c:smooth val="0"/>
        <c:axId val="240723024"/>
        <c:axId val="240722632"/>
      </c:lineChart>
      <c:catAx>
        <c:axId val="24072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722632"/>
        <c:crosses val="autoZero"/>
        <c:auto val="1"/>
        <c:lblAlgn val="ctr"/>
        <c:lblOffset val="100"/>
        <c:noMultiLvlLbl val="0"/>
      </c:catAx>
      <c:valAx>
        <c:axId val="24072263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723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UK: p-u exergy efficiency 1971-2040</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'2_UK_2030_scenario'!$D$233</c:f>
              <c:strCache>
                <c:ptCount val="1"/>
                <c:pt idx="0">
                  <c:v>HTH.600.C - Industrial heat/furnace</c:v>
                </c:pt>
              </c:strCache>
            </c:strRef>
          </c:tx>
          <c:spPr>
            <a:ln w="28575" cap="rnd">
              <a:solidFill>
                <a:schemeClr val="accent1"/>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'2_UK_2030_scenario'!$E$233:$BV$233</c:f>
              <c:numCache>
                <c:formatCode>0.000</c:formatCode>
                <c:ptCount val="70"/>
                <c:pt idx="0">
                  <c:v>0.13294174096923453</c:v>
                </c:pt>
                <c:pt idx="1">
                  <c:v>0.14427539459305128</c:v>
                </c:pt>
                <c:pt idx="2">
                  <c:v>0.1379407621820089</c:v>
                </c:pt>
                <c:pt idx="3">
                  <c:v>0.15009931713849667</c:v>
                </c:pt>
                <c:pt idx="4">
                  <c:v>0.15052755485230621</c:v>
                </c:pt>
                <c:pt idx="5">
                  <c:v>0.15166868787336404</c:v>
                </c:pt>
                <c:pt idx="6">
                  <c:v>0.16201491239008781</c:v>
                </c:pt>
                <c:pt idx="7">
                  <c:v>0.1699410244585815</c:v>
                </c:pt>
                <c:pt idx="8">
                  <c:v>0.16514442115996614</c:v>
                </c:pt>
                <c:pt idx="9">
                  <c:v>0.19385577365100876</c:v>
                </c:pt>
                <c:pt idx="10">
                  <c:v>0.19389615195939996</c:v>
                </c:pt>
                <c:pt idx="11">
                  <c:v>0.20176547269690731</c:v>
                </c:pt>
                <c:pt idx="12">
                  <c:v>0.20351684764283884</c:v>
                </c:pt>
                <c:pt idx="13">
                  <c:v>0.20489670854727485</c:v>
                </c:pt>
                <c:pt idx="14">
                  <c:v>0.20209028052557029</c:v>
                </c:pt>
                <c:pt idx="15">
                  <c:v>0.207022890457217</c:v>
                </c:pt>
                <c:pt idx="16">
                  <c:v>0.21072273923939799</c:v>
                </c:pt>
                <c:pt idx="17">
                  <c:v>0.20829943913502966</c:v>
                </c:pt>
                <c:pt idx="18">
                  <c:v>0.19718899730060105</c:v>
                </c:pt>
                <c:pt idx="19">
                  <c:v>0.19489344863535027</c:v>
                </c:pt>
                <c:pt idx="20">
                  <c:v>0.20537053117066414</c:v>
                </c:pt>
                <c:pt idx="21">
                  <c:v>0.20492924484052738</c:v>
                </c:pt>
                <c:pt idx="22">
                  <c:v>0.19864960591694206</c:v>
                </c:pt>
                <c:pt idx="23">
                  <c:v>0.19338388300102463</c:v>
                </c:pt>
                <c:pt idx="24">
                  <c:v>0.19236240899525731</c:v>
                </c:pt>
                <c:pt idx="25">
                  <c:v>0.21470533725904101</c:v>
                </c:pt>
                <c:pt idx="26">
                  <c:v>0.21806641959322959</c:v>
                </c:pt>
                <c:pt idx="27">
                  <c:v>0.22475101023716904</c:v>
                </c:pt>
                <c:pt idx="28">
                  <c:v>0.21954513877842335</c:v>
                </c:pt>
                <c:pt idx="29">
                  <c:v>0.23147585394739159</c:v>
                </c:pt>
                <c:pt idx="30">
                  <c:v>0.24230497539842091</c:v>
                </c:pt>
                <c:pt idx="31">
                  <c:v>0.25434340264781108</c:v>
                </c:pt>
                <c:pt idx="32">
                  <c:v>0.26816280087334488</c:v>
                </c:pt>
                <c:pt idx="33">
                  <c:v>0.25840613653225636</c:v>
                </c:pt>
                <c:pt idx="34">
                  <c:v>0.25735863729087727</c:v>
                </c:pt>
                <c:pt idx="35">
                  <c:v>0.24859606791729927</c:v>
                </c:pt>
                <c:pt idx="36">
                  <c:v>0.24694407060694079</c:v>
                </c:pt>
                <c:pt idx="37">
                  <c:v>0.23121082065526447</c:v>
                </c:pt>
                <c:pt idx="38">
                  <c:v>0.22935398688104874</c:v>
                </c:pt>
                <c:pt idx="39">
                  <c:v>0.2308660915977134</c:v>
                </c:pt>
                <c:pt idx="40">
                  <c:v>0.23335326428090647</c:v>
                </c:pt>
                <c:pt idx="41">
                  <c:v>0.23716090540114793</c:v>
                </c:pt>
                <c:pt idx="42">
                  <c:v>0.23747215128897092</c:v>
                </c:pt>
                <c:pt idx="43">
                  <c:v>0.23983652961763163</c:v>
                </c:pt>
                <c:pt idx="44">
                  <c:v>0.2420826890298593</c:v>
                </c:pt>
                <c:pt idx="45">
                  <c:v>0.24421654047147559</c:v>
                </c:pt>
                <c:pt idx="46">
                  <c:v>0.24624369934101106</c:v>
                </c:pt>
                <c:pt idx="47">
                  <c:v>0.24816950026706977</c:v>
                </c:pt>
                <c:pt idx="48">
                  <c:v>0.24999901114682554</c:v>
                </c:pt>
                <c:pt idx="49">
                  <c:v>0.25173704648259354</c:v>
                </c:pt>
                <c:pt idx="50">
                  <c:v>0.2533881800515731</c:v>
                </c:pt>
                <c:pt idx="51">
                  <c:v>0.25495675694210368</c:v>
                </c:pt>
                <c:pt idx="52">
                  <c:v>0.25644690498810774</c:v>
                </c:pt>
                <c:pt idx="53">
                  <c:v>0.2578625456318116</c:v>
                </c:pt>
                <c:pt idx="54">
                  <c:v>0.25920740424333027</c:v>
                </c:pt>
                <c:pt idx="55">
                  <c:v>0.26048501992427303</c:v>
                </c:pt>
                <c:pt idx="56">
                  <c:v>0.26169875482116861</c:v>
                </c:pt>
                <c:pt idx="57">
                  <c:v>0.26285180297321942</c:v>
                </c:pt>
                <c:pt idx="58">
                  <c:v>0.2639471987176677</c:v>
                </c:pt>
                <c:pt idx="59">
                  <c:v>0.26498782467489357</c:v>
                </c:pt>
                <c:pt idx="60">
                  <c:v>0.26597641933425814</c:v>
                </c:pt>
                <c:pt idx="61">
                  <c:v>0.26691558426065448</c:v>
                </c:pt>
                <c:pt idx="62">
                  <c:v>0.26780779094073098</c:v>
                </c:pt>
                <c:pt idx="63">
                  <c:v>0.26865538728680366</c:v>
                </c:pt>
                <c:pt idx="64">
                  <c:v>0.26946060381557274</c:v>
                </c:pt>
                <c:pt idx="65">
                  <c:v>0.27022555951790334</c:v>
                </c:pt>
                <c:pt idx="66">
                  <c:v>0.27095226743511741</c:v>
                </c:pt>
                <c:pt idx="67">
                  <c:v>0.27164263995647081</c:v>
                </c:pt>
                <c:pt idx="68">
                  <c:v>0.27229849385175653</c:v>
                </c:pt>
                <c:pt idx="69">
                  <c:v>0.27292155505227794</c:v>
                </c:pt>
              </c:numCache>
            </c:numRef>
          </c:val>
          <c:smooth val="0"/>
          <c:extLst>
            <c:ext xmlns:c16="http://schemas.microsoft.com/office/drawing/2014/chart" uri="{C3380CC4-5D6E-409C-BE32-E72D297353CC}">
              <c16:uniqueId val="{00000000-9151-45BE-9205-E7B92316B31B}"/>
            </c:ext>
          </c:extLst>
        </c:ser>
        <c:ser>
          <c:idx val="1"/>
          <c:order val="1"/>
          <c:tx>
            <c:strRef>
              <c:f>'2_UK_2030_scenario'!$D$234</c:f>
              <c:strCache>
                <c:ptCount val="1"/>
                <c:pt idx="0">
                  <c:v>LTH.20.C - Domestic heat/furnace</c:v>
                </c:pt>
              </c:strCache>
            </c:strRef>
          </c:tx>
          <c:spPr>
            <a:ln w="28575" cap="rnd">
              <a:solidFill>
                <a:schemeClr val="accent2"/>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'2_UK_2030_scenario'!$E$234:$BV$234</c:f>
              <c:numCache>
                <c:formatCode>0.000</c:formatCode>
                <c:ptCount val="70"/>
                <c:pt idx="0">
                  <c:v>1.5286006226934181E-2</c:v>
                </c:pt>
                <c:pt idx="1">
                  <c:v>1.4484679141117862E-2</c:v>
                </c:pt>
                <c:pt idx="2">
                  <c:v>1.5016503637605417E-2</c:v>
                </c:pt>
                <c:pt idx="3">
                  <c:v>1.5718983504812076E-2</c:v>
                </c:pt>
                <c:pt idx="4">
                  <c:v>1.313637438692066E-2</c:v>
                </c:pt>
                <c:pt idx="5">
                  <c:v>1.4723909485052176E-2</c:v>
                </c:pt>
                <c:pt idx="6">
                  <c:v>2.1069925827134489E-2</c:v>
                </c:pt>
                <c:pt idx="7">
                  <c:v>1.9974718363717101E-2</c:v>
                </c:pt>
                <c:pt idx="8">
                  <c:v>2.4074470387677644E-2</c:v>
                </c:pt>
                <c:pt idx="9">
                  <c:v>1.9121822593417416E-2</c:v>
                </c:pt>
                <c:pt idx="10">
                  <c:v>1.8625154351047338E-2</c:v>
                </c:pt>
                <c:pt idx="11">
                  <c:v>2.4720984223164433E-2</c:v>
                </c:pt>
                <c:pt idx="12">
                  <c:v>2.2336504798149161E-2</c:v>
                </c:pt>
                <c:pt idx="13">
                  <c:v>2.191278690156016E-2</c:v>
                </c:pt>
                <c:pt idx="14">
                  <c:v>2.5170784949984062E-2</c:v>
                </c:pt>
                <c:pt idx="15">
                  <c:v>2.6614492311303382E-2</c:v>
                </c:pt>
                <c:pt idx="16">
                  <c:v>2.4809687015785068E-2</c:v>
                </c:pt>
                <c:pt idx="17">
                  <c:v>2.3119204781121245E-2</c:v>
                </c:pt>
                <c:pt idx="18">
                  <c:v>2.116277529822734E-2</c:v>
                </c:pt>
                <c:pt idx="19">
                  <c:v>2.4253761650279759E-2</c:v>
                </c:pt>
                <c:pt idx="20">
                  <c:v>3.069306629049626E-2</c:v>
                </c:pt>
                <c:pt idx="21">
                  <c:v>2.7782238878731581E-2</c:v>
                </c:pt>
                <c:pt idx="22">
                  <c:v>2.8252736691411141E-2</c:v>
                </c:pt>
                <c:pt idx="23">
                  <c:v>3.0163556383290571E-2</c:v>
                </c:pt>
                <c:pt idx="24">
                  <c:v>2.6371779508900354E-2</c:v>
                </c:pt>
                <c:pt idx="25">
                  <c:v>3.413635646687805E-2</c:v>
                </c:pt>
                <c:pt idx="26">
                  <c:v>3.4287801815488156E-2</c:v>
                </c:pt>
                <c:pt idx="27">
                  <c:v>3.0294949547538738E-2</c:v>
                </c:pt>
                <c:pt idx="28">
                  <c:v>3.1770494679915912E-2</c:v>
                </c:pt>
                <c:pt idx="29">
                  <c:v>3.2638559565490471E-2</c:v>
                </c:pt>
                <c:pt idx="30">
                  <c:v>3.5202061636498014E-2</c:v>
                </c:pt>
                <c:pt idx="31">
                  <c:v>3.4490715683036209E-2</c:v>
                </c:pt>
                <c:pt idx="32">
                  <c:v>3.4683382531410803E-2</c:v>
                </c:pt>
                <c:pt idx="33">
                  <c:v>3.5026900743189482E-2</c:v>
                </c:pt>
                <c:pt idx="34">
                  <c:v>3.5766062547422074E-2</c:v>
                </c:pt>
                <c:pt idx="35">
                  <c:v>3.7158373220273544E-2</c:v>
                </c:pt>
                <c:pt idx="36">
                  <c:v>3.0249569134114231E-2</c:v>
                </c:pt>
                <c:pt idx="37">
                  <c:v>3.1968348349846853E-2</c:v>
                </c:pt>
                <c:pt idx="38">
                  <c:v>3.7663507098711232E-2</c:v>
                </c:pt>
                <c:pt idx="39">
                  <c:v>3.9957044616927964E-2</c:v>
                </c:pt>
                <c:pt idx="40">
                  <c:v>4.0122208871797189E-2</c:v>
                </c:pt>
                <c:pt idx="41">
                  <c:v>3.3726942588298441E-2</c:v>
                </c:pt>
                <c:pt idx="42">
                  <c:v>3.7475227949373545E-2</c:v>
                </c:pt>
                <c:pt idx="43">
                  <c:v>3.7977127012143008E-2</c:v>
                </c:pt>
                <c:pt idx="44">
                  <c:v>3.8453931121773997E-2</c:v>
                </c:pt>
                <c:pt idx="45">
                  <c:v>3.8906895025923434E-2</c:v>
                </c:pt>
                <c:pt idx="46">
                  <c:v>3.9337210734865402E-2</c:v>
                </c:pt>
                <c:pt idx="47">
                  <c:v>3.9746010658360274E-2</c:v>
                </c:pt>
                <c:pt idx="48">
                  <c:v>4.0134370585680403E-2</c:v>
                </c:pt>
                <c:pt idx="49">
                  <c:v>4.050331251663452E-2</c:v>
                </c:pt>
                <c:pt idx="50">
                  <c:v>4.0853807351040931E-2</c:v>
                </c:pt>
                <c:pt idx="51">
                  <c:v>4.1186777443727021E-2</c:v>
                </c:pt>
                <c:pt idx="52">
                  <c:v>4.150309903177881E-2</c:v>
                </c:pt>
                <c:pt idx="53">
                  <c:v>4.1803604540428009E-2</c:v>
                </c:pt>
                <c:pt idx="54">
                  <c:v>4.2089084773644744E-2</c:v>
                </c:pt>
                <c:pt idx="55">
                  <c:v>4.2360290995200646E-2</c:v>
                </c:pt>
                <c:pt idx="56">
                  <c:v>4.2617936905678749E-2</c:v>
                </c:pt>
                <c:pt idx="57">
                  <c:v>4.286270052063295E-2</c:v>
                </c:pt>
                <c:pt idx="58">
                  <c:v>4.3095225954839445E-2</c:v>
                </c:pt>
                <c:pt idx="59">
                  <c:v>4.331612511733561E-2</c:v>
                </c:pt>
                <c:pt idx="60">
                  <c:v>4.3525979321706966E-2</c:v>
                </c:pt>
                <c:pt idx="61">
                  <c:v>4.3725340815859756E-2</c:v>
                </c:pt>
                <c:pt idx="62">
                  <c:v>4.3914734235304904E-2</c:v>
                </c:pt>
                <c:pt idx="63">
                  <c:v>4.4094657983777798E-2</c:v>
                </c:pt>
                <c:pt idx="64">
                  <c:v>4.4265585544827048E-2</c:v>
                </c:pt>
                <c:pt idx="65">
                  <c:v>4.4427966727823835E-2</c:v>
                </c:pt>
                <c:pt idx="66">
                  <c:v>4.4582228851670784E-2</c:v>
                </c:pt>
                <c:pt idx="67">
                  <c:v>4.4728777869325387E-2</c:v>
                </c:pt>
                <c:pt idx="68">
                  <c:v>4.4867999436097254E-2</c:v>
                </c:pt>
                <c:pt idx="69">
                  <c:v>4.5000259924530529E-2</c:v>
                </c:pt>
              </c:numCache>
            </c:numRef>
          </c:val>
          <c:smooth val="0"/>
          <c:extLst>
            <c:ext xmlns:c16="http://schemas.microsoft.com/office/drawing/2014/chart" uri="{C3380CC4-5D6E-409C-BE32-E72D297353CC}">
              <c16:uniqueId val="{00000001-9151-45BE-9205-E7B92316B31B}"/>
            </c:ext>
          </c:extLst>
        </c:ser>
        <c:ser>
          <c:idx val="2"/>
          <c:order val="2"/>
          <c:tx>
            <c:strRef>
              <c:f>'2_UK_2030_scenario'!$D$235</c:f>
              <c:strCache>
                <c:ptCount val="1"/>
                <c:pt idx="0">
                  <c:v>LTH.20.C - Industrial heat/furnace</c:v>
                </c:pt>
              </c:strCache>
            </c:strRef>
          </c:tx>
          <c:spPr>
            <a:ln w="28575" cap="rnd">
              <a:solidFill>
                <a:schemeClr val="accent3"/>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'2_UK_2030_scenario'!$E$235:$BV$235</c:f>
              <c:numCache>
                <c:formatCode>0.000</c:formatCode>
                <c:ptCount val="70"/>
                <c:pt idx="0">
                  <c:v>1.4612965731906147E-2</c:v>
                </c:pt>
                <c:pt idx="1">
                  <c:v>1.3822175251943028E-2</c:v>
                </c:pt>
                <c:pt idx="2">
                  <c:v>1.4167652837563712E-2</c:v>
                </c:pt>
                <c:pt idx="3">
                  <c:v>1.4919600524219648E-2</c:v>
                </c:pt>
                <c:pt idx="4">
                  <c:v>1.251132574922722E-2</c:v>
                </c:pt>
                <c:pt idx="5">
                  <c:v>1.3947083929857782E-2</c:v>
                </c:pt>
                <c:pt idx="6">
                  <c:v>1.9906859563555823E-2</c:v>
                </c:pt>
                <c:pt idx="7">
                  <c:v>1.881897233493033E-2</c:v>
                </c:pt>
                <c:pt idx="8">
                  <c:v>2.2648670338321159E-2</c:v>
                </c:pt>
                <c:pt idx="9">
                  <c:v>1.8061896056398213E-2</c:v>
                </c:pt>
                <c:pt idx="10">
                  <c:v>1.7694667266100018E-2</c:v>
                </c:pt>
                <c:pt idx="11">
                  <c:v>2.3644608653257571E-2</c:v>
                </c:pt>
                <c:pt idx="12">
                  <c:v>2.1295582360445015E-2</c:v>
                </c:pt>
                <c:pt idx="13">
                  <c:v>2.1013050273384865E-2</c:v>
                </c:pt>
                <c:pt idx="14">
                  <c:v>2.4061239311551484E-2</c:v>
                </c:pt>
                <c:pt idx="15">
                  <c:v>2.5616091258871477E-2</c:v>
                </c:pt>
                <c:pt idx="16">
                  <c:v>2.3760251252940817E-2</c:v>
                </c:pt>
                <c:pt idx="17">
                  <c:v>2.2103736112058552E-2</c:v>
                </c:pt>
                <c:pt idx="18">
                  <c:v>2.0510893714921579E-2</c:v>
                </c:pt>
                <c:pt idx="19">
                  <c:v>2.3453367125223428E-2</c:v>
                </c:pt>
                <c:pt idx="20">
                  <c:v>2.9659726715914443E-2</c:v>
                </c:pt>
                <c:pt idx="21">
                  <c:v>2.6691289790654004E-2</c:v>
                </c:pt>
                <c:pt idx="22">
                  <c:v>2.7162200696896618E-2</c:v>
                </c:pt>
                <c:pt idx="23">
                  <c:v>2.9524549476204795E-2</c:v>
                </c:pt>
                <c:pt idx="24">
                  <c:v>2.5873527663154716E-2</c:v>
                </c:pt>
                <c:pt idx="25">
                  <c:v>3.3660066201751652E-2</c:v>
                </c:pt>
                <c:pt idx="26">
                  <c:v>3.3947761873621238E-2</c:v>
                </c:pt>
                <c:pt idx="27">
                  <c:v>2.9971344210179184E-2</c:v>
                </c:pt>
                <c:pt idx="28">
                  <c:v>3.6251727778536684E-2</c:v>
                </c:pt>
                <c:pt idx="29">
                  <c:v>3.712882963429557E-2</c:v>
                </c:pt>
                <c:pt idx="30">
                  <c:v>3.8992480462156136E-2</c:v>
                </c:pt>
                <c:pt idx="31">
                  <c:v>3.7618889759682368E-2</c:v>
                </c:pt>
                <c:pt idx="32">
                  <c:v>3.7666360104469124E-2</c:v>
                </c:pt>
                <c:pt idx="33">
                  <c:v>3.6302730342048582E-2</c:v>
                </c:pt>
                <c:pt idx="34">
                  <c:v>3.7060304560996182E-2</c:v>
                </c:pt>
                <c:pt idx="35">
                  <c:v>3.8692311436113076E-2</c:v>
                </c:pt>
                <c:pt idx="36">
                  <c:v>3.1779250972921509E-2</c:v>
                </c:pt>
                <c:pt idx="37">
                  <c:v>3.3140488000547051E-2</c:v>
                </c:pt>
                <c:pt idx="38">
                  <c:v>3.9109796030924439E-2</c:v>
                </c:pt>
                <c:pt idx="39">
                  <c:v>4.1339463872562821E-2</c:v>
                </c:pt>
                <c:pt idx="40">
                  <c:v>4.1453522155729894E-2</c:v>
                </c:pt>
                <c:pt idx="41">
                  <c:v>3.5081102353138938E-2</c:v>
                </c:pt>
                <c:pt idx="42">
                  <c:v>3.8873430133584588E-2</c:v>
                </c:pt>
                <c:pt idx="43">
                  <c:v>3.9422178733146365E-2</c:v>
                </c:pt>
                <c:pt idx="44">
                  <c:v>3.9943489902730049E-2</c:v>
                </c:pt>
                <c:pt idx="45">
                  <c:v>4.0438735513834548E-2</c:v>
                </c:pt>
                <c:pt idx="46">
                  <c:v>4.0909218844383824E-2</c:v>
                </c:pt>
                <c:pt idx="47">
                  <c:v>4.1356178008405638E-2</c:v>
                </c:pt>
                <c:pt idx="48">
                  <c:v>4.1780789214226358E-2</c:v>
                </c:pt>
                <c:pt idx="49">
                  <c:v>4.2184169859756045E-2</c:v>
                </c:pt>
                <c:pt idx="50">
                  <c:v>4.2567381473009244E-2</c:v>
                </c:pt>
                <c:pt idx="51">
                  <c:v>4.2931432505599783E-2</c:v>
                </c:pt>
                <c:pt idx="52">
                  <c:v>4.32772809865608E-2</c:v>
                </c:pt>
                <c:pt idx="53">
                  <c:v>4.3605837043473761E-2</c:v>
                </c:pt>
                <c:pt idx="54">
                  <c:v>4.3917965297541078E-2</c:v>
                </c:pt>
                <c:pt idx="55">
                  <c:v>4.421448713890503E-2</c:v>
                </c:pt>
                <c:pt idx="56">
                  <c:v>4.4496182888200779E-2</c:v>
                </c:pt>
                <c:pt idx="57">
                  <c:v>4.4763793850031743E-2</c:v>
                </c:pt>
                <c:pt idx="58">
                  <c:v>4.5018024263771161E-2</c:v>
                </c:pt>
                <c:pt idx="59">
                  <c:v>4.5259543156823609E-2</c:v>
                </c:pt>
                <c:pt idx="60">
                  <c:v>4.5488986105223429E-2</c:v>
                </c:pt>
                <c:pt idx="61">
                  <c:v>4.5706956906203258E-2</c:v>
                </c:pt>
                <c:pt idx="62">
                  <c:v>4.59140291671341E-2</c:v>
                </c:pt>
                <c:pt idx="63">
                  <c:v>4.6110747815018401E-2</c:v>
                </c:pt>
                <c:pt idx="64">
                  <c:v>4.6297630530508484E-2</c:v>
                </c:pt>
                <c:pt idx="65">
                  <c:v>4.6475169110224063E-2</c:v>
                </c:pt>
                <c:pt idx="66">
                  <c:v>4.664383076095386E-2</c:v>
                </c:pt>
                <c:pt idx="67">
                  <c:v>4.680405932914717E-2</c:v>
                </c:pt>
                <c:pt idx="68">
                  <c:v>4.6956276468930816E-2</c:v>
                </c:pt>
                <c:pt idx="69">
                  <c:v>4.7100882751725276E-2</c:v>
                </c:pt>
              </c:numCache>
            </c:numRef>
          </c:val>
          <c:smooth val="0"/>
          <c:extLst>
            <c:ext xmlns:c16="http://schemas.microsoft.com/office/drawing/2014/chart" uri="{C3380CC4-5D6E-409C-BE32-E72D297353CC}">
              <c16:uniqueId val="{00000002-9151-45BE-9205-E7B92316B31B}"/>
            </c:ext>
          </c:extLst>
        </c:ser>
        <c:ser>
          <c:idx val="3"/>
          <c:order val="3"/>
          <c:tx>
            <c:strRef>
              <c:f>'2_UK_2030_scenario'!$D$236</c:f>
              <c:strCache>
                <c:ptCount val="1"/>
                <c:pt idx="0">
                  <c:v>MTH.100.C - Industrial heat/furnace</c:v>
                </c:pt>
              </c:strCache>
            </c:strRef>
          </c:tx>
          <c:spPr>
            <a:ln w="28575" cap="rnd">
              <a:solidFill>
                <a:schemeClr val="accent4"/>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'2_UK_2030_scenario'!$E$236:$BV$236</c:f>
              <c:numCache>
                <c:formatCode>0.000</c:formatCode>
                <c:ptCount val="70"/>
                <c:pt idx="0">
                  <c:v>0.12785976344273609</c:v>
                </c:pt>
                <c:pt idx="1">
                  <c:v>0.13011363796399306</c:v>
                </c:pt>
                <c:pt idx="2">
                  <c:v>0.13232341968042968</c:v>
                </c:pt>
                <c:pt idx="3">
                  <c:v>0.13540996118845725</c:v>
                </c:pt>
                <c:pt idx="4">
                  <c:v>0.1363909161460915</c:v>
                </c:pt>
                <c:pt idx="5">
                  <c:v>0.14209153261071367</c:v>
                </c:pt>
                <c:pt idx="6">
                  <c:v>0.14482319667171942</c:v>
                </c:pt>
                <c:pt idx="7">
                  <c:v>0.14526276137077254</c:v>
                </c:pt>
                <c:pt idx="8">
                  <c:v>0.14937113291746515</c:v>
                </c:pt>
                <c:pt idx="9">
                  <c:v>0.15106255891737819</c:v>
                </c:pt>
                <c:pt idx="10">
                  <c:v>0.1531209415596769</c:v>
                </c:pt>
                <c:pt idx="11">
                  <c:v>0.15638284320080437</c:v>
                </c:pt>
                <c:pt idx="12">
                  <c:v>0.15709986103153625</c:v>
                </c:pt>
                <c:pt idx="13">
                  <c:v>0.16235213259640174</c:v>
                </c:pt>
                <c:pt idx="14">
                  <c:v>0.1656541032331737</c:v>
                </c:pt>
                <c:pt idx="15">
                  <c:v>0.1672950668880013</c:v>
                </c:pt>
                <c:pt idx="16">
                  <c:v>0.16776034621967714</c:v>
                </c:pt>
                <c:pt idx="17">
                  <c:v>0.16799174646756282</c:v>
                </c:pt>
                <c:pt idx="18">
                  <c:v>0.16799875410209264</c:v>
                </c:pt>
                <c:pt idx="19">
                  <c:v>0.1697631456851221</c:v>
                </c:pt>
                <c:pt idx="20">
                  <c:v>0.17367169217036046</c:v>
                </c:pt>
                <c:pt idx="21">
                  <c:v>0.17560277049605805</c:v>
                </c:pt>
                <c:pt idx="22">
                  <c:v>0.1757751759901949</c:v>
                </c:pt>
                <c:pt idx="23">
                  <c:v>0.17490252527185213</c:v>
                </c:pt>
                <c:pt idx="24">
                  <c:v>0.17481577066704054</c:v>
                </c:pt>
                <c:pt idx="25">
                  <c:v>0.17993103180759337</c:v>
                </c:pt>
                <c:pt idx="26">
                  <c:v>0.17985741408313563</c:v>
                </c:pt>
                <c:pt idx="27">
                  <c:v>0.18066498579644588</c:v>
                </c:pt>
                <c:pt idx="28">
                  <c:v>0.18180095336697813</c:v>
                </c:pt>
                <c:pt idx="29">
                  <c:v>0.18480852821891122</c:v>
                </c:pt>
                <c:pt idx="30">
                  <c:v>0.18641910514436569</c:v>
                </c:pt>
                <c:pt idx="31">
                  <c:v>0.18601903657178853</c:v>
                </c:pt>
                <c:pt idx="32">
                  <c:v>0.18729652359015356</c:v>
                </c:pt>
                <c:pt idx="33">
                  <c:v>0.18417566974433819</c:v>
                </c:pt>
                <c:pt idx="34">
                  <c:v>0.18434770004492276</c:v>
                </c:pt>
                <c:pt idx="35">
                  <c:v>0.18400022878631073</c:v>
                </c:pt>
                <c:pt idx="36">
                  <c:v>0.18661921663531233</c:v>
                </c:pt>
                <c:pt idx="37">
                  <c:v>0.18908792801868629</c:v>
                </c:pt>
                <c:pt idx="38">
                  <c:v>0.18270984816582311</c:v>
                </c:pt>
                <c:pt idx="39">
                  <c:v>0.18787549795447983</c:v>
                </c:pt>
                <c:pt idx="40">
                  <c:v>0.18370877107879918</c:v>
                </c:pt>
                <c:pt idx="41">
                  <c:v>0.18299943791930393</c:v>
                </c:pt>
                <c:pt idx="42">
                  <c:v>0.18828093567066428</c:v>
                </c:pt>
                <c:pt idx="43">
                  <c:v>0.18964760504248648</c:v>
                </c:pt>
                <c:pt idx="44">
                  <c:v>0.19094594094571757</c:v>
                </c:pt>
                <c:pt idx="45">
                  <c:v>0.19217936005378708</c:v>
                </c:pt>
                <c:pt idx="46">
                  <c:v>0.19335110820645313</c:v>
                </c:pt>
                <c:pt idx="47">
                  <c:v>0.19446426895148586</c:v>
                </c:pt>
                <c:pt idx="48">
                  <c:v>0.19552177165926696</c:v>
                </c:pt>
                <c:pt idx="49">
                  <c:v>0.19652639923165902</c:v>
                </c:pt>
                <c:pt idx="50">
                  <c:v>0.19748079542543145</c:v>
                </c:pt>
                <c:pt idx="51">
                  <c:v>0.19838747180951527</c:v>
                </c:pt>
                <c:pt idx="52">
                  <c:v>0.1992488143743949</c:v>
                </c:pt>
                <c:pt idx="53">
                  <c:v>0.20006708981103055</c:v>
                </c:pt>
                <c:pt idx="54">
                  <c:v>0.20084445147583443</c:v>
                </c:pt>
                <c:pt idx="55">
                  <c:v>0.2015829450573981</c:v>
                </c:pt>
                <c:pt idx="56">
                  <c:v>0.20228451395988359</c:v>
                </c:pt>
                <c:pt idx="57">
                  <c:v>0.20295100441724481</c:v>
                </c:pt>
                <c:pt idx="58">
                  <c:v>0.20358417035173798</c:v>
                </c:pt>
                <c:pt idx="59">
                  <c:v>0.20418567798950649</c:v>
                </c:pt>
                <c:pt idx="60">
                  <c:v>0.20475711024538656</c:v>
                </c:pt>
                <c:pt idx="61">
                  <c:v>0.20529997088847263</c:v>
                </c:pt>
                <c:pt idx="62">
                  <c:v>0.2058156884994044</c:v>
                </c:pt>
                <c:pt idx="63">
                  <c:v>0.20630562022978957</c:v>
                </c:pt>
                <c:pt idx="64">
                  <c:v>0.2067710553736555</c:v>
                </c:pt>
                <c:pt idx="65">
                  <c:v>0.20721321876032814</c:v>
                </c:pt>
                <c:pt idx="66">
                  <c:v>0.20763327397766712</c:v>
                </c:pt>
                <c:pt idx="67">
                  <c:v>0.20803232643413916</c:v>
                </c:pt>
                <c:pt idx="68">
                  <c:v>0.20841142626778761</c:v>
                </c:pt>
                <c:pt idx="69">
                  <c:v>0.20877157110975364</c:v>
                </c:pt>
              </c:numCache>
            </c:numRef>
          </c:val>
          <c:smooth val="0"/>
          <c:extLst>
            <c:ext xmlns:c16="http://schemas.microsoft.com/office/drawing/2014/chart" uri="{C3380CC4-5D6E-409C-BE32-E72D297353CC}">
              <c16:uniqueId val="{00000003-9151-45BE-9205-E7B92316B31B}"/>
            </c:ext>
          </c:extLst>
        </c:ser>
        <c:ser>
          <c:idx val="4"/>
          <c:order val="4"/>
          <c:tx>
            <c:strRef>
              <c:f>'2_UK_2030_scenario'!$D$237</c:f>
              <c:strCache>
                <c:ptCount val="1"/>
                <c:pt idx="0">
                  <c:v>MTH.200.C - Industrial heat/furnace</c:v>
                </c:pt>
              </c:strCache>
            </c:strRef>
          </c:tx>
          <c:spPr>
            <a:ln w="28575" cap="rnd">
              <a:solidFill>
                <a:schemeClr val="accent5"/>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'2_UK_2030_scenario'!$E$237:$BV$237</c:f>
              <c:numCache>
                <c:formatCode>0.000</c:formatCode>
                <c:ptCount val="70"/>
                <c:pt idx="0">
                  <c:v>0.10255140352702269</c:v>
                </c:pt>
                <c:pt idx="1">
                  <c:v>0.11195872257817266</c:v>
                </c:pt>
                <c:pt idx="2">
                  <c:v>0.10433203046046957</c:v>
                </c:pt>
                <c:pt idx="3">
                  <c:v>0.11193269463315722</c:v>
                </c:pt>
                <c:pt idx="4">
                  <c:v>0.11142200588280142</c:v>
                </c:pt>
                <c:pt idx="5">
                  <c:v>0.11297062681869398</c:v>
                </c:pt>
                <c:pt idx="6">
                  <c:v>0.11920399827892346</c:v>
                </c:pt>
                <c:pt idx="7">
                  <c:v>0.12112505258420049</c:v>
                </c:pt>
                <c:pt idx="8">
                  <c:v>0.11918204640313396</c:v>
                </c:pt>
                <c:pt idx="9">
                  <c:v>0.12702559843731565</c:v>
                </c:pt>
                <c:pt idx="10">
                  <c:v>0.12654207936033265</c:v>
                </c:pt>
                <c:pt idx="11">
                  <c:v>0.13062150292358815</c:v>
                </c:pt>
                <c:pt idx="12">
                  <c:v>0.13464058806448923</c:v>
                </c:pt>
                <c:pt idx="13">
                  <c:v>0.13228285496942829</c:v>
                </c:pt>
                <c:pt idx="14">
                  <c:v>0.13125041990599515</c:v>
                </c:pt>
                <c:pt idx="15">
                  <c:v>0.13536134520196899</c:v>
                </c:pt>
                <c:pt idx="16">
                  <c:v>0.13982182857093711</c:v>
                </c:pt>
                <c:pt idx="17">
                  <c:v>0.1414465279935205</c:v>
                </c:pt>
                <c:pt idx="18">
                  <c:v>0.13165581220142394</c:v>
                </c:pt>
                <c:pt idx="19">
                  <c:v>0.13513465121439891</c:v>
                </c:pt>
                <c:pt idx="20">
                  <c:v>0.14083883060426658</c:v>
                </c:pt>
                <c:pt idx="21">
                  <c:v>0.14445685170041897</c:v>
                </c:pt>
                <c:pt idx="22">
                  <c:v>0.1446850165591109</c:v>
                </c:pt>
                <c:pt idx="23">
                  <c:v>0.14414982720245445</c:v>
                </c:pt>
                <c:pt idx="24">
                  <c:v>0.14263193725770121</c:v>
                </c:pt>
                <c:pt idx="25">
                  <c:v>0.1488027763722089</c:v>
                </c:pt>
                <c:pt idx="26">
                  <c:v>0.15334615438356683</c:v>
                </c:pt>
                <c:pt idx="27">
                  <c:v>0.15586235283054953</c:v>
                </c:pt>
                <c:pt idx="28">
                  <c:v>0.15336406825922838</c:v>
                </c:pt>
                <c:pt idx="29">
                  <c:v>0.15918056782349346</c:v>
                </c:pt>
                <c:pt idx="30">
                  <c:v>0.16950005110542213</c:v>
                </c:pt>
                <c:pt idx="31">
                  <c:v>0.17023564996727081</c:v>
                </c:pt>
                <c:pt idx="32">
                  <c:v>0.17119756619690846</c:v>
                </c:pt>
                <c:pt idx="33">
                  <c:v>0.16750102299779399</c:v>
                </c:pt>
                <c:pt idx="34">
                  <c:v>0.16543128169074328</c:v>
                </c:pt>
                <c:pt idx="35">
                  <c:v>0.16343517062548865</c:v>
                </c:pt>
                <c:pt idx="36">
                  <c:v>0.16627269710902337</c:v>
                </c:pt>
                <c:pt idx="37">
                  <c:v>0.1590916921316608</c:v>
                </c:pt>
                <c:pt idx="38">
                  <c:v>0.1594668520415238</c:v>
                </c:pt>
                <c:pt idx="39">
                  <c:v>0.15928023108770892</c:v>
                </c:pt>
                <c:pt idx="40">
                  <c:v>0.15854791182317945</c:v>
                </c:pt>
                <c:pt idx="41">
                  <c:v>0.16094733176436668</c:v>
                </c:pt>
                <c:pt idx="42">
                  <c:v>0.1666260057877976</c:v>
                </c:pt>
                <c:pt idx="43">
                  <c:v>0.16807531226750561</c:v>
                </c:pt>
                <c:pt idx="44">
                  <c:v>0.1694521534232282</c:v>
                </c:pt>
                <c:pt idx="45">
                  <c:v>0.17076015252116467</c:v>
                </c:pt>
                <c:pt idx="46">
                  <c:v>0.17200275166420431</c:v>
                </c:pt>
                <c:pt idx="47">
                  <c:v>0.17318322085009197</c:v>
                </c:pt>
                <c:pt idx="48">
                  <c:v>0.17430466657668525</c:v>
                </c:pt>
                <c:pt idx="49">
                  <c:v>0.17537004001694886</c:v>
                </c:pt>
                <c:pt idx="50">
                  <c:v>0.17638214478519931</c:v>
                </c:pt>
                <c:pt idx="51">
                  <c:v>0.17734364431503724</c:v>
                </c:pt>
                <c:pt idx="52">
                  <c:v>0.17825706886838327</c:v>
                </c:pt>
                <c:pt idx="53">
                  <c:v>0.17912482219406201</c:v>
                </c:pt>
                <c:pt idx="54">
                  <c:v>0.17994918785345679</c:v>
                </c:pt>
                <c:pt idx="55">
                  <c:v>0.18073233522988183</c:v>
                </c:pt>
                <c:pt idx="56">
                  <c:v>0.18147632523748561</c:v>
                </c:pt>
                <c:pt idx="57">
                  <c:v>0.18218311574470922</c:v>
                </c:pt>
                <c:pt idx="58">
                  <c:v>0.18285456672657163</c:v>
                </c:pt>
                <c:pt idx="59">
                  <c:v>0.18349244515934093</c:v>
                </c:pt>
                <c:pt idx="60">
                  <c:v>0.18409842967047177</c:v>
                </c:pt>
                <c:pt idx="61">
                  <c:v>0.18467411495604608</c:v>
                </c:pt>
                <c:pt idx="62">
                  <c:v>0.18522101597734167</c:v>
                </c:pt>
                <c:pt idx="63">
                  <c:v>0.18574057194757246</c:v>
                </c:pt>
                <c:pt idx="64">
                  <c:v>0.18623415011929173</c:v>
                </c:pt>
                <c:pt idx="65">
                  <c:v>0.18670304938242502</c:v>
                </c:pt>
                <c:pt idx="66">
                  <c:v>0.18714850368240166</c:v>
                </c:pt>
                <c:pt idx="67">
                  <c:v>0.18757168526737947</c:v>
                </c:pt>
                <c:pt idx="68">
                  <c:v>0.18797370777310837</c:v>
                </c:pt>
                <c:pt idx="69">
                  <c:v>0.18835562915355084</c:v>
                </c:pt>
              </c:numCache>
            </c:numRef>
          </c:val>
          <c:smooth val="0"/>
          <c:extLst>
            <c:ext xmlns:c16="http://schemas.microsoft.com/office/drawing/2014/chart" uri="{C3380CC4-5D6E-409C-BE32-E72D297353CC}">
              <c16:uniqueId val="{00000004-9151-45BE-9205-E7B92316B31B}"/>
            </c:ext>
          </c:extLst>
        </c:ser>
        <c:ser>
          <c:idx val="5"/>
          <c:order val="5"/>
          <c:tx>
            <c:strRef>
              <c:f>'2_UK_2030_scenario'!$D$238</c:f>
              <c:strCache>
                <c:ptCount val="1"/>
                <c:pt idx="0">
                  <c:v>MD - Airplanes</c:v>
                </c:pt>
              </c:strCache>
            </c:strRef>
          </c:tx>
          <c:spPr>
            <a:ln w="28575" cap="rnd">
              <a:solidFill>
                <a:schemeClr val="accent6"/>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'2_UK_2030_scenario'!$E$238:$BV$238</c:f>
              <c:numCache>
                <c:formatCode>0.000</c:formatCode>
                <c:ptCount val="70"/>
                <c:pt idx="0">
                  <c:v>0.17880071356621166</c:v>
                </c:pt>
                <c:pt idx="1">
                  <c:v>0.17849326904724122</c:v>
                </c:pt>
                <c:pt idx="2">
                  <c:v>0.18062018070441591</c:v>
                </c:pt>
                <c:pt idx="3">
                  <c:v>0.18107856923966545</c:v>
                </c:pt>
                <c:pt idx="4">
                  <c:v>0.17336908938590415</c:v>
                </c:pt>
                <c:pt idx="5">
                  <c:v>0.17444726824774351</c:v>
                </c:pt>
                <c:pt idx="6">
                  <c:v>0.17309479026509364</c:v>
                </c:pt>
                <c:pt idx="7">
                  <c:v>0.1757272359221829</c:v>
                </c:pt>
                <c:pt idx="8">
                  <c:v>0.17935511484722791</c:v>
                </c:pt>
                <c:pt idx="9">
                  <c:v>0.17937392884426479</c:v>
                </c:pt>
                <c:pt idx="10">
                  <c:v>0.1802809313847516</c:v>
                </c:pt>
                <c:pt idx="11">
                  <c:v>0.17334008216055802</c:v>
                </c:pt>
                <c:pt idx="12">
                  <c:v>0.17045530872854645</c:v>
                </c:pt>
                <c:pt idx="13">
                  <c:v>0.17188072795175757</c:v>
                </c:pt>
                <c:pt idx="14">
                  <c:v>0.16845927190383359</c:v>
                </c:pt>
                <c:pt idx="15">
                  <c:v>0.16370418119812385</c:v>
                </c:pt>
                <c:pt idx="16">
                  <c:v>0.16906325067841269</c:v>
                </c:pt>
                <c:pt idx="17">
                  <c:v>0.17074733724557475</c:v>
                </c:pt>
                <c:pt idx="18">
                  <c:v>0.17340397803340948</c:v>
                </c:pt>
                <c:pt idx="19">
                  <c:v>0.17841834681417976</c:v>
                </c:pt>
                <c:pt idx="20">
                  <c:v>0.18102763410578507</c:v>
                </c:pt>
                <c:pt idx="21">
                  <c:v>0.18791968862520883</c:v>
                </c:pt>
                <c:pt idx="22">
                  <c:v>0.18168429894980412</c:v>
                </c:pt>
                <c:pt idx="23">
                  <c:v>0.18545120494931353</c:v>
                </c:pt>
                <c:pt idx="24">
                  <c:v>0.18553417794006274</c:v>
                </c:pt>
                <c:pt idx="25">
                  <c:v>0.18606507337265651</c:v>
                </c:pt>
                <c:pt idx="26">
                  <c:v>0.19272816714311428</c:v>
                </c:pt>
                <c:pt idx="27">
                  <c:v>0.1950782479736542</c:v>
                </c:pt>
                <c:pt idx="28">
                  <c:v>0.19053588562121482</c:v>
                </c:pt>
                <c:pt idx="29">
                  <c:v>0.19253325760237197</c:v>
                </c:pt>
                <c:pt idx="30">
                  <c:v>0.19457655328466403</c:v>
                </c:pt>
                <c:pt idx="31">
                  <c:v>0.21033183693051616</c:v>
                </c:pt>
                <c:pt idx="32">
                  <c:v>0.20590919276759964</c:v>
                </c:pt>
                <c:pt idx="33">
                  <c:v>0.19850028923498622</c:v>
                </c:pt>
                <c:pt idx="34">
                  <c:v>0.19706902632255366</c:v>
                </c:pt>
                <c:pt idx="35">
                  <c:v>0.20192900701334221</c:v>
                </c:pt>
                <c:pt idx="36">
                  <c:v>0.21369371104749596</c:v>
                </c:pt>
                <c:pt idx="37">
                  <c:v>0.21991914678601365</c:v>
                </c:pt>
                <c:pt idx="38">
                  <c:v>0.21639203555133563</c:v>
                </c:pt>
                <c:pt idx="39">
                  <c:v>0.21410922627710027</c:v>
                </c:pt>
                <c:pt idx="40">
                  <c:v>0.21585903136295689</c:v>
                </c:pt>
                <c:pt idx="41">
                  <c:v>0.21921492090402159</c:v>
                </c:pt>
                <c:pt idx="42">
                  <c:v>0.21996809808258366</c:v>
                </c:pt>
                <c:pt idx="43">
                  <c:v>0.22080124753112929</c:v>
                </c:pt>
                <c:pt idx="44">
                  <c:v>0.22150942456239306</c:v>
                </c:pt>
                <c:pt idx="45">
                  <c:v>0.22211137503896727</c:v>
                </c:pt>
                <c:pt idx="46">
                  <c:v>0.22262303294405536</c:v>
                </c:pt>
                <c:pt idx="47">
                  <c:v>0.22305794216338024</c:v>
                </c:pt>
                <c:pt idx="48">
                  <c:v>0.22342761499980637</c:v>
                </c:pt>
                <c:pt idx="49">
                  <c:v>0.2237418369107686</c:v>
                </c:pt>
                <c:pt idx="50">
                  <c:v>0.22400892553508647</c:v>
                </c:pt>
                <c:pt idx="51">
                  <c:v>0.22423595086575668</c:v>
                </c:pt>
                <c:pt idx="52">
                  <c:v>0.22442892239682635</c:v>
                </c:pt>
                <c:pt idx="53">
                  <c:v>0.22459294819823558</c:v>
                </c:pt>
                <c:pt idx="54">
                  <c:v>0.22473237012943342</c:v>
                </c:pt>
                <c:pt idx="55">
                  <c:v>0.22485087877095158</c:v>
                </c:pt>
                <c:pt idx="56">
                  <c:v>0.22495161111624201</c:v>
                </c:pt>
                <c:pt idx="57">
                  <c:v>0.22503723360973887</c:v>
                </c:pt>
                <c:pt idx="58">
                  <c:v>0.22511001272921122</c:v>
                </c:pt>
                <c:pt idx="59">
                  <c:v>0.22517187498076272</c:v>
                </c:pt>
                <c:pt idx="60">
                  <c:v>0.22522445789458148</c:v>
                </c:pt>
                <c:pt idx="61">
                  <c:v>0.22526915337132744</c:v>
                </c:pt>
                <c:pt idx="62">
                  <c:v>0.2253071445265615</c:v>
                </c:pt>
                <c:pt idx="63">
                  <c:v>0.22533943700851045</c:v>
                </c:pt>
                <c:pt idx="64">
                  <c:v>0.22536688561816706</c:v>
                </c:pt>
                <c:pt idx="65">
                  <c:v>0.22539021693637518</c:v>
                </c:pt>
                <c:pt idx="66">
                  <c:v>0.22541004855685207</c:v>
                </c:pt>
                <c:pt idx="67">
                  <c:v>0.22542690543425742</c:v>
                </c:pt>
                <c:pt idx="68">
                  <c:v>0.22544123378005199</c:v>
                </c:pt>
                <c:pt idx="69">
                  <c:v>0.22545341287397735</c:v>
                </c:pt>
              </c:numCache>
            </c:numRef>
          </c:val>
          <c:smooth val="0"/>
          <c:extLst>
            <c:ext xmlns:c16="http://schemas.microsoft.com/office/drawing/2014/chart" uri="{C3380CC4-5D6E-409C-BE32-E72D297353CC}">
              <c16:uniqueId val="{00000005-9151-45BE-9205-E7B92316B31B}"/>
            </c:ext>
          </c:extLst>
        </c:ser>
        <c:ser>
          <c:idx val="6"/>
          <c:order val="6"/>
          <c:tx>
            <c:strRef>
              <c:f>'2_UK_2030_scenario'!$D$239</c:f>
              <c:strCache>
                <c:ptCount val="1"/>
                <c:pt idx="0">
                  <c:v>MD - Biodiesel cars</c:v>
                </c:pt>
              </c:strCache>
            </c:strRef>
          </c:tx>
          <c:spPr>
            <a:ln w="28575" cap="rnd">
              <a:solidFill>
                <a:schemeClr val="accent1">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'2_UK_2030_scenario'!$E$239:$BV$239</c:f>
              <c:numCache>
                <c:formatCode>0.000</c:formatCode>
                <c:ptCount val="70"/>
                <c:pt idx="31">
                  <c:v>0.16033527565217393</c:v>
                </c:pt>
                <c:pt idx="32">
                  <c:v>0.16249645565217391</c:v>
                </c:pt>
                <c:pt idx="33">
                  <c:v>0.16414610869565219</c:v>
                </c:pt>
                <c:pt idx="34">
                  <c:v>0.19104340545240892</c:v>
                </c:pt>
                <c:pt idx="35">
                  <c:v>0.17949615708274894</c:v>
                </c:pt>
                <c:pt idx="36">
                  <c:v>0.1677825154403752</c:v>
                </c:pt>
                <c:pt idx="37">
                  <c:v>0.17203284005596212</c:v>
                </c:pt>
                <c:pt idx="38">
                  <c:v>0.17529777478260869</c:v>
                </c:pt>
                <c:pt idx="39">
                  <c:v>0.17525538173913047</c:v>
                </c:pt>
                <c:pt idx="40">
                  <c:v>0.17760778385150255</c:v>
                </c:pt>
                <c:pt idx="41">
                  <c:v>0.17781180782608697</c:v>
                </c:pt>
                <c:pt idx="42">
                  <c:v>0.17948804521739128</c:v>
                </c:pt>
                <c:pt idx="43">
                  <c:v>0.18312054137060038</c:v>
                </c:pt>
                <c:pt idx="44">
                  <c:v>0.18620816310082813</c:v>
                </c:pt>
                <c:pt idx="45">
                  <c:v>0.18883264157152171</c:v>
                </c:pt>
                <c:pt idx="46">
                  <c:v>0.19106344827161126</c:v>
                </c:pt>
                <c:pt idx="47">
                  <c:v>0.19295963396668736</c:v>
                </c:pt>
                <c:pt idx="48">
                  <c:v>0.19457139180750205</c:v>
                </c:pt>
                <c:pt idx="49">
                  <c:v>0.19594138597219454</c:v>
                </c:pt>
                <c:pt idx="50">
                  <c:v>0.19710588101218315</c:v>
                </c:pt>
                <c:pt idx="51">
                  <c:v>0.19809570179617347</c:v>
                </c:pt>
                <c:pt idx="52">
                  <c:v>0.19893704946256524</c:v>
                </c:pt>
                <c:pt idx="53">
                  <c:v>0.19965219497899825</c:v>
                </c:pt>
                <c:pt idx="54">
                  <c:v>0.20026006866796631</c:v>
                </c:pt>
                <c:pt idx="55">
                  <c:v>0.20077676130358915</c:v>
                </c:pt>
                <c:pt idx="56">
                  <c:v>0.20121595004386858</c:v>
                </c:pt>
                <c:pt idx="57">
                  <c:v>0.2015892604731061</c:v>
                </c:pt>
                <c:pt idx="58">
                  <c:v>0.20190657433795797</c:v>
                </c:pt>
                <c:pt idx="59">
                  <c:v>0.20217629112308208</c:v>
                </c:pt>
                <c:pt idx="60">
                  <c:v>0.20240555039043756</c:v>
                </c:pt>
                <c:pt idx="61">
                  <c:v>0.20260042076768972</c:v>
                </c:pt>
                <c:pt idx="62">
                  <c:v>0.20276606058835406</c:v>
                </c:pt>
                <c:pt idx="63">
                  <c:v>0.20290685443591874</c:v>
                </c:pt>
                <c:pt idx="64">
                  <c:v>0.20302652920634873</c:v>
                </c:pt>
                <c:pt idx="65">
                  <c:v>0.20312825276121421</c:v>
                </c:pt>
                <c:pt idx="66">
                  <c:v>0.20321471778284989</c:v>
                </c:pt>
                <c:pt idx="67">
                  <c:v>0.2032882130512402</c:v>
                </c:pt>
                <c:pt idx="68">
                  <c:v>0.20335068402937198</c:v>
                </c:pt>
                <c:pt idx="69">
                  <c:v>0.20340378436078399</c:v>
                </c:pt>
              </c:numCache>
            </c:numRef>
          </c:val>
          <c:smooth val="0"/>
          <c:extLst>
            <c:ext xmlns:c16="http://schemas.microsoft.com/office/drawing/2014/chart" uri="{C3380CC4-5D6E-409C-BE32-E72D297353CC}">
              <c16:uniqueId val="{00000006-9151-45BE-9205-E7B92316B31B}"/>
            </c:ext>
          </c:extLst>
        </c:ser>
        <c:ser>
          <c:idx val="7"/>
          <c:order val="7"/>
          <c:tx>
            <c:strRef>
              <c:f>'2_UK_2030_scenario'!$D$240</c:f>
              <c:strCache>
                <c:ptCount val="1"/>
                <c:pt idx="0">
                  <c:v>MD - Boat engines</c:v>
                </c:pt>
              </c:strCache>
            </c:strRef>
          </c:tx>
          <c:spPr>
            <a:ln w="28575" cap="rnd">
              <a:solidFill>
                <a:schemeClr val="accent2">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'2_UK_2030_scenario'!$E$240:$BV$240</c:f>
              <c:numCache>
                <c:formatCode>0.000</c:formatCode>
                <c:ptCount val="70"/>
                <c:pt idx="0">
                  <c:v>0.11286755740100753</c:v>
                </c:pt>
                <c:pt idx="1">
                  <c:v>0.11377776609967569</c:v>
                </c:pt>
                <c:pt idx="2">
                  <c:v>0.11534978830297726</c:v>
                </c:pt>
                <c:pt idx="3">
                  <c:v>0.1164802863038972</c:v>
                </c:pt>
                <c:pt idx="4">
                  <c:v>0.11603093908667511</c:v>
                </c:pt>
                <c:pt idx="5">
                  <c:v>0.11613731414229846</c:v>
                </c:pt>
                <c:pt idx="6">
                  <c:v>0.11715324987634543</c:v>
                </c:pt>
                <c:pt idx="7">
                  <c:v>0.11817146548574113</c:v>
                </c:pt>
                <c:pt idx="8">
                  <c:v>0.11905277967033238</c:v>
                </c:pt>
                <c:pt idx="9">
                  <c:v>0.11862392182133853</c:v>
                </c:pt>
                <c:pt idx="10">
                  <c:v>0.12051876756904054</c:v>
                </c:pt>
                <c:pt idx="11">
                  <c:v>0.12110978128288914</c:v>
                </c:pt>
                <c:pt idx="12">
                  <c:v>0.11723464845901983</c:v>
                </c:pt>
                <c:pt idx="13">
                  <c:v>0.12223873045064815</c:v>
                </c:pt>
                <c:pt idx="14">
                  <c:v>0.12143697746558313</c:v>
                </c:pt>
                <c:pt idx="15">
                  <c:v>0.12516032542639899</c:v>
                </c:pt>
                <c:pt idx="16">
                  <c:v>0.13049520481354029</c:v>
                </c:pt>
                <c:pt idx="17">
                  <c:v>0.13068973201565273</c:v>
                </c:pt>
                <c:pt idx="18">
                  <c:v>0.14125639142967733</c:v>
                </c:pt>
                <c:pt idx="19">
                  <c:v>0.14786643115940251</c:v>
                </c:pt>
                <c:pt idx="20">
                  <c:v>0.14480868092231405</c:v>
                </c:pt>
                <c:pt idx="21">
                  <c:v>0.14050570151248976</c:v>
                </c:pt>
                <c:pt idx="22">
                  <c:v>0.14979457659008019</c:v>
                </c:pt>
                <c:pt idx="23">
                  <c:v>0.15134864643220172</c:v>
                </c:pt>
                <c:pt idx="24">
                  <c:v>0.15151132860669092</c:v>
                </c:pt>
                <c:pt idx="25">
                  <c:v>0.15827761590791106</c:v>
                </c:pt>
                <c:pt idx="26">
                  <c:v>0.16002807150052056</c:v>
                </c:pt>
                <c:pt idx="27">
                  <c:v>0.16382035706762788</c:v>
                </c:pt>
                <c:pt idx="28">
                  <c:v>0.16089809403472732</c:v>
                </c:pt>
                <c:pt idx="29">
                  <c:v>0.15837117944543574</c:v>
                </c:pt>
                <c:pt idx="30">
                  <c:v>0.15528361931874235</c:v>
                </c:pt>
                <c:pt idx="31">
                  <c:v>0.15528782379511047</c:v>
                </c:pt>
                <c:pt idx="32">
                  <c:v>0.15604097138085607</c:v>
                </c:pt>
                <c:pt idx="33">
                  <c:v>0.1494262180178931</c:v>
                </c:pt>
                <c:pt idx="34">
                  <c:v>0.16567161368861635</c:v>
                </c:pt>
                <c:pt idx="35">
                  <c:v>0.16651479207327327</c:v>
                </c:pt>
                <c:pt idx="36">
                  <c:v>0.16259023275776791</c:v>
                </c:pt>
                <c:pt idx="37">
                  <c:v>0.15868158916722822</c:v>
                </c:pt>
                <c:pt idx="38">
                  <c:v>0.15393410509216024</c:v>
                </c:pt>
                <c:pt idx="39">
                  <c:v>0.15325280901024985</c:v>
                </c:pt>
                <c:pt idx="40">
                  <c:v>0.15833771438817282</c:v>
                </c:pt>
                <c:pt idx="41">
                  <c:v>0.15464054316988335</c:v>
                </c:pt>
                <c:pt idx="42">
                  <c:v>0.15691371858766656</c:v>
                </c:pt>
                <c:pt idx="43">
                  <c:v>0.15780512899263466</c:v>
                </c:pt>
                <c:pt idx="44">
                  <c:v>0.15856282783685755</c:v>
                </c:pt>
                <c:pt idx="45">
                  <c:v>0.15920687185444699</c:v>
                </c:pt>
                <c:pt idx="46">
                  <c:v>0.15975430926939801</c:v>
                </c:pt>
                <c:pt idx="47">
                  <c:v>0.16021963107210641</c:v>
                </c:pt>
                <c:pt idx="48">
                  <c:v>0.16061515460440853</c:v>
                </c:pt>
                <c:pt idx="49">
                  <c:v>0.16095134960686533</c:v>
                </c:pt>
                <c:pt idx="50">
                  <c:v>0.1612371153589536</c:v>
                </c:pt>
                <c:pt idx="51">
                  <c:v>0.16148001624822864</c:v>
                </c:pt>
                <c:pt idx="52">
                  <c:v>0.16168648200411243</c:v>
                </c:pt>
                <c:pt idx="53">
                  <c:v>0.16186197789661363</c:v>
                </c:pt>
                <c:pt idx="54">
                  <c:v>0.16201114940523967</c:v>
                </c:pt>
                <c:pt idx="55">
                  <c:v>0.1621379451875718</c:v>
                </c:pt>
                <c:pt idx="56">
                  <c:v>0.1622457216025541</c:v>
                </c:pt>
                <c:pt idx="57">
                  <c:v>0.16233733155528907</c:v>
                </c:pt>
                <c:pt idx="58">
                  <c:v>0.16241520001511378</c:v>
                </c:pt>
                <c:pt idx="59">
                  <c:v>0.16248138820596481</c:v>
                </c:pt>
                <c:pt idx="60">
                  <c:v>0.16253764816818816</c:v>
                </c:pt>
                <c:pt idx="61">
                  <c:v>0.16258546913607802</c:v>
                </c:pt>
                <c:pt idx="62">
                  <c:v>0.1626261169587844</c:v>
                </c:pt>
                <c:pt idx="63">
                  <c:v>0.16266066760808481</c:v>
                </c:pt>
                <c:pt idx="64">
                  <c:v>0.16269003565999018</c:v>
                </c:pt>
                <c:pt idx="65">
                  <c:v>0.16271499850410973</c:v>
                </c:pt>
                <c:pt idx="66">
                  <c:v>0.16273621692161136</c:v>
                </c:pt>
                <c:pt idx="67">
                  <c:v>0.16275425257648773</c:v>
                </c:pt>
                <c:pt idx="68">
                  <c:v>0.16276958288313265</c:v>
                </c:pt>
                <c:pt idx="69">
                  <c:v>0.16278261364378083</c:v>
                </c:pt>
              </c:numCache>
            </c:numRef>
          </c:val>
          <c:smooth val="0"/>
          <c:extLst>
            <c:ext xmlns:c16="http://schemas.microsoft.com/office/drawing/2014/chart" uri="{C3380CC4-5D6E-409C-BE32-E72D297353CC}">
              <c16:uniqueId val="{00000007-9151-45BE-9205-E7B92316B31B}"/>
            </c:ext>
          </c:extLst>
        </c:ser>
        <c:ser>
          <c:idx val="8"/>
          <c:order val="8"/>
          <c:tx>
            <c:strRef>
              <c:f>'2_UK_2030_scenario'!$D$241</c:f>
              <c:strCache>
                <c:ptCount val="1"/>
                <c:pt idx="0">
                  <c:v>MD - Diesel cars</c:v>
                </c:pt>
              </c:strCache>
            </c:strRef>
          </c:tx>
          <c:spPr>
            <a:ln w="28575" cap="rnd">
              <a:solidFill>
                <a:schemeClr val="accent3">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'2_UK_2030_scenario'!$E$241:$BV$241</c:f>
              <c:numCache>
                <c:formatCode>0.000</c:formatCode>
                <c:ptCount val="70"/>
                <c:pt idx="0">
                  <c:v>9.3782291456046066E-2</c:v>
                </c:pt>
                <c:pt idx="1">
                  <c:v>9.5639298281045337E-2</c:v>
                </c:pt>
                <c:pt idx="2">
                  <c:v>9.3106538425640248E-2</c:v>
                </c:pt>
                <c:pt idx="3">
                  <c:v>9.3723682197263278E-2</c:v>
                </c:pt>
                <c:pt idx="4">
                  <c:v>9.352528901284439E-2</c:v>
                </c:pt>
                <c:pt idx="5">
                  <c:v>9.3571231067269875E-2</c:v>
                </c:pt>
                <c:pt idx="6">
                  <c:v>9.1471603155423978E-2</c:v>
                </c:pt>
                <c:pt idx="7">
                  <c:v>9.2174602949567933E-2</c:v>
                </c:pt>
                <c:pt idx="8">
                  <c:v>9.0042311413628243E-2</c:v>
                </c:pt>
                <c:pt idx="9">
                  <c:v>9.4092463634042597E-2</c:v>
                </c:pt>
                <c:pt idx="10">
                  <c:v>9.8725444533463033E-2</c:v>
                </c:pt>
                <c:pt idx="11">
                  <c:v>9.4950063385612252E-2</c:v>
                </c:pt>
                <c:pt idx="12">
                  <c:v>9.0661621696158781E-2</c:v>
                </c:pt>
                <c:pt idx="13">
                  <c:v>8.7397285185262949E-2</c:v>
                </c:pt>
                <c:pt idx="14">
                  <c:v>8.4065207063886649E-2</c:v>
                </c:pt>
                <c:pt idx="15">
                  <c:v>7.9690853487591709E-2</c:v>
                </c:pt>
                <c:pt idx="16">
                  <c:v>8.4395686009911472E-2</c:v>
                </c:pt>
                <c:pt idx="17">
                  <c:v>8.6000938276568364E-2</c:v>
                </c:pt>
                <c:pt idx="18">
                  <c:v>9.2982890226061515E-2</c:v>
                </c:pt>
                <c:pt idx="19">
                  <c:v>9.9667190574949854E-2</c:v>
                </c:pt>
                <c:pt idx="20">
                  <c:v>0.10570167818960784</c:v>
                </c:pt>
                <c:pt idx="21">
                  <c:v>0.107926790736907</c:v>
                </c:pt>
                <c:pt idx="22">
                  <c:v>0.11346205570705556</c:v>
                </c:pt>
                <c:pt idx="23">
                  <c:v>0.11844946924509696</c:v>
                </c:pt>
                <c:pt idx="24">
                  <c:v>0.12786601216762114</c:v>
                </c:pt>
                <c:pt idx="25">
                  <c:v>0.13134122562756695</c:v>
                </c:pt>
                <c:pt idx="26">
                  <c:v>0.13643770410809702</c:v>
                </c:pt>
                <c:pt idx="27">
                  <c:v>0.14138173315078345</c:v>
                </c:pt>
                <c:pt idx="28">
                  <c:v>0.14830449168645624</c:v>
                </c:pt>
                <c:pt idx="29">
                  <c:v>0.14944348260592316</c:v>
                </c:pt>
                <c:pt idx="30">
                  <c:v>0.15240478691133583</c:v>
                </c:pt>
                <c:pt idx="31">
                  <c:v>0.15325488486428712</c:v>
                </c:pt>
                <c:pt idx="32">
                  <c:v>0.15850153689689464</c:v>
                </c:pt>
                <c:pt idx="33">
                  <c:v>0.16355666162495427</c:v>
                </c:pt>
                <c:pt idx="34">
                  <c:v>0.1614665967585284</c:v>
                </c:pt>
                <c:pt idx="35">
                  <c:v>0.1669431777035166</c:v>
                </c:pt>
                <c:pt idx="36">
                  <c:v>0.17290255068864435</c:v>
                </c:pt>
                <c:pt idx="37">
                  <c:v>0.1770272544617881</c:v>
                </c:pt>
                <c:pt idx="38">
                  <c:v>0.17996083811731678</c:v>
                </c:pt>
                <c:pt idx="39">
                  <c:v>0.17727659567950943</c:v>
                </c:pt>
                <c:pt idx="40">
                  <c:v>0.18942082159853446</c:v>
                </c:pt>
                <c:pt idx="41">
                  <c:v>0.19011584970761722</c:v>
                </c:pt>
                <c:pt idx="42">
                  <c:v>0.19361127645369225</c:v>
                </c:pt>
                <c:pt idx="43">
                  <c:v>0.19563162495959699</c:v>
                </c:pt>
                <c:pt idx="44">
                  <c:v>0.19734892118961603</c:v>
                </c:pt>
                <c:pt idx="45">
                  <c:v>0.19880862298513222</c:v>
                </c:pt>
                <c:pt idx="46">
                  <c:v>0.20004936951132096</c:v>
                </c:pt>
                <c:pt idx="47">
                  <c:v>0.20110400405858139</c:v>
                </c:pt>
                <c:pt idx="48">
                  <c:v>0.20200044342375276</c:v>
                </c:pt>
                <c:pt idx="49">
                  <c:v>0.20276241688414842</c:v>
                </c:pt>
                <c:pt idx="50">
                  <c:v>0.20341009432548474</c:v>
                </c:pt>
                <c:pt idx="51">
                  <c:v>0.20396062015062061</c:v>
                </c:pt>
                <c:pt idx="52">
                  <c:v>0.20442856710198609</c:v>
                </c:pt>
                <c:pt idx="53">
                  <c:v>0.20482632201064677</c:v>
                </c:pt>
                <c:pt idx="54">
                  <c:v>0.20516441368300833</c:v>
                </c:pt>
                <c:pt idx="55">
                  <c:v>0.20545179160451565</c:v>
                </c:pt>
                <c:pt idx="56">
                  <c:v>0.20569606283779687</c:v>
                </c:pt>
                <c:pt idx="57">
                  <c:v>0.20590369338608591</c:v>
                </c:pt>
                <c:pt idx="58">
                  <c:v>0.2060801793521316</c:v>
                </c:pt>
                <c:pt idx="59">
                  <c:v>0.20623019242327045</c:v>
                </c:pt>
                <c:pt idx="60">
                  <c:v>0.20635770353373847</c:v>
                </c:pt>
                <c:pt idx="61">
                  <c:v>0.20646608797763627</c:v>
                </c:pt>
                <c:pt idx="62">
                  <c:v>0.2065582147549494</c:v>
                </c:pt>
                <c:pt idx="63">
                  <c:v>0.20663652251566555</c:v>
                </c:pt>
                <c:pt idx="64">
                  <c:v>0.20670308411227431</c:v>
                </c:pt>
                <c:pt idx="65">
                  <c:v>0.20675966146939173</c:v>
                </c:pt>
                <c:pt idx="66">
                  <c:v>0.20680775222294154</c:v>
                </c:pt>
                <c:pt idx="67">
                  <c:v>0.20684862936345888</c:v>
                </c:pt>
                <c:pt idx="68">
                  <c:v>0.20688337493289863</c:v>
                </c:pt>
                <c:pt idx="69">
                  <c:v>0.20691290866692241</c:v>
                </c:pt>
              </c:numCache>
            </c:numRef>
          </c:val>
          <c:smooth val="0"/>
          <c:extLst>
            <c:ext xmlns:c16="http://schemas.microsoft.com/office/drawing/2014/chart" uri="{C3380CC4-5D6E-409C-BE32-E72D297353CC}">
              <c16:uniqueId val="{00000008-9151-45BE-9205-E7B92316B31B}"/>
            </c:ext>
          </c:extLst>
        </c:ser>
        <c:ser>
          <c:idx val="9"/>
          <c:order val="9"/>
          <c:tx>
            <c:strRef>
              <c:f>'2_UK_2030_scenario'!$D$242</c:f>
              <c:strCache>
                <c:ptCount val="1"/>
                <c:pt idx="0">
                  <c:v>MD - Diesel trains</c:v>
                </c:pt>
              </c:strCache>
            </c:strRef>
          </c:tx>
          <c:spPr>
            <a:ln w="28575" cap="rnd">
              <a:solidFill>
                <a:schemeClr val="accent4">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'2_UK_2030_scenario'!$E$242:$BV$242</c:f>
              <c:numCache>
                <c:formatCode>0.000</c:formatCode>
                <c:ptCount val="70"/>
                <c:pt idx="0">
                  <c:v>0.11257177637175876</c:v>
                </c:pt>
                <c:pt idx="1">
                  <c:v>0.11349913674100928</c:v>
                </c:pt>
                <c:pt idx="2">
                  <c:v>0.11529598451545743</c:v>
                </c:pt>
                <c:pt idx="3">
                  <c:v>0.11650520855273419</c:v>
                </c:pt>
                <c:pt idx="4">
                  <c:v>0.11596695160445844</c:v>
                </c:pt>
                <c:pt idx="5">
                  <c:v>0.11613237212681908</c:v>
                </c:pt>
                <c:pt idx="6">
                  <c:v>0.11717733285958326</c:v>
                </c:pt>
                <c:pt idx="7">
                  <c:v>0.11814655438188672</c:v>
                </c:pt>
                <c:pt idx="8">
                  <c:v>0.11907673799679218</c:v>
                </c:pt>
                <c:pt idx="9">
                  <c:v>0.11862938909720884</c:v>
                </c:pt>
                <c:pt idx="10">
                  <c:v>0.12049573896328385</c:v>
                </c:pt>
                <c:pt idx="11">
                  <c:v>0.12101031008758061</c:v>
                </c:pt>
                <c:pt idx="12">
                  <c:v>0.11715726215904797</c:v>
                </c:pt>
                <c:pt idx="13">
                  <c:v>0.12217087422631689</c:v>
                </c:pt>
                <c:pt idx="14">
                  <c:v>0.12123733205734007</c:v>
                </c:pt>
                <c:pt idx="15">
                  <c:v>0.12489918079434172</c:v>
                </c:pt>
                <c:pt idx="16">
                  <c:v>0.13037521288282602</c:v>
                </c:pt>
                <c:pt idx="17">
                  <c:v>0.13047996500700276</c:v>
                </c:pt>
                <c:pt idx="18">
                  <c:v>0.14097453366201115</c:v>
                </c:pt>
                <c:pt idx="19">
                  <c:v>0.14772709923278438</c:v>
                </c:pt>
                <c:pt idx="20">
                  <c:v>0.14431932402995049</c:v>
                </c:pt>
                <c:pt idx="21">
                  <c:v>0.14006162295556901</c:v>
                </c:pt>
                <c:pt idx="22">
                  <c:v>0.14952296532221143</c:v>
                </c:pt>
                <c:pt idx="23">
                  <c:v>0.15099170306200363</c:v>
                </c:pt>
                <c:pt idx="24">
                  <c:v>0.15120841539781604</c:v>
                </c:pt>
                <c:pt idx="25">
                  <c:v>0.15808898406745781</c:v>
                </c:pt>
                <c:pt idx="26">
                  <c:v>0.1597143428657373</c:v>
                </c:pt>
                <c:pt idx="27">
                  <c:v>0.16391938345611215</c:v>
                </c:pt>
                <c:pt idx="28">
                  <c:v>0.16127611472448308</c:v>
                </c:pt>
                <c:pt idx="29">
                  <c:v>0.15861281963096469</c:v>
                </c:pt>
                <c:pt idx="30">
                  <c:v>0.15532808321718591</c:v>
                </c:pt>
                <c:pt idx="31">
                  <c:v>0.15537292342050124</c:v>
                </c:pt>
                <c:pt idx="32">
                  <c:v>0.15603421099521511</c:v>
                </c:pt>
                <c:pt idx="33">
                  <c:v>0.14877504621238155</c:v>
                </c:pt>
                <c:pt idx="34">
                  <c:v>0.16573050542529771</c:v>
                </c:pt>
                <c:pt idx="35">
                  <c:v>0.16728898482502441</c:v>
                </c:pt>
                <c:pt idx="36">
                  <c:v>0.16498535704248063</c:v>
                </c:pt>
                <c:pt idx="37">
                  <c:v>0.15876491711652693</c:v>
                </c:pt>
                <c:pt idx="38">
                  <c:v>0.15409875259903577</c:v>
                </c:pt>
                <c:pt idx="39">
                  <c:v>0.1533000595229137</c:v>
                </c:pt>
                <c:pt idx="40">
                  <c:v>0.15861031033501535</c:v>
                </c:pt>
                <c:pt idx="41">
                  <c:v>0.15502579401282646</c:v>
                </c:pt>
                <c:pt idx="42">
                  <c:v>0.15734794065662844</c:v>
                </c:pt>
                <c:pt idx="43">
                  <c:v>0.15825412493382224</c:v>
                </c:pt>
                <c:pt idx="44">
                  <c:v>0.15902438156943696</c:v>
                </c:pt>
                <c:pt idx="45">
                  <c:v>0.15967909970970948</c:v>
                </c:pt>
                <c:pt idx="46">
                  <c:v>0.16023561012894111</c:v>
                </c:pt>
                <c:pt idx="47">
                  <c:v>0.160708643985288</c:v>
                </c:pt>
                <c:pt idx="48">
                  <c:v>0.16111072276318286</c:v>
                </c:pt>
                <c:pt idx="49">
                  <c:v>0.16145248972439349</c:v>
                </c:pt>
                <c:pt idx="50">
                  <c:v>0.16174299164142253</c:v>
                </c:pt>
                <c:pt idx="51">
                  <c:v>0.1619899182708972</c:v>
                </c:pt>
                <c:pt idx="52">
                  <c:v>0.16219980590595068</c:v>
                </c:pt>
                <c:pt idx="53">
                  <c:v>0.16237821039574613</c:v>
                </c:pt>
                <c:pt idx="54">
                  <c:v>0.16252985421207225</c:v>
                </c:pt>
                <c:pt idx="55">
                  <c:v>0.16265875145594946</c:v>
                </c:pt>
                <c:pt idx="56">
                  <c:v>0.16276831411324511</c:v>
                </c:pt>
                <c:pt idx="57">
                  <c:v>0.16286144237194639</c:v>
                </c:pt>
                <c:pt idx="58">
                  <c:v>0.16294060139184249</c:v>
                </c:pt>
                <c:pt idx="59">
                  <c:v>0.16300788655875417</c:v>
                </c:pt>
                <c:pt idx="60">
                  <c:v>0.16306507895062911</c:v>
                </c:pt>
                <c:pt idx="61">
                  <c:v>0.16311369248372279</c:v>
                </c:pt>
                <c:pt idx="62">
                  <c:v>0.16315501398685242</c:v>
                </c:pt>
                <c:pt idx="63">
                  <c:v>0.16319013726451262</c:v>
                </c:pt>
                <c:pt idx="64">
                  <c:v>0.16321999205052379</c:v>
                </c:pt>
                <c:pt idx="65">
                  <c:v>0.16324536861863329</c:v>
                </c:pt>
                <c:pt idx="66">
                  <c:v>0.16326693870152634</c:v>
                </c:pt>
                <c:pt idx="67">
                  <c:v>0.16328527327198544</c:v>
                </c:pt>
                <c:pt idx="68">
                  <c:v>0.16330085765687569</c:v>
                </c:pt>
                <c:pt idx="69">
                  <c:v>0.16331410438403238</c:v>
                </c:pt>
              </c:numCache>
            </c:numRef>
          </c:val>
          <c:smooth val="0"/>
          <c:extLst>
            <c:ext xmlns:c16="http://schemas.microsoft.com/office/drawing/2014/chart" uri="{C3380CC4-5D6E-409C-BE32-E72D297353CC}">
              <c16:uniqueId val="{00000009-9151-45BE-9205-E7B92316B31B}"/>
            </c:ext>
          </c:extLst>
        </c:ser>
        <c:ser>
          <c:idx val="10"/>
          <c:order val="10"/>
          <c:tx>
            <c:strRef>
              <c:f>'2_UK_2030_scenario'!$D$243</c:f>
              <c:strCache>
                <c:ptCount val="1"/>
                <c:pt idx="0">
                  <c:v>MD - Electric cars</c:v>
                </c:pt>
              </c:strCache>
            </c:strRef>
          </c:tx>
          <c:spPr>
            <a:ln w="28575" cap="rnd">
              <a:solidFill>
                <a:schemeClr val="accent5">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'2_UK_2030_scenario'!$E$243:$BV$243</c:f>
              <c:numCache>
                <c:formatCode>0.000</c:formatCode>
                <c:ptCount val="70"/>
                <c:pt idx="33">
                  <c:v>0.30777296803904441</c:v>
                </c:pt>
                <c:pt idx="34">
                  <c:v>0.30713373138351668</c:v>
                </c:pt>
                <c:pt idx="35">
                  <c:v>0.30519693058639935</c:v>
                </c:pt>
                <c:pt idx="36">
                  <c:v>0.3151558099946864</c:v>
                </c:pt>
                <c:pt idx="37">
                  <c:v>0.32979556811142929</c:v>
                </c:pt>
                <c:pt idx="38">
                  <c:v>0.32755097581314757</c:v>
                </c:pt>
                <c:pt idx="39">
                  <c:v>0.33488554610157667</c:v>
                </c:pt>
                <c:pt idx="40">
                  <c:v>0.33345210851308976</c:v>
                </c:pt>
                <c:pt idx="41">
                  <c:v>0.32339855255986039</c:v>
                </c:pt>
                <c:pt idx="42">
                  <c:v>0.33234112499542856</c:v>
                </c:pt>
                <c:pt idx="43">
                  <c:v>0.33906707633462174</c:v>
                </c:pt>
                <c:pt idx="44">
                  <c:v>0.34478413497293597</c:v>
                </c:pt>
                <c:pt idx="45">
                  <c:v>0.34964363481550303</c:v>
                </c:pt>
                <c:pt idx="46">
                  <c:v>0.35377420968168505</c:v>
                </c:pt>
                <c:pt idx="47">
                  <c:v>0.35728519831793976</c:v>
                </c:pt>
                <c:pt idx="48">
                  <c:v>0.36026953865875627</c:v>
                </c:pt>
                <c:pt idx="49">
                  <c:v>0.3628062279484503</c:v>
                </c:pt>
                <c:pt idx="50">
                  <c:v>0.36496241384469025</c:v>
                </c:pt>
                <c:pt idx="51">
                  <c:v>0.36679517185649418</c:v>
                </c:pt>
                <c:pt idx="52">
                  <c:v>0.36835301616652755</c:v>
                </c:pt>
                <c:pt idx="53">
                  <c:v>0.36967718383005588</c:v>
                </c:pt>
                <c:pt idx="54">
                  <c:v>0.37080272634405498</c:v>
                </c:pt>
                <c:pt idx="55">
                  <c:v>0.37175943748095419</c:v>
                </c:pt>
                <c:pt idx="56">
                  <c:v>0.37257264194731854</c:v>
                </c:pt>
                <c:pt idx="57">
                  <c:v>0.37326386574372822</c:v>
                </c:pt>
                <c:pt idx="58">
                  <c:v>0.37385140597067645</c:v>
                </c:pt>
                <c:pt idx="59">
                  <c:v>0.37435081516358248</c:v>
                </c:pt>
                <c:pt idx="60">
                  <c:v>0.37477531297755257</c:v>
                </c:pt>
                <c:pt idx="61">
                  <c:v>0.37513613611942714</c:v>
                </c:pt>
                <c:pt idx="62">
                  <c:v>0.37544283579002052</c:v>
                </c:pt>
                <c:pt idx="63">
                  <c:v>0.37570353051002492</c:v>
                </c:pt>
                <c:pt idx="64">
                  <c:v>0.37592512102202863</c:v>
                </c:pt>
                <c:pt idx="65">
                  <c:v>0.3761134729572318</c:v>
                </c:pt>
                <c:pt idx="66">
                  <c:v>0.37627357210215451</c:v>
                </c:pt>
                <c:pt idx="67">
                  <c:v>0.3764096563753388</c:v>
                </c:pt>
                <c:pt idx="68">
                  <c:v>0.37652532800754546</c:v>
                </c:pt>
                <c:pt idx="69">
                  <c:v>0.37662364889492111</c:v>
                </c:pt>
              </c:numCache>
            </c:numRef>
          </c:val>
          <c:smooth val="0"/>
          <c:extLst>
            <c:ext xmlns:c16="http://schemas.microsoft.com/office/drawing/2014/chart" uri="{C3380CC4-5D6E-409C-BE32-E72D297353CC}">
              <c16:uniqueId val="{0000000A-9151-45BE-9205-E7B92316B31B}"/>
            </c:ext>
          </c:extLst>
        </c:ser>
        <c:ser>
          <c:idx val="11"/>
          <c:order val="11"/>
          <c:tx>
            <c:strRef>
              <c:f>'2_UK_2030_scenario'!$D$244</c:f>
              <c:strCache>
                <c:ptCount val="1"/>
                <c:pt idx="0">
                  <c:v>MD - Electric trains</c:v>
                </c:pt>
              </c:strCache>
            </c:strRef>
          </c:tx>
          <c:spPr>
            <a:ln w="28575" cap="rnd">
              <a:solidFill>
                <a:schemeClr val="accent6">
                  <a:lumMod val="6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'2_UK_2030_scenario'!$E$244:$BV$244</c:f>
              <c:numCache>
                <c:formatCode>0.000</c:formatCode>
                <c:ptCount val="70"/>
                <c:pt idx="0">
                  <c:v>3.713201961597079E-2</c:v>
                </c:pt>
                <c:pt idx="1">
                  <c:v>3.8514814493242316E-2</c:v>
                </c:pt>
                <c:pt idx="2">
                  <c:v>3.9408846456633319E-2</c:v>
                </c:pt>
                <c:pt idx="3">
                  <c:v>3.9544283399068653E-2</c:v>
                </c:pt>
                <c:pt idx="4">
                  <c:v>4.1705250902550652E-2</c:v>
                </c:pt>
                <c:pt idx="5">
                  <c:v>4.1053970094207998E-2</c:v>
                </c:pt>
                <c:pt idx="6">
                  <c:v>4.0566921915484035E-2</c:v>
                </c:pt>
                <c:pt idx="7">
                  <c:v>4.1107479181502815E-2</c:v>
                </c:pt>
                <c:pt idx="8">
                  <c:v>4.0283510150292981E-2</c:v>
                </c:pt>
                <c:pt idx="9">
                  <c:v>4.1071217058074247E-2</c:v>
                </c:pt>
                <c:pt idx="10">
                  <c:v>4.171568638601765E-2</c:v>
                </c:pt>
                <c:pt idx="11">
                  <c:v>4.171667314178807E-2</c:v>
                </c:pt>
                <c:pt idx="12">
                  <c:v>4.4550052689620659E-2</c:v>
                </c:pt>
                <c:pt idx="13">
                  <c:v>4.5365879163354488E-2</c:v>
                </c:pt>
                <c:pt idx="14">
                  <c:v>4.4545160517497073E-2</c:v>
                </c:pt>
                <c:pt idx="15">
                  <c:v>4.4753259961702929E-2</c:v>
                </c:pt>
                <c:pt idx="16">
                  <c:v>4.5519715837002088E-2</c:v>
                </c:pt>
                <c:pt idx="17">
                  <c:v>4.4004235869051764E-2</c:v>
                </c:pt>
                <c:pt idx="18">
                  <c:v>4.5194466503848077E-2</c:v>
                </c:pt>
                <c:pt idx="19">
                  <c:v>4.5529419860096745E-2</c:v>
                </c:pt>
                <c:pt idx="20">
                  <c:v>4.5667174941342058E-2</c:v>
                </c:pt>
                <c:pt idx="21">
                  <c:v>4.3183181656378945E-2</c:v>
                </c:pt>
                <c:pt idx="22">
                  <c:v>4.4413935702323368E-2</c:v>
                </c:pt>
                <c:pt idx="23">
                  <c:v>4.6380485904138812E-2</c:v>
                </c:pt>
                <c:pt idx="24">
                  <c:v>4.8297696207041461E-2</c:v>
                </c:pt>
                <c:pt idx="25">
                  <c:v>4.8352243739206595E-2</c:v>
                </c:pt>
                <c:pt idx="26">
                  <c:v>4.9096012096669396E-2</c:v>
                </c:pt>
                <c:pt idx="27">
                  <c:v>4.8318459309406168E-2</c:v>
                </c:pt>
                <c:pt idx="28">
                  <c:v>5.1325800580823366E-2</c:v>
                </c:pt>
                <c:pt idx="29">
                  <c:v>5.1820368635809834E-2</c:v>
                </c:pt>
                <c:pt idx="30">
                  <c:v>4.9930766821770216E-2</c:v>
                </c:pt>
                <c:pt idx="31">
                  <c:v>5.1861745646439583E-2</c:v>
                </c:pt>
                <c:pt idx="32">
                  <c:v>4.9777896293383986E-2</c:v>
                </c:pt>
                <c:pt idx="33">
                  <c:v>5.0374190505193948E-2</c:v>
                </c:pt>
                <c:pt idx="34">
                  <c:v>5.0116065539225561E-2</c:v>
                </c:pt>
                <c:pt idx="35">
                  <c:v>5.0375646175687856E-2</c:v>
                </c:pt>
                <c:pt idx="36">
                  <c:v>5.4467932265904455E-2</c:v>
                </c:pt>
                <c:pt idx="37">
                  <c:v>5.9326737696310208E-2</c:v>
                </c:pt>
                <c:pt idx="38">
                  <c:v>5.8119548471693823E-2</c:v>
                </c:pt>
                <c:pt idx="39">
                  <c:v>5.8222747395383211E-2</c:v>
                </c:pt>
                <c:pt idx="40">
                  <c:v>5.856084417261212E-2</c:v>
                </c:pt>
                <c:pt idx="41">
                  <c:v>5.5998687389117903E-2</c:v>
                </c:pt>
                <c:pt idx="42">
                  <c:v>5.8067626165192322E-2</c:v>
                </c:pt>
                <c:pt idx="43">
                  <c:v>5.8491322964402757E-2</c:v>
                </c:pt>
                <c:pt idx="44">
                  <c:v>5.8851465243731631E-2</c:v>
                </c:pt>
                <c:pt idx="45">
                  <c:v>5.9157586181161168E-2</c:v>
                </c:pt>
                <c:pt idx="46">
                  <c:v>5.9417788977976276E-2</c:v>
                </c:pt>
                <c:pt idx="47">
                  <c:v>5.9638961355269117E-2</c:v>
                </c:pt>
                <c:pt idx="48">
                  <c:v>5.9826957875968034E-2</c:v>
                </c:pt>
                <c:pt idx="49">
                  <c:v>5.9986754918562112E-2</c:v>
                </c:pt>
                <c:pt idx="50">
                  <c:v>6.0122582404767082E-2</c:v>
                </c:pt>
                <c:pt idx="51">
                  <c:v>6.0238035768041306E-2</c:v>
                </c:pt>
                <c:pt idx="52">
                  <c:v>6.0336171126824392E-2</c:v>
                </c:pt>
                <c:pt idx="53">
                  <c:v>6.0419586181790018E-2</c:v>
                </c:pt>
                <c:pt idx="54">
                  <c:v>6.0490488978510802E-2</c:v>
                </c:pt>
                <c:pt idx="55">
                  <c:v>6.0550756355723469E-2</c:v>
                </c:pt>
                <c:pt idx="56">
                  <c:v>6.0601983626354231E-2</c:v>
                </c:pt>
                <c:pt idx="57">
                  <c:v>6.0645526806390383E-2</c:v>
                </c:pt>
                <c:pt idx="58">
                  <c:v>6.0682538509421111E-2</c:v>
                </c:pt>
                <c:pt idx="59">
                  <c:v>6.071399845699723E-2</c:v>
                </c:pt>
                <c:pt idx="60">
                  <c:v>6.0740739412436934E-2</c:v>
                </c:pt>
                <c:pt idx="61">
                  <c:v>6.0763469224560676E-2</c:v>
                </c:pt>
                <c:pt idx="62">
                  <c:v>6.0782789564865859E-2</c:v>
                </c:pt>
                <c:pt idx="63">
                  <c:v>6.0799211854125262E-2</c:v>
                </c:pt>
                <c:pt idx="64">
                  <c:v>6.0813170799995757E-2</c:v>
                </c:pt>
                <c:pt idx="65">
                  <c:v>6.0825035903985677E-2</c:v>
                </c:pt>
                <c:pt idx="66">
                  <c:v>6.083512124237711E-2</c:v>
                </c:pt>
                <c:pt idx="67">
                  <c:v>6.0843693780009825E-2</c:v>
                </c:pt>
                <c:pt idx="68">
                  <c:v>6.0850980436997638E-2</c:v>
                </c:pt>
                <c:pt idx="69">
                  <c:v>6.0857174095437276E-2</c:v>
                </c:pt>
              </c:numCache>
            </c:numRef>
          </c:val>
          <c:smooth val="0"/>
          <c:extLst>
            <c:ext xmlns:c16="http://schemas.microsoft.com/office/drawing/2014/chart" uri="{C3380CC4-5D6E-409C-BE32-E72D297353CC}">
              <c16:uniqueId val="{0000000B-9151-45BE-9205-E7B92316B31B}"/>
            </c:ext>
          </c:extLst>
        </c:ser>
        <c:ser>
          <c:idx val="12"/>
          <c:order val="12"/>
          <c:tx>
            <c:strRef>
              <c:f>'2_UK_2030_scenario'!$D$245</c:f>
              <c:strCache>
                <c:ptCount val="1"/>
                <c:pt idx="0">
                  <c:v>MD - Industry static diesel engines</c:v>
                </c:pt>
              </c:strCache>
            </c:strRef>
          </c:tx>
          <c:spPr>
            <a:ln w="28575" cap="rnd">
              <a:solidFill>
                <a:schemeClr val="accent1">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'2_UK_2030_scenario'!$E$245:$BV$245</c:f>
              <c:numCache>
                <c:formatCode>0.000</c:formatCode>
                <c:ptCount val="70"/>
                <c:pt idx="0">
                  <c:v>0.22308952285432451</c:v>
                </c:pt>
                <c:pt idx="1">
                  <c:v>0.22427870278518666</c:v>
                </c:pt>
                <c:pt idx="2">
                  <c:v>0.22692369851061095</c:v>
                </c:pt>
                <c:pt idx="3">
                  <c:v>0.22860227272285255</c:v>
                </c:pt>
                <c:pt idx="4">
                  <c:v>0.22625037392691691</c:v>
                </c:pt>
                <c:pt idx="5">
                  <c:v>0.22594538901373382</c:v>
                </c:pt>
                <c:pt idx="6">
                  <c:v>0.22747986556845864</c:v>
                </c:pt>
                <c:pt idx="7">
                  <c:v>0.22868302785903968</c:v>
                </c:pt>
                <c:pt idx="8">
                  <c:v>0.23040354093282137</c:v>
                </c:pt>
                <c:pt idx="9">
                  <c:v>0.22847364509213544</c:v>
                </c:pt>
                <c:pt idx="10">
                  <c:v>0.23101839297101825</c:v>
                </c:pt>
                <c:pt idx="11">
                  <c:v>0.23178943179233452</c:v>
                </c:pt>
                <c:pt idx="12">
                  <c:v>0.23358164426391226</c:v>
                </c:pt>
                <c:pt idx="13">
                  <c:v>0.23562171703695137</c:v>
                </c:pt>
                <c:pt idx="14">
                  <c:v>0.23992415248329862</c:v>
                </c:pt>
                <c:pt idx="15">
                  <c:v>0.24461630522939429</c:v>
                </c:pt>
                <c:pt idx="16">
                  <c:v>0.24230557506707362</c:v>
                </c:pt>
                <c:pt idx="17">
                  <c:v>0.23738781651682947</c:v>
                </c:pt>
                <c:pt idx="18">
                  <c:v>0.23888585711766644</c:v>
                </c:pt>
                <c:pt idx="19">
                  <c:v>0.24206614680083866</c:v>
                </c:pt>
                <c:pt idx="20">
                  <c:v>0.24029808844932207</c:v>
                </c:pt>
                <c:pt idx="21">
                  <c:v>0.24045312138074357</c:v>
                </c:pt>
                <c:pt idx="22">
                  <c:v>0.24188172541947664</c:v>
                </c:pt>
                <c:pt idx="23">
                  <c:v>0.24084809804040844</c:v>
                </c:pt>
                <c:pt idx="24">
                  <c:v>0.24127373172868929</c:v>
                </c:pt>
                <c:pt idx="25">
                  <c:v>0.24493750484315416</c:v>
                </c:pt>
                <c:pt idx="26">
                  <c:v>0.24661672030559037</c:v>
                </c:pt>
                <c:pt idx="27">
                  <c:v>0.24820465924669421</c:v>
                </c:pt>
                <c:pt idx="28">
                  <c:v>0.24785112089961556</c:v>
                </c:pt>
                <c:pt idx="29">
                  <c:v>0.24653915283218628</c:v>
                </c:pt>
                <c:pt idx="30">
                  <c:v>0.24572846044969873</c:v>
                </c:pt>
                <c:pt idx="31">
                  <c:v>0.24477080859799116</c:v>
                </c:pt>
                <c:pt idx="32">
                  <c:v>0.25542866418738663</c:v>
                </c:pt>
                <c:pt idx="33">
                  <c:v>0.25404813718176061</c:v>
                </c:pt>
                <c:pt idx="34">
                  <c:v>0.25172785633451006</c:v>
                </c:pt>
                <c:pt idx="35">
                  <c:v>0.25521917863419852</c:v>
                </c:pt>
                <c:pt idx="36">
                  <c:v>0.26144360893339069</c:v>
                </c:pt>
                <c:pt idx="37">
                  <c:v>0.25733236705107149</c:v>
                </c:pt>
                <c:pt idx="38">
                  <c:v>0.2567890673662967</c:v>
                </c:pt>
                <c:pt idx="39">
                  <c:v>0.25804772457264585</c:v>
                </c:pt>
                <c:pt idx="40">
                  <c:v>0.2610415794215542</c:v>
                </c:pt>
                <c:pt idx="41">
                  <c:v>0.2590900364957921</c:v>
                </c:pt>
                <c:pt idx="42">
                  <c:v>0.26220442094820789</c:v>
                </c:pt>
                <c:pt idx="43">
                  <c:v>0.26299603198106031</c:v>
                </c:pt>
                <c:pt idx="44">
                  <c:v>0.26366890135898485</c:v>
                </c:pt>
                <c:pt idx="45">
                  <c:v>0.26424084033022072</c:v>
                </c:pt>
                <c:pt idx="46">
                  <c:v>0.26472698845577119</c:v>
                </c:pt>
                <c:pt idx="47">
                  <c:v>0.26514021436248908</c:v>
                </c:pt>
                <c:pt idx="48">
                  <c:v>0.26549145638319932</c:v>
                </c:pt>
                <c:pt idx="49">
                  <c:v>0.265790012100803</c:v>
                </c:pt>
                <c:pt idx="50">
                  <c:v>0.26604378446076615</c:v>
                </c:pt>
                <c:pt idx="51">
                  <c:v>0.26625949096673479</c:v>
                </c:pt>
                <c:pt idx="52">
                  <c:v>0.26644284149680814</c:v>
                </c:pt>
                <c:pt idx="53">
                  <c:v>0.26659868944737047</c:v>
                </c:pt>
                <c:pt idx="54">
                  <c:v>0.26673116020534848</c:v>
                </c:pt>
                <c:pt idx="55">
                  <c:v>0.26684376034962981</c:v>
                </c:pt>
                <c:pt idx="56">
                  <c:v>0.2669394704722689</c:v>
                </c:pt>
                <c:pt idx="57">
                  <c:v>0.26702082407651212</c:v>
                </c:pt>
                <c:pt idx="58">
                  <c:v>0.26708997464011885</c:v>
                </c:pt>
                <c:pt idx="59">
                  <c:v>0.26714875261918458</c:v>
                </c:pt>
                <c:pt idx="60">
                  <c:v>0.26719871390139044</c:v>
                </c:pt>
                <c:pt idx="61">
                  <c:v>0.26724118099126543</c:v>
                </c:pt>
                <c:pt idx="62">
                  <c:v>0.26727727801765916</c:v>
                </c:pt>
                <c:pt idx="63">
                  <c:v>0.26730796049009387</c:v>
                </c:pt>
                <c:pt idx="64">
                  <c:v>0.26733404059166332</c:v>
                </c:pt>
                <c:pt idx="65">
                  <c:v>0.26735620867799736</c:v>
                </c:pt>
                <c:pt idx="66">
                  <c:v>0.2673750515513813</c:v>
                </c:pt>
                <c:pt idx="67">
                  <c:v>0.26739106799375767</c:v>
                </c:pt>
                <c:pt idx="68">
                  <c:v>0.26740468196977757</c:v>
                </c:pt>
                <c:pt idx="69">
                  <c:v>0.26741625384939449</c:v>
                </c:pt>
              </c:numCache>
            </c:numRef>
          </c:val>
          <c:smooth val="0"/>
          <c:extLst>
            <c:ext xmlns:c16="http://schemas.microsoft.com/office/drawing/2014/chart" uri="{C3380CC4-5D6E-409C-BE32-E72D297353CC}">
              <c16:uniqueId val="{0000000C-9151-45BE-9205-E7B92316B31B}"/>
            </c:ext>
          </c:extLst>
        </c:ser>
        <c:ser>
          <c:idx val="13"/>
          <c:order val="13"/>
          <c:tx>
            <c:strRef>
              <c:f>'2_UK_2030_scenario'!$D$246</c:f>
              <c:strCache>
                <c:ptCount val="1"/>
                <c:pt idx="0">
                  <c:v>MD - Petrol cars</c:v>
                </c:pt>
              </c:strCache>
            </c:strRef>
          </c:tx>
          <c:spPr>
            <a:ln w="28575" cap="rnd">
              <a:solidFill>
                <a:schemeClr val="accent2">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'2_UK_2030_scenario'!$E$246:$BV$246</c:f>
              <c:numCache>
                <c:formatCode>0.000</c:formatCode>
                <c:ptCount val="70"/>
                <c:pt idx="0">
                  <c:v>0.13710179205768092</c:v>
                </c:pt>
                <c:pt idx="1">
                  <c:v>0.13766812532021308</c:v>
                </c:pt>
                <c:pt idx="2">
                  <c:v>0.13802144473021044</c:v>
                </c:pt>
                <c:pt idx="3">
                  <c:v>0.13717810621396509</c:v>
                </c:pt>
                <c:pt idx="4">
                  <c:v>0.14106129235213405</c:v>
                </c:pt>
                <c:pt idx="5">
                  <c:v>0.13956433091269682</c:v>
                </c:pt>
                <c:pt idx="6">
                  <c:v>0.14420185718671349</c:v>
                </c:pt>
                <c:pt idx="7">
                  <c:v>0.14251211040819639</c:v>
                </c:pt>
                <c:pt idx="8">
                  <c:v>0.14391735129842487</c:v>
                </c:pt>
                <c:pt idx="9">
                  <c:v>0.1417922499971162</c:v>
                </c:pt>
                <c:pt idx="10">
                  <c:v>0.14645494410796756</c:v>
                </c:pt>
                <c:pt idx="11">
                  <c:v>0.14599669528105594</c:v>
                </c:pt>
                <c:pt idx="12">
                  <c:v>0.14612071639321109</c:v>
                </c:pt>
                <c:pt idx="13">
                  <c:v>0.14851724508972108</c:v>
                </c:pt>
                <c:pt idx="14">
                  <c:v>0.15121896619703998</c:v>
                </c:pt>
                <c:pt idx="15">
                  <c:v>0.14483794053519988</c:v>
                </c:pt>
                <c:pt idx="16">
                  <c:v>0.14836804432180359</c:v>
                </c:pt>
                <c:pt idx="17">
                  <c:v>0.15077594659217317</c:v>
                </c:pt>
                <c:pt idx="18">
                  <c:v>0.15251286023349864</c:v>
                </c:pt>
                <c:pt idx="19">
                  <c:v>0.1515307737915432</c:v>
                </c:pt>
                <c:pt idx="20">
                  <c:v>0.15066697293968206</c:v>
                </c:pt>
                <c:pt idx="21">
                  <c:v>0.15038728843075616</c:v>
                </c:pt>
                <c:pt idx="22">
                  <c:v>0.15024863934757751</c:v>
                </c:pt>
                <c:pt idx="23">
                  <c:v>0.15075914429171944</c:v>
                </c:pt>
                <c:pt idx="24">
                  <c:v>0.15145942765945294</c:v>
                </c:pt>
                <c:pt idx="25">
                  <c:v>0.1509235325700585</c:v>
                </c:pt>
                <c:pt idx="26">
                  <c:v>0.15275419223750844</c:v>
                </c:pt>
                <c:pt idx="27">
                  <c:v>0.15380756358027145</c:v>
                </c:pt>
                <c:pt idx="28">
                  <c:v>0.15610933515902481</c:v>
                </c:pt>
                <c:pt idx="29">
                  <c:v>0.15137283232228038</c:v>
                </c:pt>
                <c:pt idx="30">
                  <c:v>0.15769806452775595</c:v>
                </c:pt>
                <c:pt idx="31">
                  <c:v>0.15529486157831673</c:v>
                </c:pt>
                <c:pt idx="32">
                  <c:v>0.15858198421099398</c:v>
                </c:pt>
                <c:pt idx="33">
                  <c:v>0.15701099380491967</c:v>
                </c:pt>
                <c:pt idx="34">
                  <c:v>0.15381789205097407</c:v>
                </c:pt>
                <c:pt idx="35">
                  <c:v>0.15704458060562779</c:v>
                </c:pt>
                <c:pt idx="36">
                  <c:v>0.15826293021569918</c:v>
                </c:pt>
                <c:pt idx="37">
                  <c:v>0.15960738304654076</c:v>
                </c:pt>
                <c:pt idx="38">
                  <c:v>0.16176316797394635</c:v>
                </c:pt>
                <c:pt idx="39">
                  <c:v>0.16348535113972504</c:v>
                </c:pt>
                <c:pt idx="40">
                  <c:v>0.15882771964197756</c:v>
                </c:pt>
                <c:pt idx="41">
                  <c:v>0.15927167327710778</c:v>
                </c:pt>
                <c:pt idx="42">
                  <c:v>0.16163907481074222</c:v>
                </c:pt>
                <c:pt idx="43">
                  <c:v>0.16213566267598276</c:v>
                </c:pt>
                <c:pt idx="44">
                  <c:v>0.16255776236143721</c:v>
                </c:pt>
                <c:pt idx="45">
                  <c:v>0.16291654709407349</c:v>
                </c:pt>
                <c:pt idx="46">
                  <c:v>0.16322151411681432</c:v>
                </c:pt>
                <c:pt idx="47">
                  <c:v>0.16348073608614402</c:v>
                </c:pt>
                <c:pt idx="48">
                  <c:v>0.16370107476007428</c:v>
                </c:pt>
                <c:pt idx="49">
                  <c:v>0.16388836263291501</c:v>
                </c:pt>
                <c:pt idx="50">
                  <c:v>0.16404755732482962</c:v>
                </c:pt>
                <c:pt idx="51">
                  <c:v>0.16418287281295704</c:v>
                </c:pt>
                <c:pt idx="52">
                  <c:v>0.16429789097786535</c:v>
                </c:pt>
                <c:pt idx="53">
                  <c:v>0.16439565641803741</c:v>
                </c:pt>
                <c:pt idx="54">
                  <c:v>0.16447875704218365</c:v>
                </c:pt>
                <c:pt idx="55">
                  <c:v>0.16454939257270795</c:v>
                </c:pt>
                <c:pt idx="56">
                  <c:v>0.16460943277365361</c:v>
                </c:pt>
                <c:pt idx="57">
                  <c:v>0.16466046694445743</c:v>
                </c:pt>
                <c:pt idx="58">
                  <c:v>0.16470384598964069</c:v>
                </c:pt>
                <c:pt idx="59">
                  <c:v>0.16474071817804645</c:v>
                </c:pt>
                <c:pt idx="60">
                  <c:v>0.16477205953819135</c:v>
                </c:pt>
                <c:pt idx="61">
                  <c:v>0.16479869969431452</c:v>
                </c:pt>
                <c:pt idx="62">
                  <c:v>0.16482134382701921</c:v>
                </c:pt>
                <c:pt idx="63">
                  <c:v>0.16484059133981818</c:v>
                </c:pt>
                <c:pt idx="64">
                  <c:v>0.16485695172569731</c:v>
                </c:pt>
                <c:pt idx="65">
                  <c:v>0.16487085805369459</c:v>
                </c:pt>
                <c:pt idx="66">
                  <c:v>0.16488267843249227</c:v>
                </c:pt>
                <c:pt idx="67">
                  <c:v>0.16489272575447028</c:v>
                </c:pt>
                <c:pt idx="68">
                  <c:v>0.16490126597815161</c:v>
                </c:pt>
                <c:pt idx="69">
                  <c:v>0.16490852516828072</c:v>
                </c:pt>
              </c:numCache>
            </c:numRef>
          </c:val>
          <c:smooth val="0"/>
          <c:extLst>
            <c:ext xmlns:c16="http://schemas.microsoft.com/office/drawing/2014/chart" uri="{C3380CC4-5D6E-409C-BE32-E72D297353CC}">
              <c16:uniqueId val="{0000000D-9151-45BE-9205-E7B92316B31B}"/>
            </c:ext>
          </c:extLst>
        </c:ser>
        <c:ser>
          <c:idx val="14"/>
          <c:order val="14"/>
          <c:tx>
            <c:strRef>
              <c:f>'2_UK_2030_scenario'!$D$247</c:f>
              <c:strCache>
                <c:ptCount val="1"/>
                <c:pt idx="0">
                  <c:v>MD - Steam (coal) trains</c:v>
                </c:pt>
              </c:strCache>
            </c:strRef>
          </c:tx>
          <c:spPr>
            <a:ln w="28575" cap="rnd">
              <a:solidFill>
                <a:schemeClr val="accent3">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'2_UK_2030_scenario'!$E$247:$BV$247</c:f>
              <c:numCache>
                <c:formatCode>0.000</c:formatCode>
                <c:ptCount val="70"/>
                <c:pt idx="0">
                  <c:v>1.9982414737038583E-2</c:v>
                </c:pt>
                <c:pt idx="1">
                  <c:v>2.0084133699574933E-2</c:v>
                </c:pt>
                <c:pt idx="2">
                  <c:v>2.0647129616393672E-2</c:v>
                </c:pt>
                <c:pt idx="3">
                  <c:v>2.0838605396871903E-2</c:v>
                </c:pt>
                <c:pt idx="4">
                  <c:v>2.0679937554450748E-2</c:v>
                </c:pt>
                <c:pt idx="5">
                  <c:v>2.074407597187768E-2</c:v>
                </c:pt>
                <c:pt idx="6">
                  <c:v>2.0701663024861514E-2</c:v>
                </c:pt>
                <c:pt idx="7">
                  <c:v>2.0891559214562108E-2</c:v>
                </c:pt>
                <c:pt idx="8">
                  <c:v>2.0858375460076246E-2</c:v>
                </c:pt>
                <c:pt idx="9">
                  <c:v>2.0570046803956493E-2</c:v>
                </c:pt>
                <c:pt idx="10">
                  <c:v>2.1202569989181436E-2</c:v>
                </c:pt>
                <c:pt idx="11">
                  <c:v>2.1181404902427557E-2</c:v>
                </c:pt>
                <c:pt idx="12">
                  <c:v>2.1205681085501301E-2</c:v>
                </c:pt>
                <c:pt idx="13">
                  <c:v>2.1473328668537548E-2</c:v>
                </c:pt>
                <c:pt idx="14">
                  <c:v>2.1160502876910084E-2</c:v>
                </c:pt>
                <c:pt idx="15">
                  <c:v>2.1244384434735815E-2</c:v>
                </c:pt>
                <c:pt idx="16">
                  <c:v>2.1267891615097883E-2</c:v>
                </c:pt>
                <c:pt idx="17">
                  <c:v>2.1267891615097883E-2</c:v>
                </c:pt>
                <c:pt idx="18">
                  <c:v>2.1267891615097883E-2</c:v>
                </c:pt>
                <c:pt idx="19">
                  <c:v>2.1267891615097883E-2</c:v>
                </c:pt>
                <c:pt idx="20">
                  <c:v>2.1267891615097883E-2</c:v>
                </c:pt>
                <c:pt idx="21">
                  <c:v>2.1267891615097883E-2</c:v>
                </c:pt>
                <c:pt idx="22">
                  <c:v>2.1267891615097883E-2</c:v>
                </c:pt>
                <c:pt idx="23">
                  <c:v>2.1267891615097883E-2</c:v>
                </c:pt>
                <c:pt idx="24">
                  <c:v>2.1267891615097883E-2</c:v>
                </c:pt>
                <c:pt idx="25">
                  <c:v>2.1267891615097883E-2</c:v>
                </c:pt>
                <c:pt idx="26">
                  <c:v>2.1267891615097883E-2</c:v>
                </c:pt>
                <c:pt idx="27">
                  <c:v>2.1267891615097883E-2</c:v>
                </c:pt>
                <c:pt idx="28">
                  <c:v>2.1267891615097883E-2</c:v>
                </c:pt>
                <c:pt idx="29">
                  <c:v>2.1267891615097883E-2</c:v>
                </c:pt>
                <c:pt idx="30">
                  <c:v>2.1267891615097883E-2</c:v>
                </c:pt>
                <c:pt idx="31">
                  <c:v>2.1267891615097883E-2</c:v>
                </c:pt>
                <c:pt idx="32">
                  <c:v>2.1267891615097883E-2</c:v>
                </c:pt>
                <c:pt idx="33">
                  <c:v>2.1267891615097883E-2</c:v>
                </c:pt>
                <c:pt idx="34">
                  <c:v>2.1267891615097883E-2</c:v>
                </c:pt>
                <c:pt idx="35">
                  <c:v>2.1267891615097883E-2</c:v>
                </c:pt>
                <c:pt idx="36">
                  <c:v>2.1267891615097883E-2</c:v>
                </c:pt>
                <c:pt idx="37">
                  <c:v>2.1267891615097883E-2</c:v>
                </c:pt>
                <c:pt idx="38">
                  <c:v>2.1267891615097883E-2</c:v>
                </c:pt>
                <c:pt idx="39">
                  <c:v>2.1267891615097883E-2</c:v>
                </c:pt>
                <c:pt idx="40">
                  <c:v>2.1267891615097883E-2</c:v>
                </c:pt>
                <c:pt idx="41">
                  <c:v>2.1267891615097883E-2</c:v>
                </c:pt>
                <c:pt idx="42">
                  <c:v>2.1267891615097883E-2</c:v>
                </c:pt>
                <c:pt idx="43">
                  <c:v>2.1293907218582417E-2</c:v>
                </c:pt>
                <c:pt idx="44">
                  <c:v>2.1316020481544271E-2</c:v>
                </c:pt>
                <c:pt idx="45">
                  <c:v>2.1334816755061846E-2</c:v>
                </c:pt>
                <c:pt idx="46">
                  <c:v>2.1350793587551785E-2</c:v>
                </c:pt>
                <c:pt idx="47">
                  <c:v>2.1364373895168234E-2</c:v>
                </c:pt>
                <c:pt idx="48">
                  <c:v>2.1375917156642214E-2</c:v>
                </c:pt>
                <c:pt idx="49">
                  <c:v>2.1385728928895099E-2</c:v>
                </c:pt>
                <c:pt idx="50">
                  <c:v>2.139406893531005E-2</c:v>
                </c:pt>
                <c:pt idx="51">
                  <c:v>2.140115794076276E-2</c:v>
                </c:pt>
                <c:pt idx="52">
                  <c:v>2.1407183595397561E-2</c:v>
                </c:pt>
                <c:pt idx="53">
                  <c:v>2.1412305401837143E-2</c:v>
                </c:pt>
                <c:pt idx="54">
                  <c:v>2.1416658937310786E-2</c:v>
                </c:pt>
                <c:pt idx="55">
                  <c:v>2.1420359442463385E-2</c:v>
                </c:pt>
                <c:pt idx="56">
                  <c:v>2.1423504871843094E-2</c:v>
                </c:pt>
                <c:pt idx="57">
                  <c:v>2.1426178486815845E-2</c:v>
                </c:pt>
                <c:pt idx="58">
                  <c:v>2.1428451059542684E-2</c:v>
                </c:pt>
                <c:pt idx="59">
                  <c:v>2.1430382746360499E-2</c:v>
                </c:pt>
                <c:pt idx="60">
                  <c:v>2.1432024680155641E-2</c:v>
                </c:pt>
                <c:pt idx="61">
                  <c:v>2.143342032388151E-2</c:v>
                </c:pt>
                <c:pt idx="62">
                  <c:v>2.1434606621048499E-2</c:v>
                </c:pt>
                <c:pt idx="63">
                  <c:v>2.1435614973640441E-2</c:v>
                </c:pt>
                <c:pt idx="64">
                  <c:v>2.143647207334359E-2</c:v>
                </c:pt>
                <c:pt idx="65">
                  <c:v>2.1437200608091268E-2</c:v>
                </c:pt>
                <c:pt idx="66">
                  <c:v>2.1437819862626793E-2</c:v>
                </c:pt>
                <c:pt idx="67">
                  <c:v>2.143834622898199E-2</c:v>
                </c:pt>
                <c:pt idx="68">
                  <c:v>2.1438793640383907E-2</c:v>
                </c:pt>
                <c:pt idx="69">
                  <c:v>2.1439173940075537E-2</c:v>
                </c:pt>
              </c:numCache>
            </c:numRef>
          </c:val>
          <c:smooth val="0"/>
          <c:extLst>
            <c:ext xmlns:c16="http://schemas.microsoft.com/office/drawing/2014/chart" uri="{C3380CC4-5D6E-409C-BE32-E72D297353CC}">
              <c16:uniqueId val="{0000000E-9151-45BE-9205-E7B92316B31B}"/>
            </c:ext>
          </c:extLst>
        </c:ser>
        <c:ser>
          <c:idx val="15"/>
          <c:order val="15"/>
          <c:tx>
            <c:strRef>
              <c:f>'2_UK_2030_scenario'!$D$248</c:f>
              <c:strCache>
                <c:ptCount val="1"/>
                <c:pt idx="0">
                  <c:v>MD - Tractors</c:v>
                </c:pt>
              </c:strCache>
            </c:strRef>
          </c:tx>
          <c:spPr>
            <a:ln w="28575" cap="rnd">
              <a:solidFill>
                <a:schemeClr val="accent4">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'2_UK_2030_scenario'!$E$248:$BV$248</c:f>
              <c:numCache>
                <c:formatCode>0.000</c:formatCode>
                <c:ptCount val="70"/>
                <c:pt idx="0">
                  <c:v>4.6891145301602141E-2</c:v>
                </c:pt>
                <c:pt idx="1">
                  <c:v>4.781964956710448E-2</c:v>
                </c:pt>
                <c:pt idx="2">
                  <c:v>4.6553269212820117E-2</c:v>
                </c:pt>
                <c:pt idx="3">
                  <c:v>4.6861841098631764E-2</c:v>
                </c:pt>
                <c:pt idx="4">
                  <c:v>4.6762644506422264E-2</c:v>
                </c:pt>
                <c:pt idx="5">
                  <c:v>4.678561553363509E-2</c:v>
                </c:pt>
                <c:pt idx="6">
                  <c:v>4.5735801152965064E-2</c:v>
                </c:pt>
                <c:pt idx="7">
                  <c:v>4.6087301049110595E-2</c:v>
                </c:pt>
                <c:pt idx="8">
                  <c:v>4.50211561324965E-2</c:v>
                </c:pt>
                <c:pt idx="9">
                  <c:v>4.7046231817021257E-2</c:v>
                </c:pt>
                <c:pt idx="10">
                  <c:v>4.93627218414667E-2</c:v>
                </c:pt>
                <c:pt idx="11">
                  <c:v>4.7475031269001419E-2</c:v>
                </c:pt>
                <c:pt idx="12">
                  <c:v>4.5330810422916673E-2</c:v>
                </c:pt>
                <c:pt idx="13">
                  <c:v>4.3698642167432737E-2</c:v>
                </c:pt>
                <c:pt idx="14">
                  <c:v>4.2032603531943276E-2</c:v>
                </c:pt>
                <c:pt idx="15">
                  <c:v>3.984542674379625E-2</c:v>
                </c:pt>
                <c:pt idx="16">
                  <c:v>4.219784258045798E-2</c:v>
                </c:pt>
                <c:pt idx="17">
                  <c:v>4.3000469563222184E-2</c:v>
                </c:pt>
                <c:pt idx="18">
                  <c:v>4.6491445539280654E-2</c:v>
                </c:pt>
                <c:pt idx="19">
                  <c:v>4.9833595714952834E-2</c:v>
                </c:pt>
                <c:pt idx="20">
                  <c:v>5.2850839094802322E-2</c:v>
                </c:pt>
                <c:pt idx="21">
                  <c:v>5.3963395368455992E-2</c:v>
                </c:pt>
                <c:pt idx="22">
                  <c:v>5.673102827756582E-2</c:v>
                </c:pt>
                <c:pt idx="23">
                  <c:v>5.9224734202408834E-2</c:v>
                </c:pt>
                <c:pt idx="24">
                  <c:v>6.3933006083811542E-2</c:v>
                </c:pt>
                <c:pt idx="25">
                  <c:v>6.5670612813785958E-2</c:v>
                </c:pt>
                <c:pt idx="26">
                  <c:v>6.8218608814290094E-2</c:v>
                </c:pt>
                <c:pt idx="27">
                  <c:v>7.0689585662827834E-2</c:v>
                </c:pt>
                <c:pt idx="28">
                  <c:v>7.4152099256368106E-2</c:v>
                </c:pt>
                <c:pt idx="29">
                  <c:v>7.4717546659902032E-2</c:v>
                </c:pt>
                <c:pt idx="30">
                  <c:v>7.6187433898204704E-2</c:v>
                </c:pt>
                <c:pt idx="31">
                  <c:v>7.6616282412602627E-2</c:v>
                </c:pt>
                <c:pt idx="32">
                  <c:v>7.9175667607132572E-2</c:v>
                </c:pt>
                <c:pt idx="33">
                  <c:v>8.1747608987332313E-2</c:v>
                </c:pt>
                <c:pt idx="34">
                  <c:v>8.0688080286254238E-2</c:v>
                </c:pt>
                <c:pt idx="35">
                  <c:v>8.3440870280733812E-2</c:v>
                </c:pt>
                <c:pt idx="36">
                  <c:v>8.6442132325284263E-2</c:v>
                </c:pt>
                <c:pt idx="37">
                  <c:v>8.8495274473192498E-2</c:v>
                </c:pt>
                <c:pt idx="38">
                  <c:v>8.996846784635347E-2</c:v>
                </c:pt>
                <c:pt idx="39">
                  <c:v>8.8613884811956256E-2</c:v>
                </c:pt>
                <c:pt idx="40">
                  <c:v>9.469147797451348E-2</c:v>
                </c:pt>
                <c:pt idx="41">
                  <c:v>9.506150427166056E-2</c:v>
                </c:pt>
                <c:pt idx="42">
                  <c:v>9.6802471274817933E-2</c:v>
                </c:pt>
                <c:pt idx="43">
                  <c:v>9.7812581443323485E-2</c:v>
                </c:pt>
                <c:pt idx="44">
                  <c:v>9.8671175086553209E-2</c:v>
                </c:pt>
                <c:pt idx="45">
                  <c:v>9.9400979683298474E-2</c:v>
                </c:pt>
                <c:pt idx="46">
                  <c:v>0.10002131359053194</c:v>
                </c:pt>
                <c:pt idx="47">
                  <c:v>0.1005485974116804</c:v>
                </c:pt>
                <c:pt idx="48">
                  <c:v>0.10099678865965658</c:v>
                </c:pt>
                <c:pt idx="49">
                  <c:v>0.10137775122043634</c:v>
                </c:pt>
                <c:pt idx="50">
                  <c:v>0.10170156939709914</c:v>
                </c:pt>
                <c:pt idx="51">
                  <c:v>0.10197681484726251</c:v>
                </c:pt>
                <c:pt idx="52">
                  <c:v>0.10221077347990137</c:v>
                </c:pt>
                <c:pt idx="53">
                  <c:v>0.10240963831764441</c:v>
                </c:pt>
                <c:pt idx="54">
                  <c:v>0.10257867342972599</c:v>
                </c:pt>
                <c:pt idx="55">
                  <c:v>0.10272235327499533</c:v>
                </c:pt>
                <c:pt idx="56">
                  <c:v>0.10284448114347428</c:v>
                </c:pt>
                <c:pt idx="57">
                  <c:v>0.10294828983168137</c:v>
                </c:pt>
                <c:pt idx="58">
                  <c:v>0.10303652721665742</c:v>
                </c:pt>
                <c:pt idx="59">
                  <c:v>0.10311152899388705</c:v>
                </c:pt>
                <c:pt idx="60">
                  <c:v>0.10317528050453223</c:v>
                </c:pt>
                <c:pt idx="61">
                  <c:v>0.10322946928858064</c:v>
                </c:pt>
                <c:pt idx="62">
                  <c:v>0.10327552975502179</c:v>
                </c:pt>
                <c:pt idx="63">
                  <c:v>0.10331468115149677</c:v>
                </c:pt>
                <c:pt idx="64">
                  <c:v>0.10334795983850049</c:v>
                </c:pt>
                <c:pt idx="65">
                  <c:v>0.10337624672245366</c:v>
                </c:pt>
                <c:pt idx="66">
                  <c:v>0.10340029057381385</c:v>
                </c:pt>
                <c:pt idx="67">
                  <c:v>0.10342072784747001</c:v>
                </c:pt>
                <c:pt idx="68">
                  <c:v>0.10343809953007775</c:v>
                </c:pt>
                <c:pt idx="69">
                  <c:v>0.10345286546029434</c:v>
                </c:pt>
              </c:numCache>
            </c:numRef>
          </c:val>
          <c:smooth val="0"/>
          <c:extLst>
            <c:ext xmlns:c16="http://schemas.microsoft.com/office/drawing/2014/chart" uri="{C3380CC4-5D6E-409C-BE32-E72D297353CC}">
              <c16:uniqueId val="{0000000F-9151-45BE-9205-E7B92316B31B}"/>
            </c:ext>
          </c:extLst>
        </c:ser>
        <c:ser>
          <c:idx val="16"/>
          <c:order val="16"/>
          <c:tx>
            <c:strRef>
              <c:f>'2_UK_2030_scenario'!$D$249</c:f>
              <c:strCache>
                <c:ptCount val="1"/>
                <c:pt idx="0">
                  <c:v>Light - Electric lights</c:v>
                </c:pt>
              </c:strCache>
            </c:strRef>
          </c:tx>
          <c:spPr>
            <a:ln w="28575" cap="rnd">
              <a:solidFill>
                <a:schemeClr val="accent5">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'2_UK_2030_scenario'!$E$249:$BV$249</c:f>
              <c:numCache>
                <c:formatCode>0.000</c:formatCode>
                <c:ptCount val="70"/>
                <c:pt idx="0">
                  <c:v>6.6580285114384305E-3</c:v>
                </c:pt>
                <c:pt idx="1">
                  <c:v>7.0135542794152409E-3</c:v>
                </c:pt>
                <c:pt idx="2">
                  <c:v>7.2860404861193225E-3</c:v>
                </c:pt>
                <c:pt idx="3">
                  <c:v>7.4215311531945537E-3</c:v>
                </c:pt>
                <c:pt idx="4">
                  <c:v>7.9435709415319293E-3</c:v>
                </c:pt>
                <c:pt idx="5">
                  <c:v>7.9338019192701902E-3</c:v>
                </c:pt>
                <c:pt idx="6">
                  <c:v>7.9529751007502009E-3</c:v>
                </c:pt>
                <c:pt idx="7">
                  <c:v>8.1737446068223234E-3</c:v>
                </c:pt>
                <c:pt idx="8">
                  <c:v>8.1220587713385466E-3</c:v>
                </c:pt>
                <c:pt idx="9">
                  <c:v>8.3955720848974437E-3</c:v>
                </c:pt>
                <c:pt idx="10">
                  <c:v>8.6434614926150909E-3</c:v>
                </c:pt>
                <c:pt idx="11">
                  <c:v>8.7601541004222148E-3</c:v>
                </c:pt>
                <c:pt idx="12">
                  <c:v>8.9645399030241768E-3</c:v>
                </c:pt>
                <c:pt idx="13">
                  <c:v>9.1747177251606405E-3</c:v>
                </c:pt>
                <c:pt idx="14">
                  <c:v>9.2892083211342496E-3</c:v>
                </c:pt>
                <c:pt idx="15">
                  <c:v>9.5798438195434481E-3</c:v>
                </c:pt>
                <c:pt idx="16">
                  <c:v>9.9380251938929586E-3</c:v>
                </c:pt>
                <c:pt idx="17">
                  <c:v>1.0184870103409878E-2</c:v>
                </c:pt>
                <c:pt idx="18">
                  <c:v>1.0358300282690289E-2</c:v>
                </c:pt>
                <c:pt idx="19">
                  <c:v>1.0562112839394431E-2</c:v>
                </c:pt>
                <c:pt idx="20">
                  <c:v>1.0846685413729828E-2</c:v>
                </c:pt>
                <c:pt idx="21">
                  <c:v>1.0688065738816572E-2</c:v>
                </c:pt>
                <c:pt idx="22">
                  <c:v>1.1156870610384487E-2</c:v>
                </c:pt>
                <c:pt idx="23">
                  <c:v>1.1723933071700056E-2</c:v>
                </c:pt>
                <c:pt idx="24">
                  <c:v>1.2094196465000671E-2</c:v>
                </c:pt>
                <c:pt idx="25">
                  <c:v>1.2215601297477754E-2</c:v>
                </c:pt>
                <c:pt idx="26">
                  <c:v>1.2466516769048877E-2</c:v>
                </c:pt>
                <c:pt idx="27">
                  <c:v>1.2602064418613394E-2</c:v>
                </c:pt>
                <c:pt idx="28">
                  <c:v>1.3235740626730908E-2</c:v>
                </c:pt>
                <c:pt idx="29">
                  <c:v>1.3520728382403216E-2</c:v>
                </c:pt>
                <c:pt idx="30">
                  <c:v>1.3357994414571805E-2</c:v>
                </c:pt>
                <c:pt idx="31">
                  <c:v>1.3757283160266373E-2</c:v>
                </c:pt>
                <c:pt idx="32">
                  <c:v>1.3527268908462961E-2</c:v>
                </c:pt>
                <c:pt idx="33">
                  <c:v>1.387657363694734E-2</c:v>
                </c:pt>
                <c:pt idx="34">
                  <c:v>1.3935071065012045E-2</c:v>
                </c:pt>
                <c:pt idx="35">
                  <c:v>1.3933551761665186E-2</c:v>
                </c:pt>
                <c:pt idx="36">
                  <c:v>1.4476415543159028E-2</c:v>
                </c:pt>
                <c:pt idx="37">
                  <c:v>1.5240762575385427E-2</c:v>
                </c:pt>
                <c:pt idx="38">
                  <c:v>1.522757512759826E-2</c:v>
                </c:pt>
                <c:pt idx="39">
                  <c:v>1.5660126953039626E-2</c:v>
                </c:pt>
                <c:pt idx="40">
                  <c:v>1.5683859766655695E-2</c:v>
                </c:pt>
                <c:pt idx="41">
                  <c:v>1.5298360133911764E-2</c:v>
                </c:pt>
                <c:pt idx="42">
                  <c:v>1.5810180006849615E-2</c:v>
                </c:pt>
                <c:pt idx="43">
                  <c:v>1.600629753889414E-2</c:v>
                </c:pt>
                <c:pt idx="44">
                  <c:v>1.6182803317734213E-2</c:v>
                </c:pt>
                <c:pt idx="45">
                  <c:v>1.634165851869028E-2</c:v>
                </c:pt>
                <c:pt idx="46">
                  <c:v>1.6484628199550738E-2</c:v>
                </c:pt>
                <c:pt idx="47">
                  <c:v>1.661330091232515E-2</c:v>
                </c:pt>
                <c:pt idx="48">
                  <c:v>1.6729106353822121E-2</c:v>
                </c:pt>
                <c:pt idx="49">
                  <c:v>1.6833331251169398E-2</c:v>
                </c:pt>
                <c:pt idx="50">
                  <c:v>1.6927133658781946E-2</c:v>
                </c:pt>
                <c:pt idx="51">
                  <c:v>1.701155582563324E-2</c:v>
                </c:pt>
                <c:pt idx="52">
                  <c:v>1.7087535775799405E-2</c:v>
                </c:pt>
                <c:pt idx="53">
                  <c:v>1.715591773094895E-2</c:v>
                </c:pt>
                <c:pt idx="54">
                  <c:v>1.7217461490583542E-2</c:v>
                </c:pt>
                <c:pt idx="55">
                  <c:v>1.7272850874254675E-2</c:v>
                </c:pt>
                <c:pt idx="56">
                  <c:v>1.7322701319558695E-2</c:v>
                </c:pt>
                <c:pt idx="57">
                  <c:v>1.7367566720332312E-2</c:v>
                </c:pt>
                <c:pt idx="58">
                  <c:v>1.7407945581028567E-2</c:v>
                </c:pt>
                <c:pt idx="59">
                  <c:v>1.7444286555655195E-2</c:v>
                </c:pt>
                <c:pt idx="60">
                  <c:v>1.7476993432819162E-2</c:v>
                </c:pt>
                <c:pt idx="61">
                  <c:v>1.7506429622266732E-2</c:v>
                </c:pt>
                <c:pt idx="62">
                  <c:v>1.7532922192769546E-2</c:v>
                </c:pt>
                <c:pt idx="63">
                  <c:v>1.755676550622208E-2</c:v>
                </c:pt>
                <c:pt idx="64">
                  <c:v>1.757822448832936E-2</c:v>
                </c:pt>
                <c:pt idx="65">
                  <c:v>1.7597537572225909E-2</c:v>
                </c:pt>
                <c:pt idx="66">
                  <c:v>1.7614919347732804E-2</c:v>
                </c:pt>
                <c:pt idx="67">
                  <c:v>1.7630562945689012E-2</c:v>
                </c:pt>
                <c:pt idx="68">
                  <c:v>1.7644642183849597E-2</c:v>
                </c:pt>
                <c:pt idx="69">
                  <c:v>1.7657313498194126E-2</c:v>
                </c:pt>
              </c:numCache>
            </c:numRef>
          </c:val>
          <c:smooth val="0"/>
          <c:extLst>
            <c:ext xmlns:c16="http://schemas.microsoft.com/office/drawing/2014/chart" uri="{C3380CC4-5D6E-409C-BE32-E72D297353CC}">
              <c16:uniqueId val="{00000010-9151-45BE-9205-E7B92316B31B}"/>
            </c:ext>
          </c:extLst>
        </c:ser>
        <c:ser>
          <c:idx val="17"/>
          <c:order val="17"/>
          <c:tx>
            <c:strRef>
              <c:f>'2_UK_2030_scenario'!$D$250</c:f>
              <c:strCache>
                <c:ptCount val="1"/>
                <c:pt idx="0">
                  <c:v>Light - Lighting town gas</c:v>
                </c:pt>
              </c:strCache>
            </c:strRef>
          </c:tx>
          <c:spPr>
            <a:ln w="28575" cap="rnd">
              <a:solidFill>
                <a:schemeClr val="accent6">
                  <a:lumMod val="80000"/>
                  <a:lumOff val="2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'2_UK_2030_scenario'!$E$250:$BV$250</c:f>
              <c:numCache>
                <c:formatCode>0.000</c:formatCode>
                <c:ptCount val="70"/>
                <c:pt idx="0">
                  <c:v>1.3496050744775932E-3</c:v>
                </c:pt>
                <c:pt idx="1">
                  <c:v>1.317709674659063E-3</c:v>
                </c:pt>
                <c:pt idx="2">
                  <c:v>1.329237764648336E-3</c:v>
                </c:pt>
                <c:pt idx="3">
                  <c:v>1.3727280371896417E-3</c:v>
                </c:pt>
                <c:pt idx="4">
                  <c:v>1.3776505852215253E-3</c:v>
                </c:pt>
                <c:pt idx="5">
                  <c:v>1.0967165851776893E-3</c:v>
                </c:pt>
                <c:pt idx="6">
                  <c:v>7.1657080287918016E-4</c:v>
                </c:pt>
                <c:pt idx="7">
                  <c:v>3.1725441988625375E-4</c:v>
                </c:pt>
                <c:pt idx="8">
                  <c:v>3.0352810489542011E-4</c:v>
                </c:pt>
                <c:pt idx="9">
                  <c:v>8.7593969754721113E-4</c:v>
                </c:pt>
                <c:pt idx="10">
                  <c:v>9.6900944714394042E-4</c:v>
                </c:pt>
                <c:pt idx="11">
                  <c:v>9.4182956058823895E-4</c:v>
                </c:pt>
                <c:pt idx="12">
                  <c:v>8.9861497282788341E-4</c:v>
                </c:pt>
                <c:pt idx="13">
                  <c:v>6.4523654051689891E-4</c:v>
                </c:pt>
                <c:pt idx="14">
                  <c:v>7.5117937222815513E-4</c:v>
                </c:pt>
                <c:pt idx="15">
                  <c:v>7.3823959124218142E-4</c:v>
                </c:pt>
                <c:pt idx="16">
                  <c:v>5.1475871249602261E-4</c:v>
                </c:pt>
                <c:pt idx="17">
                  <c:v>0</c:v>
                </c:pt>
              </c:numCache>
            </c:numRef>
          </c:val>
          <c:smooth val="0"/>
          <c:extLst>
            <c:ext xmlns:c16="http://schemas.microsoft.com/office/drawing/2014/chart" uri="{C3380CC4-5D6E-409C-BE32-E72D297353CC}">
              <c16:uniqueId val="{00000011-9151-45BE-9205-E7B92316B31B}"/>
            </c:ext>
          </c:extLst>
        </c:ser>
        <c:ser>
          <c:idx val="18"/>
          <c:order val="18"/>
          <c:tx>
            <c:strRef>
              <c:f>'2_UK_2030_scenario'!$D$251</c:f>
              <c:strCache>
                <c:ptCount val="1"/>
                <c:pt idx="0">
                  <c:v>LTH.20.C - Domestic electric heaters</c:v>
                </c:pt>
              </c:strCache>
            </c:strRef>
          </c:tx>
          <c:spPr>
            <a:ln w="28575" cap="rnd">
              <a:solidFill>
                <a:schemeClr val="accent1">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'2_UK_2030_scenario'!$E$251:$BV$251</c:f>
              <c:numCache>
                <c:formatCode>0.000</c:formatCode>
                <c:ptCount val="70"/>
                <c:pt idx="0">
                  <c:v>6.3573472687781718E-3</c:v>
                </c:pt>
                <c:pt idx="1">
                  <c:v>6.0686938407637381E-3</c:v>
                </c:pt>
                <c:pt idx="2">
                  <c:v>6.2246362314699686E-3</c:v>
                </c:pt>
                <c:pt idx="3">
                  <c:v>6.4473573493945479E-3</c:v>
                </c:pt>
                <c:pt idx="4">
                  <c:v>5.6349781869949366E-3</c:v>
                </c:pt>
                <c:pt idx="5">
                  <c:v>6.0945288272695785E-3</c:v>
                </c:pt>
                <c:pt idx="6">
                  <c:v>8.5139147056974493E-3</c:v>
                </c:pt>
                <c:pt idx="7">
                  <c:v>8.0617437402432327E-3</c:v>
                </c:pt>
                <c:pt idx="8">
                  <c:v>9.3828766830051195E-3</c:v>
                </c:pt>
                <c:pt idx="9">
                  <c:v>7.5045768825379409E-3</c:v>
                </c:pt>
                <c:pt idx="10">
                  <c:v>7.2659499255362664E-3</c:v>
                </c:pt>
                <c:pt idx="11">
                  <c:v>9.5610018536603763E-3</c:v>
                </c:pt>
                <c:pt idx="12">
                  <c:v>8.6144257628651428E-3</c:v>
                </c:pt>
                <c:pt idx="13">
                  <c:v>8.3895546807273534E-3</c:v>
                </c:pt>
                <c:pt idx="14">
                  <c:v>9.5364052773515128E-3</c:v>
                </c:pt>
                <c:pt idx="15">
                  <c:v>1.0232295258804263E-2</c:v>
                </c:pt>
                <c:pt idx="16">
                  <c:v>9.6988734665335759E-3</c:v>
                </c:pt>
                <c:pt idx="17">
                  <c:v>9.1296662645324028E-3</c:v>
                </c:pt>
                <c:pt idx="18">
                  <c:v>8.3405743841528292E-3</c:v>
                </c:pt>
                <c:pt idx="19">
                  <c:v>9.5616706205743727E-3</c:v>
                </c:pt>
                <c:pt idx="20">
                  <c:v>1.2156548979281478E-2</c:v>
                </c:pt>
                <c:pt idx="21">
                  <c:v>1.0486234238558961E-2</c:v>
                </c:pt>
                <c:pt idx="22">
                  <c:v>1.1072550559194715E-2</c:v>
                </c:pt>
                <c:pt idx="23">
                  <c:v>1.2271596556720388E-2</c:v>
                </c:pt>
                <c:pt idx="24">
                  <c:v>1.0873915391087589E-2</c:v>
                </c:pt>
                <c:pt idx="25">
                  <c:v>1.3986215684787777E-2</c:v>
                </c:pt>
                <c:pt idx="26">
                  <c:v>1.4086469293131208E-2</c:v>
                </c:pt>
                <c:pt idx="27">
                  <c:v>1.2389800508442694E-2</c:v>
                </c:pt>
                <c:pt idx="28">
                  <c:v>1.3382461557377731E-2</c:v>
                </c:pt>
                <c:pt idx="29">
                  <c:v>1.3750084092459513E-2</c:v>
                </c:pt>
                <c:pt idx="30">
                  <c:v>1.4298944177651691E-2</c:v>
                </c:pt>
                <c:pt idx="31">
                  <c:v>1.4507461830198734E-2</c:v>
                </c:pt>
                <c:pt idx="32">
                  <c:v>1.4116847113917868E-2</c:v>
                </c:pt>
                <c:pt idx="33">
                  <c:v>1.4461605622754668E-2</c:v>
                </c:pt>
                <c:pt idx="34">
                  <c:v>1.4696789068703258E-2</c:v>
                </c:pt>
                <c:pt idx="35">
                  <c:v>1.5090208827809955E-2</c:v>
                </c:pt>
                <c:pt idx="36">
                  <c:v>1.2563836423428633E-2</c:v>
                </c:pt>
                <c:pt idx="37">
                  <c:v>1.3813015738570932E-2</c:v>
                </c:pt>
                <c:pt idx="38">
                  <c:v>1.6081514253079368E-2</c:v>
                </c:pt>
                <c:pt idx="39">
                  <c:v>1.7353845122508309E-2</c:v>
                </c:pt>
                <c:pt idx="40">
                  <c:v>1.7286188458786354E-2</c:v>
                </c:pt>
                <c:pt idx="41">
                  <c:v>1.4059969408086842E-2</c:v>
                </c:pt>
                <c:pt idx="42">
                  <c:v>1.5971271574977422E-2</c:v>
                </c:pt>
                <c:pt idx="43">
                  <c:v>1.6177284238681693E-2</c:v>
                </c:pt>
                <c:pt idx="44">
                  <c:v>1.6362695636015535E-2</c:v>
                </c:pt>
                <c:pt idx="45">
                  <c:v>1.6529565893615993E-2</c:v>
                </c:pt>
                <c:pt idx="46">
                  <c:v>1.6679749125456406E-2</c:v>
                </c:pt>
                <c:pt idx="47">
                  <c:v>1.6814914034112779E-2</c:v>
                </c:pt>
                <c:pt idx="48">
                  <c:v>1.6936562451903513E-2</c:v>
                </c:pt>
                <c:pt idx="49">
                  <c:v>1.7046046027915176E-2</c:v>
                </c:pt>
                <c:pt idx="50">
                  <c:v>1.7144581246325671E-2</c:v>
                </c:pt>
                <c:pt idx="51">
                  <c:v>1.7233262942895115E-2</c:v>
                </c:pt>
                <c:pt idx="52">
                  <c:v>1.7313076469807617E-2</c:v>
                </c:pt>
                <c:pt idx="53">
                  <c:v>1.7384908644028866E-2</c:v>
                </c:pt>
                <c:pt idx="54">
                  <c:v>1.7449557600827992E-2</c:v>
                </c:pt>
                <c:pt idx="55">
                  <c:v>1.7507741661947206E-2</c:v>
                </c:pt>
                <c:pt idx="56">
                  <c:v>1.7560107316954496E-2</c:v>
                </c:pt>
                <c:pt idx="57">
                  <c:v>1.7607236406461058E-2</c:v>
                </c:pt>
                <c:pt idx="58">
                  <c:v>1.7649652587016965E-2</c:v>
                </c:pt>
                <c:pt idx="59">
                  <c:v>1.768782714951728E-2</c:v>
                </c:pt>
                <c:pt idx="60">
                  <c:v>1.7722184255767565E-2</c:v>
                </c:pt>
                <c:pt idx="61">
                  <c:v>1.775310565139282E-2</c:v>
                </c:pt>
                <c:pt idx="62">
                  <c:v>1.778093490745555E-2</c:v>
                </c:pt>
                <c:pt idx="63">
                  <c:v>1.7805981237912008E-2</c:v>
                </c:pt>
                <c:pt idx="64">
                  <c:v>1.7828522935322819E-2</c:v>
                </c:pt>
                <c:pt idx="65">
                  <c:v>1.784881046299255E-2</c:v>
                </c:pt>
                <c:pt idx="66">
                  <c:v>1.7867069237895307E-2</c:v>
                </c:pt>
                <c:pt idx="67">
                  <c:v>1.7883502135307788E-2</c:v>
                </c:pt>
                <c:pt idx="68">
                  <c:v>1.7898291742979022E-2</c:v>
                </c:pt>
                <c:pt idx="69">
                  <c:v>1.7911602389883131E-2</c:v>
                </c:pt>
              </c:numCache>
            </c:numRef>
          </c:val>
          <c:smooth val="0"/>
          <c:extLst>
            <c:ext xmlns:c16="http://schemas.microsoft.com/office/drawing/2014/chart" uri="{C3380CC4-5D6E-409C-BE32-E72D297353CC}">
              <c16:uniqueId val="{00000012-9151-45BE-9205-E7B92316B31B}"/>
            </c:ext>
          </c:extLst>
        </c:ser>
        <c:ser>
          <c:idx val="19"/>
          <c:order val="19"/>
          <c:tx>
            <c:strRef>
              <c:f>'2_UK_2030_scenario'!$D$252</c:f>
              <c:strCache>
                <c:ptCount val="1"/>
                <c:pt idx="0">
                  <c:v>MD - Domestic appliances</c:v>
                </c:pt>
              </c:strCache>
            </c:strRef>
          </c:tx>
          <c:spPr>
            <a:ln w="28575" cap="rnd">
              <a:solidFill>
                <a:schemeClr val="accent2">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'2_UK_2030_scenario'!$E$252:$BV$252</c:f>
              <c:numCache>
                <c:formatCode>0.000</c:formatCode>
                <c:ptCount val="70"/>
                <c:pt idx="0">
                  <c:v>3.4420017071659405E-2</c:v>
                </c:pt>
                <c:pt idx="1">
                  <c:v>3.5376605503835118E-2</c:v>
                </c:pt>
                <c:pt idx="2">
                  <c:v>3.5942900625352471E-2</c:v>
                </c:pt>
                <c:pt idx="3">
                  <c:v>3.584639804375328E-2</c:v>
                </c:pt>
                <c:pt idx="4">
                  <c:v>3.7571031620695583E-2</c:v>
                </c:pt>
                <c:pt idx="5">
                  <c:v>3.6730620807054387E-2</c:v>
                </c:pt>
                <c:pt idx="6">
                  <c:v>3.5955722775574121E-2</c:v>
                </c:pt>
                <c:pt idx="7">
                  <c:v>3.6038400359695348E-2</c:v>
                </c:pt>
                <c:pt idx="8">
                  <c:v>3.4863400763587259E-2</c:v>
                </c:pt>
                <c:pt idx="9">
                  <c:v>3.5197853563793957E-2</c:v>
                </c:pt>
                <c:pt idx="10">
                  <c:v>3.5523282919494234E-2</c:v>
                </c:pt>
                <c:pt idx="11">
                  <c:v>3.5289225235054685E-2</c:v>
                </c:pt>
                <c:pt idx="12">
                  <c:v>3.5626424027565023E-2</c:v>
                </c:pt>
                <c:pt idx="13">
                  <c:v>3.6294789343522343E-2</c:v>
                </c:pt>
                <c:pt idx="14">
                  <c:v>3.6817403827803893E-2</c:v>
                </c:pt>
                <c:pt idx="15">
                  <c:v>3.8128476983214012E-2</c:v>
                </c:pt>
                <c:pt idx="16">
                  <c:v>3.9706710662739488E-2</c:v>
                </c:pt>
                <c:pt idx="17">
                  <c:v>4.0799298433970274E-2</c:v>
                </c:pt>
                <c:pt idx="18">
                  <c:v>4.1455872547989693E-2</c:v>
                </c:pt>
                <c:pt idx="19">
                  <c:v>4.2085216187180252E-2</c:v>
                </c:pt>
                <c:pt idx="20">
                  <c:v>4.2832876169966366E-2</c:v>
                </c:pt>
                <c:pt idx="21">
                  <c:v>4.1673722859686436E-2</c:v>
                </c:pt>
                <c:pt idx="22">
                  <c:v>4.2961986184278725E-2</c:v>
                </c:pt>
                <c:pt idx="23">
                  <c:v>4.4520652538818921E-2</c:v>
                </c:pt>
                <c:pt idx="24">
                  <c:v>4.5226182390860778E-2</c:v>
                </c:pt>
                <c:pt idx="25">
                  <c:v>4.4977566410002633E-2</c:v>
                </c:pt>
                <c:pt idx="26">
                  <c:v>4.5059356700272855E-2</c:v>
                </c:pt>
                <c:pt idx="27">
                  <c:v>4.4682664764726522E-2</c:v>
                </c:pt>
                <c:pt idx="28">
                  <c:v>4.6266624745871836E-2</c:v>
                </c:pt>
                <c:pt idx="29">
                  <c:v>4.663675278798577E-2</c:v>
                </c:pt>
                <c:pt idx="30">
                  <c:v>4.5494107935572438E-2</c:v>
                </c:pt>
                <c:pt idx="31">
                  <c:v>4.6231248050452783E-2</c:v>
                </c:pt>
                <c:pt idx="32">
                  <c:v>4.4717650198364545E-2</c:v>
                </c:pt>
                <c:pt idx="33">
                  <c:v>4.5252540882854707E-2</c:v>
                </c:pt>
                <c:pt idx="34">
                  <c:v>4.5108789322132817E-2</c:v>
                </c:pt>
                <c:pt idx="35">
                  <c:v>4.4747355155144442E-2</c:v>
                </c:pt>
                <c:pt idx="36">
                  <c:v>4.6080153594077321E-2</c:v>
                </c:pt>
                <c:pt idx="37">
                  <c:v>4.8753411265023208E-2</c:v>
                </c:pt>
                <c:pt idx="38">
                  <c:v>4.927385019862613E-2</c:v>
                </c:pt>
                <c:pt idx="39">
                  <c:v>5.1365510160443897E-2</c:v>
                </c:pt>
                <c:pt idx="40">
                  <c:v>5.2211846007877455E-2</c:v>
                </c:pt>
                <c:pt idx="41">
                  <c:v>5.1390128776588467E-2</c:v>
                </c:pt>
                <c:pt idx="42">
                  <c:v>5.3415345145950185E-2</c:v>
                </c:pt>
                <c:pt idx="43">
                  <c:v>5.3822387890399274E-2</c:v>
                </c:pt>
                <c:pt idx="44">
                  <c:v>5.4188726360403457E-2</c:v>
                </c:pt>
                <c:pt idx="45">
                  <c:v>5.4518430983407216E-2</c:v>
                </c:pt>
                <c:pt idx="46">
                  <c:v>5.4815165144110604E-2</c:v>
                </c:pt>
                <c:pt idx="47">
                  <c:v>5.5082225888743654E-2</c:v>
                </c:pt>
                <c:pt idx="48">
                  <c:v>5.5322580558913398E-2</c:v>
                </c:pt>
                <c:pt idx="49">
                  <c:v>5.5538899762066163E-2</c:v>
                </c:pt>
                <c:pt idx="50">
                  <c:v>5.5733587044903651E-2</c:v>
                </c:pt>
                <c:pt idx="51">
                  <c:v>5.5908805599457392E-2</c:v>
                </c:pt>
                <c:pt idx="52">
                  <c:v>5.6066502298555761E-2</c:v>
                </c:pt>
                <c:pt idx="53">
                  <c:v>5.6208429327744294E-2</c:v>
                </c:pt>
                <c:pt idx="54">
                  <c:v>5.633616365401397E-2</c:v>
                </c:pt>
                <c:pt idx="55">
                  <c:v>5.6451124547656682E-2</c:v>
                </c:pt>
                <c:pt idx="56">
                  <c:v>5.6554589351935122E-2</c:v>
                </c:pt>
                <c:pt idx="57">
                  <c:v>5.6647707675785718E-2</c:v>
                </c:pt>
                <c:pt idx="58">
                  <c:v>5.6731514167251251E-2</c:v>
                </c:pt>
                <c:pt idx="59">
                  <c:v>5.6806940009570234E-2</c:v>
                </c:pt>
                <c:pt idx="60">
                  <c:v>5.6874823267657318E-2</c:v>
                </c:pt>
                <c:pt idx="61">
                  <c:v>5.6935918199935695E-2</c:v>
                </c:pt>
                <c:pt idx="62">
                  <c:v>5.6990903638986234E-2</c:v>
                </c:pt>
                <c:pt idx="63">
                  <c:v>5.7040390534131721E-2</c:v>
                </c:pt>
                <c:pt idx="64">
                  <c:v>5.7084928739762654E-2</c:v>
                </c:pt>
                <c:pt idx="65">
                  <c:v>5.7125013124830495E-2</c:v>
                </c:pt>
                <c:pt idx="66">
                  <c:v>5.7161089071391551E-2</c:v>
                </c:pt>
                <c:pt idx="67">
                  <c:v>5.7193557423296501E-2</c:v>
                </c:pt>
                <c:pt idx="68">
                  <c:v>5.722277894001096E-2</c:v>
                </c:pt>
                <c:pt idx="69">
                  <c:v>5.724907830505397E-2</c:v>
                </c:pt>
              </c:numCache>
            </c:numRef>
          </c:val>
          <c:smooth val="0"/>
          <c:extLst>
            <c:ext xmlns:c16="http://schemas.microsoft.com/office/drawing/2014/chart" uri="{C3380CC4-5D6E-409C-BE32-E72D297353CC}">
              <c16:uniqueId val="{00000013-9151-45BE-9205-E7B92316B31B}"/>
            </c:ext>
          </c:extLst>
        </c:ser>
        <c:ser>
          <c:idx val="20"/>
          <c:order val="20"/>
          <c:tx>
            <c:strRef>
              <c:f>'2_UK_2030_scenario'!$D$253</c:f>
              <c:strCache>
                <c:ptCount val="1"/>
                <c:pt idx="0">
                  <c:v>MD - Domestic motors</c:v>
                </c:pt>
              </c:strCache>
            </c:strRef>
          </c:tx>
          <c:spPr>
            <a:ln w="28575" cap="rnd">
              <a:solidFill>
                <a:schemeClr val="accent3">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'2_UK_2030_scenario'!$E$253:$BV$253</c:f>
              <c:numCache>
                <c:formatCode>0.000</c:formatCode>
                <c:ptCount val="70"/>
                <c:pt idx="0">
                  <c:v>0.21697430951461341</c:v>
                </c:pt>
                <c:pt idx="1">
                  <c:v>0.22560200151537996</c:v>
                </c:pt>
                <c:pt idx="2">
                  <c:v>0.23139911641152341</c:v>
                </c:pt>
                <c:pt idx="3">
                  <c:v>0.23275658301063287</c:v>
                </c:pt>
                <c:pt idx="4">
                  <c:v>0.24606891646266121</c:v>
                </c:pt>
                <c:pt idx="5">
                  <c:v>0.24280991343703673</c:v>
                </c:pt>
                <c:pt idx="6">
                  <c:v>0.24050606513269635</c:v>
                </c:pt>
                <c:pt idx="7">
                  <c:v>0.24429526485585551</c:v>
                </c:pt>
                <c:pt idx="8">
                  <c:v>0.23997127066509116</c:v>
                </c:pt>
                <c:pt idx="9">
                  <c:v>0.24524761054045557</c:v>
                </c:pt>
                <c:pt idx="10">
                  <c:v>0.24968900087753476</c:v>
                </c:pt>
                <c:pt idx="11">
                  <c:v>0.25028800664032413</c:v>
                </c:pt>
                <c:pt idx="12">
                  <c:v>0.25336546361367951</c:v>
                </c:pt>
                <c:pt idx="13">
                  <c:v>0.25656130522101922</c:v>
                </c:pt>
                <c:pt idx="14">
                  <c:v>0.25704596434909766</c:v>
                </c:pt>
                <c:pt idx="15">
                  <c:v>0.26236654509754487</c:v>
                </c:pt>
                <c:pt idx="16">
                  <c:v>0.26941315184815567</c:v>
                </c:pt>
                <c:pt idx="17">
                  <c:v>0.2733433013333042</c:v>
                </c:pt>
                <c:pt idx="18">
                  <c:v>0.27526648132517528</c:v>
                </c:pt>
                <c:pt idx="19">
                  <c:v>0.27795554129576699</c:v>
                </c:pt>
                <c:pt idx="20">
                  <c:v>0.28271044137863988</c:v>
                </c:pt>
                <c:pt idx="21">
                  <c:v>0.27595353259365685</c:v>
                </c:pt>
                <c:pt idx="22">
                  <c:v>0.28537501441223517</c:v>
                </c:pt>
                <c:pt idx="23">
                  <c:v>0.29713308854044612</c:v>
                </c:pt>
                <c:pt idx="24">
                  <c:v>0.30374065338233447</c:v>
                </c:pt>
                <c:pt idx="25">
                  <c:v>0.30404816706060472</c:v>
                </c:pt>
                <c:pt idx="26">
                  <c:v>0.30756483172775645</c:v>
                </c:pt>
                <c:pt idx="27">
                  <c:v>0.3082039927473289</c:v>
                </c:pt>
                <c:pt idx="28">
                  <c:v>0.32092233950546151</c:v>
                </c:pt>
                <c:pt idx="29">
                  <c:v>0.3250610896562528</c:v>
                </c:pt>
                <c:pt idx="30">
                  <c:v>0.31846200841095085</c:v>
                </c:pt>
                <c:pt idx="31">
                  <c:v>0.3252794132331549</c:v>
                </c:pt>
                <c:pt idx="32">
                  <c:v>0.31723251941388464</c:v>
                </c:pt>
                <c:pt idx="33">
                  <c:v>0.32280369693648714</c:v>
                </c:pt>
                <c:pt idx="34">
                  <c:v>0.3215927586149519</c:v>
                </c:pt>
                <c:pt idx="35">
                  <c:v>0.31903189910803237</c:v>
                </c:pt>
                <c:pt idx="36">
                  <c:v>0.32889624145101048</c:v>
                </c:pt>
                <c:pt idx="37">
                  <c:v>0.34360735668086956</c:v>
                </c:pt>
                <c:pt idx="38">
                  <c:v>0.3407100477347334</c:v>
                </c:pt>
                <c:pt idx="39">
                  <c:v>0.34777244734485496</c:v>
                </c:pt>
                <c:pt idx="40">
                  <c:v>0.34572376917572689</c:v>
                </c:pt>
                <c:pt idx="41">
                  <c:v>0.33476117638302011</c:v>
                </c:pt>
                <c:pt idx="42">
                  <c:v>0.34346820591349364</c:v>
                </c:pt>
                <c:pt idx="43">
                  <c:v>0.34617878940775537</c:v>
                </c:pt>
                <c:pt idx="44">
                  <c:v>0.3486183145525909</c:v>
                </c:pt>
                <c:pt idx="45">
                  <c:v>0.35081388718294287</c:v>
                </c:pt>
                <c:pt idx="46">
                  <c:v>0.35278990255025966</c:v>
                </c:pt>
                <c:pt idx="47">
                  <c:v>0.35456831638084479</c:v>
                </c:pt>
                <c:pt idx="48">
                  <c:v>0.35616888882837139</c:v>
                </c:pt>
                <c:pt idx="49">
                  <c:v>0.35760940403114533</c:v>
                </c:pt>
                <c:pt idx="50">
                  <c:v>0.35890586771364186</c:v>
                </c:pt>
                <c:pt idx="51">
                  <c:v>0.36007268502788875</c:v>
                </c:pt>
                <c:pt idx="52">
                  <c:v>0.36112282061071094</c:v>
                </c:pt>
                <c:pt idx="53">
                  <c:v>0.36206794263525094</c:v>
                </c:pt>
                <c:pt idx="54">
                  <c:v>0.36291855245733695</c:v>
                </c:pt>
                <c:pt idx="55">
                  <c:v>0.36368410129721435</c:v>
                </c:pt>
                <c:pt idx="56">
                  <c:v>0.36437309525310402</c:v>
                </c:pt>
                <c:pt idx="57">
                  <c:v>0.36499318981340473</c:v>
                </c:pt>
                <c:pt idx="58">
                  <c:v>0.36555127491767536</c:v>
                </c:pt>
                <c:pt idx="59">
                  <c:v>0.36605355151151892</c:v>
                </c:pt>
                <c:pt idx="60">
                  <c:v>0.36650560044597813</c:v>
                </c:pt>
                <c:pt idx="61">
                  <c:v>0.3669124444869914</c:v>
                </c:pt>
                <c:pt idx="62">
                  <c:v>0.36727860412390334</c:v>
                </c:pt>
                <c:pt idx="63">
                  <c:v>0.36760814779712409</c:v>
                </c:pt>
                <c:pt idx="64">
                  <c:v>0.36790473710302274</c:v>
                </c:pt>
                <c:pt idx="65">
                  <c:v>0.36817166747833158</c:v>
                </c:pt>
                <c:pt idx="66">
                  <c:v>0.36841190481610953</c:v>
                </c:pt>
                <c:pt idx="67">
                  <c:v>0.36862811842010967</c:v>
                </c:pt>
                <c:pt idx="68">
                  <c:v>0.36882271066370981</c:v>
                </c:pt>
                <c:pt idx="69">
                  <c:v>0.36899784368294991</c:v>
                </c:pt>
              </c:numCache>
            </c:numRef>
          </c:val>
          <c:smooth val="0"/>
          <c:extLst>
            <c:ext xmlns:c16="http://schemas.microsoft.com/office/drawing/2014/chart" uri="{C3380CC4-5D6E-409C-BE32-E72D297353CC}">
              <c16:uniqueId val="{00000014-9151-45BE-9205-E7B92316B31B}"/>
            </c:ext>
          </c:extLst>
        </c:ser>
        <c:ser>
          <c:idx val="21"/>
          <c:order val="21"/>
          <c:tx>
            <c:strRef>
              <c:f>'2_UK_2030_scenario'!$D$254</c:f>
              <c:strCache>
                <c:ptCount val="1"/>
                <c:pt idx="0">
                  <c:v>MD - Electric motors</c:v>
                </c:pt>
              </c:strCache>
            </c:strRef>
          </c:tx>
          <c:spPr>
            <a:ln w="28575" cap="rnd">
              <a:solidFill>
                <a:schemeClr val="accent4">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'2_UK_2030_scenario'!$E$254:$BV$254</c:f>
              <c:numCache>
                <c:formatCode>0.000</c:formatCode>
                <c:ptCount val="70"/>
                <c:pt idx="0">
                  <c:v>0.1944507173468778</c:v>
                </c:pt>
                <c:pt idx="1">
                  <c:v>0.20260285530408831</c:v>
                </c:pt>
                <c:pt idx="2">
                  <c:v>0.20823781548423614</c:v>
                </c:pt>
                <c:pt idx="3">
                  <c:v>0.20989389294729907</c:v>
                </c:pt>
                <c:pt idx="4">
                  <c:v>0.22235021878145536</c:v>
                </c:pt>
                <c:pt idx="5">
                  <c:v>0.21984889183543976</c:v>
                </c:pt>
                <c:pt idx="6">
                  <c:v>0.21820531773189061</c:v>
                </c:pt>
                <c:pt idx="7">
                  <c:v>0.22208515366739753</c:v>
                </c:pt>
                <c:pt idx="8">
                  <c:v>0.21858643072997225</c:v>
                </c:pt>
                <c:pt idx="9">
                  <c:v>0.22383724168880409</c:v>
                </c:pt>
                <c:pt idx="10">
                  <c:v>0.22833620790976281</c:v>
                </c:pt>
                <c:pt idx="11">
                  <c:v>0.22932828710427619</c:v>
                </c:pt>
                <c:pt idx="12">
                  <c:v>0.23260095314138243</c:v>
                </c:pt>
                <c:pt idx="13">
                  <c:v>0.23598600043728926</c:v>
                </c:pt>
                <c:pt idx="14">
                  <c:v>0.23688158912155977</c:v>
                </c:pt>
                <c:pt idx="15">
                  <c:v>0.24224737813817684</c:v>
                </c:pt>
                <c:pt idx="16">
                  <c:v>0.24922060268882149</c:v>
                </c:pt>
                <c:pt idx="17">
                  <c:v>0.25332789890383667</c:v>
                </c:pt>
                <c:pt idx="18">
                  <c:v>0.25558845842351907</c:v>
                </c:pt>
                <c:pt idx="19">
                  <c:v>0.25856057726918302</c:v>
                </c:pt>
                <c:pt idx="20">
                  <c:v>0.26346492357890811</c:v>
                </c:pt>
                <c:pt idx="21">
                  <c:v>0.25764066001463776</c:v>
                </c:pt>
                <c:pt idx="22">
                  <c:v>0.26691813586437735</c:v>
                </c:pt>
                <c:pt idx="23">
                  <c:v>0.27841471815674013</c:v>
                </c:pt>
                <c:pt idx="24">
                  <c:v>0.28511868000941293</c:v>
                </c:pt>
                <c:pt idx="25">
                  <c:v>0.28591323646897138</c:v>
                </c:pt>
                <c:pt idx="26">
                  <c:v>0.28972966181884929</c:v>
                </c:pt>
                <c:pt idx="27">
                  <c:v>0.29084473536550809</c:v>
                </c:pt>
                <c:pt idx="28">
                  <c:v>0.30337346291025097</c:v>
                </c:pt>
                <c:pt idx="29">
                  <c:v>0.3078171217410729</c:v>
                </c:pt>
                <c:pt idx="30">
                  <c:v>0.30209086330725987</c:v>
                </c:pt>
                <c:pt idx="31">
                  <c:v>0.30908457227968766</c:v>
                </c:pt>
                <c:pt idx="32">
                  <c:v>0.3019496260742156</c:v>
                </c:pt>
                <c:pt idx="33">
                  <c:v>0.30777516233392371</c:v>
                </c:pt>
                <c:pt idx="34">
                  <c:v>0.30713440054762048</c:v>
                </c:pt>
                <c:pt idx="35">
                  <c:v>0.30519610040754169</c:v>
                </c:pt>
                <c:pt idx="36">
                  <c:v>0.31515819346199309</c:v>
                </c:pt>
                <c:pt idx="37">
                  <c:v>0.32979629929097393</c:v>
                </c:pt>
                <c:pt idx="38">
                  <c:v>0.32755013436317115</c:v>
                </c:pt>
                <c:pt idx="39">
                  <c:v>0.33488798890501031</c:v>
                </c:pt>
                <c:pt idx="40">
                  <c:v>0.33345293538183485</c:v>
                </c:pt>
                <c:pt idx="41">
                  <c:v>0.3233977608254881</c:v>
                </c:pt>
                <c:pt idx="42">
                  <c:v>0.33233865216901942</c:v>
                </c:pt>
                <c:pt idx="43">
                  <c:v>0.3352933936294939</c:v>
                </c:pt>
                <c:pt idx="44">
                  <c:v>0.3379526609439209</c:v>
                </c:pt>
                <c:pt idx="45">
                  <c:v>0.3403460015269052</c:v>
                </c:pt>
                <c:pt idx="46">
                  <c:v>0.34250000805159109</c:v>
                </c:pt>
                <c:pt idx="47">
                  <c:v>0.34443861392380837</c:v>
                </c:pt>
                <c:pt idx="48">
                  <c:v>0.34618335920880394</c:v>
                </c:pt>
                <c:pt idx="49">
                  <c:v>0.34775362996529996</c:v>
                </c:pt>
                <c:pt idx="50">
                  <c:v>0.34916687364614635</c:v>
                </c:pt>
                <c:pt idx="51">
                  <c:v>0.35043879295890812</c:v>
                </c:pt>
                <c:pt idx="52">
                  <c:v>0.3515835203403937</c:v>
                </c:pt>
                <c:pt idx="53">
                  <c:v>0.35261377498373075</c:v>
                </c:pt>
                <c:pt idx="54">
                  <c:v>0.3535410041627341</c:v>
                </c:pt>
                <c:pt idx="55">
                  <c:v>0.35437551042383708</c:v>
                </c:pt>
                <c:pt idx="56">
                  <c:v>0.35512656605882975</c:v>
                </c:pt>
                <c:pt idx="57">
                  <c:v>0.35580251613032315</c:v>
                </c:pt>
                <c:pt idx="58">
                  <c:v>0.35641087119466724</c:v>
                </c:pt>
                <c:pt idx="59">
                  <c:v>0.3569583907525769</c:v>
                </c:pt>
                <c:pt idx="60">
                  <c:v>0.3574511583546956</c:v>
                </c:pt>
                <c:pt idx="61">
                  <c:v>0.35789464919660241</c:v>
                </c:pt>
                <c:pt idx="62">
                  <c:v>0.35829379095431857</c:v>
                </c:pt>
                <c:pt idx="63">
                  <c:v>0.35865301853626314</c:v>
                </c:pt>
                <c:pt idx="64">
                  <c:v>0.35897632336001323</c:v>
                </c:pt>
                <c:pt idx="65">
                  <c:v>0.35926729770138832</c:v>
                </c:pt>
                <c:pt idx="66">
                  <c:v>0.35952917460862588</c:v>
                </c:pt>
                <c:pt idx="67">
                  <c:v>0.35976486382513967</c:v>
                </c:pt>
                <c:pt idx="68">
                  <c:v>0.35997698412000212</c:v>
                </c:pt>
                <c:pt idx="69">
                  <c:v>0.36016789238537833</c:v>
                </c:pt>
              </c:numCache>
            </c:numRef>
          </c:val>
          <c:smooth val="0"/>
          <c:extLst>
            <c:ext xmlns:c16="http://schemas.microsoft.com/office/drawing/2014/chart" uri="{C3380CC4-5D6E-409C-BE32-E72D297353CC}">
              <c16:uniqueId val="{00000015-9151-45BE-9205-E7B92316B31B}"/>
            </c:ext>
          </c:extLst>
        </c:ser>
        <c:ser>
          <c:idx val="22"/>
          <c:order val="22"/>
          <c:tx>
            <c:strRef>
              <c:f>'2_UK_2030_scenario'!$D$255</c:f>
              <c:strCache>
                <c:ptCount val="1"/>
                <c:pt idx="0">
                  <c:v>MTH.200.C - Electric heaters</c:v>
                </c:pt>
              </c:strCache>
            </c:strRef>
          </c:tx>
          <c:spPr>
            <a:ln w="28575" cap="rnd">
              <a:solidFill>
                <a:schemeClr val="accent5">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'2_UK_2030_scenario'!$E$255:$BV$255</c:f>
              <c:numCache>
                <c:formatCode>0.000</c:formatCode>
                <c:ptCount val="70"/>
                <c:pt idx="0">
                  <c:v>8.7353857010583319E-2</c:v>
                </c:pt>
                <c:pt idx="1">
                  <c:v>9.0940166810849585E-2</c:v>
                </c:pt>
                <c:pt idx="2">
                  <c:v>9.3091864532355503E-2</c:v>
                </c:pt>
                <c:pt idx="3">
                  <c:v>9.3777627294983901E-2</c:v>
                </c:pt>
                <c:pt idx="4">
                  <c:v>9.8673635501526927E-2</c:v>
                </c:pt>
                <c:pt idx="5">
                  <c:v>9.7318213305563908E-2</c:v>
                </c:pt>
                <c:pt idx="6">
                  <c:v>9.7020146674529878E-2</c:v>
                </c:pt>
                <c:pt idx="7">
                  <c:v>9.8279985051510491E-2</c:v>
                </c:pt>
                <c:pt idx="8">
                  <c:v>9.7044381856963097E-2</c:v>
                </c:pt>
                <c:pt idx="9">
                  <c:v>9.8761212764641337E-2</c:v>
                </c:pt>
                <c:pt idx="10">
                  <c:v>0.10039994725285709</c:v>
                </c:pt>
                <c:pt idx="11">
                  <c:v>0.10074092267273059</c:v>
                </c:pt>
                <c:pt idx="12">
                  <c:v>0.10175157018725435</c:v>
                </c:pt>
                <c:pt idx="13">
                  <c:v>0.10313764469884955</c:v>
                </c:pt>
                <c:pt idx="14">
                  <c:v>0.10387227419347016</c:v>
                </c:pt>
                <c:pt idx="15">
                  <c:v>0.10602232087391775</c:v>
                </c:pt>
                <c:pt idx="16">
                  <c:v>0.10868126545554607</c:v>
                </c:pt>
                <c:pt idx="17">
                  <c:v>0.10996601012638808</c:v>
                </c:pt>
                <c:pt idx="18">
                  <c:v>0.11010659253007027</c:v>
                </c:pt>
                <c:pt idx="19">
                  <c:v>0.11121001207243635</c:v>
                </c:pt>
                <c:pt idx="20">
                  <c:v>0.11381922369903982</c:v>
                </c:pt>
                <c:pt idx="21">
                  <c:v>0.11085053404287215</c:v>
                </c:pt>
                <c:pt idx="22">
                  <c:v>0.11497759330668958</c:v>
                </c:pt>
                <c:pt idx="23">
                  <c:v>0.11918008181357287</c:v>
                </c:pt>
                <c:pt idx="24">
                  <c:v>0.1214051391569194</c:v>
                </c:pt>
                <c:pt idx="25">
                  <c:v>0.12262262577554203</c:v>
                </c:pt>
                <c:pt idx="26">
                  <c:v>0.12330274103965762</c:v>
                </c:pt>
                <c:pt idx="27">
                  <c:v>0.123497339893855</c:v>
                </c:pt>
                <c:pt idx="28">
                  <c:v>0.12840102803613521</c:v>
                </c:pt>
                <c:pt idx="29">
                  <c:v>0.13034949695215767</c:v>
                </c:pt>
                <c:pt idx="30">
                  <c:v>0.12776695777447342</c:v>
                </c:pt>
                <c:pt idx="31">
                  <c:v>0.13027440499987858</c:v>
                </c:pt>
                <c:pt idx="32">
                  <c:v>0.12698817752137792</c:v>
                </c:pt>
                <c:pt idx="33">
                  <c:v>0.12934744136245069</c:v>
                </c:pt>
                <c:pt idx="34">
                  <c:v>0.12876574054942649</c:v>
                </c:pt>
                <c:pt idx="35">
                  <c:v>0.12767656602303426</c:v>
                </c:pt>
                <c:pt idx="36">
                  <c:v>0.13162427582869471</c:v>
                </c:pt>
                <c:pt idx="37">
                  <c:v>0.13792399297170047</c:v>
                </c:pt>
                <c:pt idx="38">
                  <c:v>0.13669287115117482</c:v>
                </c:pt>
                <c:pt idx="39">
                  <c:v>0.14025662801417985</c:v>
                </c:pt>
                <c:pt idx="40">
                  <c:v>0.1387043761933015</c:v>
                </c:pt>
                <c:pt idx="41">
                  <c:v>0.13454051678833587</c:v>
                </c:pt>
                <c:pt idx="42">
                  <c:v>0.13831464652136344</c:v>
                </c:pt>
                <c:pt idx="43">
                  <c:v>0.13940666343945157</c:v>
                </c:pt>
                <c:pt idx="44">
                  <c:v>0.1403894786657309</c:v>
                </c:pt>
                <c:pt idx="45">
                  <c:v>0.14127401236938231</c:v>
                </c:pt>
                <c:pt idx="46">
                  <c:v>0.14207009270266857</c:v>
                </c:pt>
                <c:pt idx="47">
                  <c:v>0.14278656500262621</c:v>
                </c:pt>
                <c:pt idx="48">
                  <c:v>0.14343139007258807</c:v>
                </c:pt>
                <c:pt idx="49">
                  <c:v>0.14401173263555375</c:v>
                </c:pt>
                <c:pt idx="50">
                  <c:v>0.14453404094222286</c:v>
                </c:pt>
                <c:pt idx="51">
                  <c:v>0.14500411841822505</c:v>
                </c:pt>
                <c:pt idx="52">
                  <c:v>0.14542718814662703</c:v>
                </c:pt>
                <c:pt idx="53">
                  <c:v>0.14580795090218882</c:v>
                </c:pt>
                <c:pt idx="54">
                  <c:v>0.14615063738219441</c:v>
                </c:pt>
                <c:pt idx="55">
                  <c:v>0.14645905521419947</c:v>
                </c:pt>
                <c:pt idx="56">
                  <c:v>0.14673663126300401</c:v>
                </c:pt>
                <c:pt idx="57">
                  <c:v>0.14698644970692809</c:v>
                </c:pt>
                <c:pt idx="58">
                  <c:v>0.14721128630645977</c:v>
                </c:pt>
                <c:pt idx="59">
                  <c:v>0.14741363924603829</c:v>
                </c:pt>
                <c:pt idx="60">
                  <c:v>0.14759575689165894</c:v>
                </c:pt>
                <c:pt idx="61">
                  <c:v>0.14775966277271754</c:v>
                </c:pt>
                <c:pt idx="62">
                  <c:v>0.14790717806567028</c:v>
                </c:pt>
                <c:pt idx="63">
                  <c:v>0.14803994182932773</c:v>
                </c:pt>
                <c:pt idx="64">
                  <c:v>0.14815942921661945</c:v>
                </c:pt>
                <c:pt idx="65">
                  <c:v>0.14826696786518201</c:v>
                </c:pt>
                <c:pt idx="66">
                  <c:v>0.14836375264888829</c:v>
                </c:pt>
                <c:pt idx="67">
                  <c:v>0.14845085895422394</c:v>
                </c:pt>
                <c:pt idx="68">
                  <c:v>0.14852925462902603</c:v>
                </c:pt>
                <c:pt idx="69">
                  <c:v>0.1485998107363479</c:v>
                </c:pt>
              </c:numCache>
            </c:numRef>
          </c:val>
          <c:smooth val="0"/>
          <c:extLst>
            <c:ext xmlns:c16="http://schemas.microsoft.com/office/drawing/2014/chart" uri="{C3380CC4-5D6E-409C-BE32-E72D297353CC}">
              <c16:uniqueId val="{00000016-9151-45BE-9205-E7B92316B31B}"/>
            </c:ext>
          </c:extLst>
        </c:ser>
        <c:ser>
          <c:idx val="23"/>
          <c:order val="23"/>
          <c:tx>
            <c:strRef>
              <c:f>'2_UK_2030_scenario'!$D$256</c:f>
              <c:strCache>
                <c:ptCount val="1"/>
                <c:pt idx="0">
                  <c:v>MD - Manual laborers</c:v>
                </c:pt>
              </c:strCache>
            </c:strRef>
          </c:tx>
          <c:spPr>
            <a:ln w="28575" cap="rnd">
              <a:solidFill>
                <a:schemeClr val="accent6">
                  <a:lumMod val="80000"/>
                </a:schemeClr>
              </a:solidFill>
              <a:round/>
            </a:ln>
            <a:effectLst/>
          </c:spPr>
          <c:marker>
            <c:symbol val="none"/>
          </c:marker>
          <c:cat>
            <c:numRef>
              <c:f>'2_UK_2030_scenario'!$E$140:$BV$140</c:f>
              <c:numCache>
                <c:formatCode>General</c:formatCode>
                <c:ptCount val="7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pt idx="50">
                  <c:v>2021</c:v>
                </c:pt>
                <c:pt idx="51">
                  <c:v>2022</c:v>
                </c:pt>
                <c:pt idx="52">
                  <c:v>2023</c:v>
                </c:pt>
                <c:pt idx="53">
                  <c:v>2024</c:v>
                </c:pt>
                <c:pt idx="54">
                  <c:v>2025</c:v>
                </c:pt>
                <c:pt idx="55">
                  <c:v>2026</c:v>
                </c:pt>
                <c:pt idx="56">
                  <c:v>2027</c:v>
                </c:pt>
                <c:pt idx="57">
                  <c:v>2028</c:v>
                </c:pt>
                <c:pt idx="58">
                  <c:v>2029</c:v>
                </c:pt>
                <c:pt idx="59">
                  <c:v>2030</c:v>
                </c:pt>
                <c:pt idx="60">
                  <c:v>2031</c:v>
                </c:pt>
                <c:pt idx="61">
                  <c:v>2032</c:v>
                </c:pt>
                <c:pt idx="62">
                  <c:v>2033</c:v>
                </c:pt>
                <c:pt idx="63">
                  <c:v>2034</c:v>
                </c:pt>
                <c:pt idx="64">
                  <c:v>2035</c:v>
                </c:pt>
                <c:pt idx="65">
                  <c:v>2036</c:v>
                </c:pt>
                <c:pt idx="66">
                  <c:v>2037</c:v>
                </c:pt>
                <c:pt idx="67">
                  <c:v>2038</c:v>
                </c:pt>
                <c:pt idx="68">
                  <c:v>2039</c:v>
                </c:pt>
                <c:pt idx="69">
                  <c:v>2040</c:v>
                </c:pt>
              </c:numCache>
            </c:numRef>
          </c:cat>
          <c:val>
            <c:numRef>
              <c:f>'2_UK_2030_scenario'!$E$256:$BV$256</c:f>
              <c:numCache>
                <c:formatCode>0.000</c:formatCode>
                <c:ptCount val="70"/>
                <c:pt idx="0">
                  <c:v>5.2512076058248668E-3</c:v>
                </c:pt>
                <c:pt idx="1">
                  <c:v>5.2201353770135071E-3</c:v>
                </c:pt>
                <c:pt idx="2">
                  <c:v>5.189063138571013E-3</c:v>
                </c:pt>
                <c:pt idx="3">
                  <c:v>5.1579909062707671E-3</c:v>
                </c:pt>
                <c:pt idx="4">
                  <c:v>5.1269186728345522E-3</c:v>
                </c:pt>
                <c:pt idx="5">
                  <c:v>5.0958464373978178E-3</c:v>
                </c:pt>
                <c:pt idx="6">
                  <c:v>5.0647742043791171E-3</c:v>
                </c:pt>
                <c:pt idx="7">
                  <c:v>5.0337019689582129E-3</c:v>
                </c:pt>
                <c:pt idx="8">
                  <c:v>5.0026297359044777E-3</c:v>
                </c:pt>
                <c:pt idx="9">
                  <c:v>4.9715575009076848E-3</c:v>
                </c:pt>
                <c:pt idx="10">
                  <c:v>4.9404852648176189E-3</c:v>
                </c:pt>
                <c:pt idx="11">
                  <c:v>4.9094130304151787E-3</c:v>
                </c:pt>
                <c:pt idx="12">
                  <c:v>4.8783407970183334E-3</c:v>
                </c:pt>
                <c:pt idx="13">
                  <c:v>4.847268562312451E-3</c:v>
                </c:pt>
                <c:pt idx="14">
                  <c:v>4.8161963295329088E-3</c:v>
                </c:pt>
                <c:pt idx="15">
                  <c:v>4.785124092989655E-3</c:v>
                </c:pt>
                <c:pt idx="16">
                  <c:v>4.7540518590901753E-3</c:v>
                </c:pt>
                <c:pt idx="17">
                  <c:v>4.7229796258805596E-3</c:v>
                </c:pt>
                <c:pt idx="18">
                  <c:v>4.6919073896402545E-3</c:v>
                </c:pt>
                <c:pt idx="19">
                  <c:v>4.6608351566107134E-3</c:v>
                </c:pt>
                <c:pt idx="20">
                  <c:v>4.6297629207013588E-3</c:v>
                </c:pt>
                <c:pt idx="21">
                  <c:v>4.5986906860333542E-3</c:v>
                </c:pt>
                <c:pt idx="22">
                  <c:v>4.5676184528077582E-3</c:v>
                </c:pt>
                <c:pt idx="23">
                  <c:v>4.536546218418612E-3</c:v>
                </c:pt>
                <c:pt idx="24">
                  <c:v>4.5054739828115538E-3</c:v>
                </c:pt>
                <c:pt idx="25">
                  <c:v>4.4744017516066504E-3</c:v>
                </c:pt>
                <c:pt idx="26">
                  <c:v>4.4433295144474336E-3</c:v>
                </c:pt>
                <c:pt idx="27">
                  <c:v>4.4122572804782909E-3</c:v>
                </c:pt>
                <c:pt idx="28">
                  <c:v>4.3811850470187397E-3</c:v>
                </c:pt>
                <c:pt idx="29">
                  <c:v>4.3501128129163078E-3</c:v>
                </c:pt>
                <c:pt idx="30">
                  <c:v>4.3190405769021707E-3</c:v>
                </c:pt>
                <c:pt idx="31">
                  <c:v>4.2879683437389631E-3</c:v>
                </c:pt>
                <c:pt idx="32">
                  <c:v>4.2568961104243828E-3</c:v>
                </c:pt>
                <c:pt idx="33">
                  <c:v>4.2258238761023132E-3</c:v>
                </c:pt>
                <c:pt idx="34">
                  <c:v>4.1947516409007379E-3</c:v>
                </c:pt>
                <c:pt idx="35">
                  <c:v>4.1636794047292813E-3</c:v>
                </c:pt>
                <c:pt idx="36">
                  <c:v>4.1326071729286245E-3</c:v>
                </c:pt>
                <c:pt idx="37">
                  <c:v>4.1015349373467206E-3</c:v>
                </c:pt>
                <c:pt idx="38">
                  <c:v>4.0704627048477639E-3</c:v>
                </c:pt>
                <c:pt idx="39">
                  <c:v>4.0393904701351464E-3</c:v>
                </c:pt>
                <c:pt idx="40">
                  <c:v>4.008318235873813E-3</c:v>
                </c:pt>
                <c:pt idx="41">
                  <c:v>3.9772460010815552E-3</c:v>
                </c:pt>
                <c:pt idx="42">
                  <c:v>3.9461737646457069E-3</c:v>
                </c:pt>
                <c:pt idx="43">
                  <c:v>3.9157229750181929E-3</c:v>
                </c:pt>
                <c:pt idx="44">
                  <c:v>3.8858812011832292E-3</c:v>
                </c:pt>
                <c:pt idx="45">
                  <c:v>3.856636262824965E-3</c:v>
                </c:pt>
                <c:pt idx="46">
                  <c:v>3.8279762232338661E-3</c:v>
                </c:pt>
                <c:pt idx="47">
                  <c:v>3.7998893844345891E-3</c:v>
                </c:pt>
                <c:pt idx="48">
                  <c:v>3.7723642824112977E-3</c:v>
                </c:pt>
                <c:pt idx="49">
                  <c:v>3.7453896824284722E-3</c:v>
                </c:pt>
                <c:pt idx="50">
                  <c:v>3.7189545744453034E-3</c:v>
                </c:pt>
                <c:pt idx="51">
                  <c:v>3.6930481686217979E-3</c:v>
                </c:pt>
                <c:pt idx="52">
                  <c:v>3.6676598909147623E-3</c:v>
                </c:pt>
                <c:pt idx="53">
                  <c:v>3.6427793787618674E-3</c:v>
                </c:pt>
                <c:pt idx="54">
                  <c:v>3.6183964768520304E-3</c:v>
                </c:pt>
                <c:pt idx="55">
                  <c:v>3.5945012329803901E-3</c:v>
                </c:pt>
                <c:pt idx="56">
                  <c:v>3.5710838939861829E-3</c:v>
                </c:pt>
                <c:pt idx="57">
                  <c:v>3.5481349017718595E-3</c:v>
                </c:pt>
                <c:pt idx="58">
                  <c:v>3.5256448894018227E-3</c:v>
                </c:pt>
                <c:pt idx="59">
                  <c:v>3.5036046772791867E-3</c:v>
                </c:pt>
                <c:pt idx="60">
                  <c:v>3.4820052693990034E-3</c:v>
                </c:pt>
                <c:pt idx="61">
                  <c:v>3.4608378496764239E-3</c:v>
                </c:pt>
                <c:pt idx="62">
                  <c:v>3.4400937783482959E-3</c:v>
                </c:pt>
                <c:pt idx="63">
                  <c:v>3.4197645884467306E-3</c:v>
                </c:pt>
                <c:pt idx="64">
                  <c:v>3.3998419823431966E-3</c:v>
                </c:pt>
                <c:pt idx="65">
                  <c:v>3.3803178283617332E-3</c:v>
                </c:pt>
                <c:pt idx="66">
                  <c:v>3.361184157459899E-3</c:v>
                </c:pt>
                <c:pt idx="67">
                  <c:v>3.3424331599761015E-3</c:v>
                </c:pt>
                <c:pt idx="68">
                  <c:v>3.32405718244198E-3</c:v>
                </c:pt>
                <c:pt idx="69">
                  <c:v>3.3060487244585407E-3</c:v>
                </c:pt>
              </c:numCache>
            </c:numRef>
          </c:val>
          <c:smooth val="0"/>
          <c:extLst>
            <c:ext xmlns:c16="http://schemas.microsoft.com/office/drawing/2014/chart" uri="{C3380CC4-5D6E-409C-BE32-E72D297353CC}">
              <c16:uniqueId val="{00000017-9151-45BE-9205-E7B92316B31B}"/>
            </c:ext>
          </c:extLst>
        </c:ser>
        <c:dLbls>
          <c:showLegendKey val="0"/>
          <c:showVal val="0"/>
          <c:showCatName val="0"/>
          <c:showSerName val="0"/>
          <c:showPercent val="0"/>
          <c:showBubbleSize val="0"/>
        </c:dLbls>
        <c:smooth val="0"/>
        <c:axId val="240407648"/>
        <c:axId val="240408432"/>
      </c:lineChart>
      <c:catAx>
        <c:axId val="24040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408432"/>
        <c:crosses val="autoZero"/>
        <c:auto val="1"/>
        <c:lblAlgn val="ctr"/>
        <c:lblOffset val="100"/>
        <c:tickLblSkip val="5"/>
        <c:tickMarkSkip val="5"/>
        <c:noMultiLvlLbl val="0"/>
      </c:catAx>
      <c:valAx>
        <c:axId val="240408432"/>
        <c:scaling>
          <c:orientation val="minMax"/>
          <c:max val="0.4"/>
          <c:min val="0"/>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4040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21" Type="http://schemas.openxmlformats.org/officeDocument/2006/relationships/image" Target="../media/image2.png"/><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7.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image" Target="../media/image1.png"/><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5.xml"/><Relationship Id="rId13" Type="http://schemas.openxmlformats.org/officeDocument/2006/relationships/chart" Target="../charts/chart40.xml"/><Relationship Id="rId18" Type="http://schemas.openxmlformats.org/officeDocument/2006/relationships/chart" Target="../charts/chart45.xml"/><Relationship Id="rId3" Type="http://schemas.openxmlformats.org/officeDocument/2006/relationships/chart" Target="../charts/chart30.xml"/><Relationship Id="rId7" Type="http://schemas.openxmlformats.org/officeDocument/2006/relationships/chart" Target="../charts/chart34.xml"/><Relationship Id="rId12" Type="http://schemas.openxmlformats.org/officeDocument/2006/relationships/chart" Target="../charts/chart39.xml"/><Relationship Id="rId17" Type="http://schemas.openxmlformats.org/officeDocument/2006/relationships/chart" Target="../charts/chart44.xml"/><Relationship Id="rId2" Type="http://schemas.openxmlformats.org/officeDocument/2006/relationships/chart" Target="../charts/chart29.xml"/><Relationship Id="rId16" Type="http://schemas.openxmlformats.org/officeDocument/2006/relationships/chart" Target="../charts/chart43.xml"/><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chart" Target="../charts/chart38.xml"/><Relationship Id="rId5" Type="http://schemas.openxmlformats.org/officeDocument/2006/relationships/chart" Target="../charts/chart32.xml"/><Relationship Id="rId15" Type="http://schemas.openxmlformats.org/officeDocument/2006/relationships/chart" Target="../charts/chart42.xml"/><Relationship Id="rId10" Type="http://schemas.openxmlformats.org/officeDocument/2006/relationships/chart" Target="../charts/chart37.xml"/><Relationship Id="rId19" Type="http://schemas.openxmlformats.org/officeDocument/2006/relationships/chart" Target="../charts/chart46.xml"/><Relationship Id="rId4" Type="http://schemas.openxmlformats.org/officeDocument/2006/relationships/chart" Target="../charts/chart31.xml"/><Relationship Id="rId9" Type="http://schemas.openxmlformats.org/officeDocument/2006/relationships/chart" Target="../charts/chart36.xml"/><Relationship Id="rId14"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5" Type="http://schemas.openxmlformats.org/officeDocument/2006/relationships/chart" Target="../charts/chart51.xml"/><Relationship Id="rId4" Type="http://schemas.openxmlformats.org/officeDocument/2006/relationships/chart" Target="../charts/chart50.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0</xdr:col>
      <xdr:colOff>114299</xdr:colOff>
      <xdr:row>45</xdr:row>
      <xdr:rowOff>76200</xdr:rowOff>
    </xdr:from>
    <xdr:to>
      <xdr:col>10</xdr:col>
      <xdr:colOff>523873</xdr:colOff>
      <xdr:row>82</xdr:row>
      <xdr:rowOff>88106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83</xdr:row>
      <xdr:rowOff>85725</xdr:rowOff>
    </xdr:from>
    <xdr:to>
      <xdr:col>12</xdr:col>
      <xdr:colOff>381000</xdr:colOff>
      <xdr:row>121</xdr:row>
      <xdr:rowOff>114300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71437</xdr:colOff>
      <xdr:row>46</xdr:row>
      <xdr:rowOff>0</xdr:rowOff>
    </xdr:from>
    <xdr:to>
      <xdr:col>22</xdr:col>
      <xdr:colOff>119061</xdr:colOff>
      <xdr:row>82</xdr:row>
      <xdr:rowOff>19050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71439</xdr:colOff>
      <xdr:row>18</xdr:row>
      <xdr:rowOff>80960</xdr:rowOff>
    </xdr:from>
    <xdr:to>
      <xdr:col>11</xdr:col>
      <xdr:colOff>511970</xdr:colOff>
      <xdr:row>41</xdr:row>
      <xdr:rowOff>95249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166688</xdr:colOff>
      <xdr:row>137</xdr:row>
      <xdr:rowOff>11906</xdr:rowOff>
    </xdr:from>
    <xdr:to>
      <xdr:col>9</xdr:col>
      <xdr:colOff>160736</xdr:colOff>
      <xdr:row>167</xdr:row>
      <xdr:rowOff>130968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327424</xdr:colOff>
      <xdr:row>137</xdr:row>
      <xdr:rowOff>47623</xdr:rowOff>
    </xdr:from>
    <xdr:to>
      <xdr:col>19</xdr:col>
      <xdr:colOff>309567</xdr:colOff>
      <xdr:row>167</xdr:row>
      <xdr:rowOff>163117</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392906</xdr:colOff>
      <xdr:row>169</xdr:row>
      <xdr:rowOff>154779</xdr:rowOff>
    </xdr:from>
    <xdr:to>
      <xdr:col>13</xdr:col>
      <xdr:colOff>142875</xdr:colOff>
      <xdr:row>199</xdr:row>
      <xdr:rowOff>109535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309563</xdr:colOff>
      <xdr:row>18</xdr:row>
      <xdr:rowOff>98821</xdr:rowOff>
    </xdr:from>
    <xdr:to>
      <xdr:col>26</xdr:col>
      <xdr:colOff>369094</xdr:colOff>
      <xdr:row>41</xdr:row>
      <xdr:rowOff>59530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642937</xdr:colOff>
      <xdr:row>101</xdr:row>
      <xdr:rowOff>11905</xdr:rowOff>
    </xdr:from>
    <xdr:to>
      <xdr:col>30</xdr:col>
      <xdr:colOff>250029</xdr:colOff>
      <xdr:row>136</xdr:row>
      <xdr:rowOff>11905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71437</xdr:colOff>
      <xdr:row>100</xdr:row>
      <xdr:rowOff>47624</xdr:rowOff>
    </xdr:from>
    <xdr:to>
      <xdr:col>8</xdr:col>
      <xdr:colOff>678655</xdr:colOff>
      <xdr:row>135</xdr:row>
      <xdr:rowOff>154778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762000</xdr:colOff>
      <xdr:row>100</xdr:row>
      <xdr:rowOff>71439</xdr:rowOff>
    </xdr:from>
    <xdr:to>
      <xdr:col>19</xdr:col>
      <xdr:colOff>369093</xdr:colOff>
      <xdr:row>136</xdr:row>
      <xdr:rowOff>11906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95251</xdr:colOff>
      <xdr:row>66</xdr:row>
      <xdr:rowOff>119062</xdr:rowOff>
    </xdr:from>
    <xdr:to>
      <xdr:col>4</xdr:col>
      <xdr:colOff>833437</xdr:colOff>
      <xdr:row>99</xdr:row>
      <xdr:rowOff>83344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381000</xdr:colOff>
      <xdr:row>66</xdr:row>
      <xdr:rowOff>154781</xdr:rowOff>
    </xdr:from>
    <xdr:to>
      <xdr:col>33</xdr:col>
      <xdr:colOff>750094</xdr:colOff>
      <xdr:row>100</xdr:row>
      <xdr:rowOff>11904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34</xdr:col>
      <xdr:colOff>142874</xdr:colOff>
      <xdr:row>66</xdr:row>
      <xdr:rowOff>142874</xdr:rowOff>
    </xdr:from>
    <xdr:to>
      <xdr:col>43</xdr:col>
      <xdr:colOff>363140</xdr:colOff>
      <xdr:row>98</xdr:row>
      <xdr:rowOff>166686</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488155</xdr:colOff>
      <xdr:row>67</xdr:row>
      <xdr:rowOff>11907</xdr:rowOff>
    </xdr:from>
    <xdr:to>
      <xdr:col>24</xdr:col>
      <xdr:colOff>95250</xdr:colOff>
      <xdr:row>98</xdr:row>
      <xdr:rowOff>157160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23812</xdr:colOff>
      <xdr:row>67</xdr:row>
      <xdr:rowOff>23813</xdr:rowOff>
    </xdr:from>
    <xdr:to>
      <xdr:col>14</xdr:col>
      <xdr:colOff>285750</xdr:colOff>
      <xdr:row>97</xdr:row>
      <xdr:rowOff>47625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83344</xdr:colOff>
      <xdr:row>74</xdr:row>
      <xdr:rowOff>23812</xdr:rowOff>
    </xdr:from>
    <xdr:to>
      <xdr:col>43</xdr:col>
      <xdr:colOff>154781</xdr:colOff>
      <xdr:row>76</xdr:row>
      <xdr:rowOff>23812</xdr:rowOff>
    </xdr:to>
    <xdr:cxnSp macro="">
      <xdr:nvCxnSpPr>
        <xdr:cNvPr id="27" name="Straight Connector 26"/>
        <xdr:cNvCxnSpPr/>
      </xdr:nvCxnSpPr>
      <xdr:spPr>
        <a:xfrm>
          <a:off x="33658969" y="3857625"/>
          <a:ext cx="6738937" cy="333375"/>
        </a:xfrm>
        <a:prstGeom prst="line">
          <a:avLst/>
        </a:prstGeom>
        <a:ln w="2222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464342</xdr:colOff>
      <xdr:row>66</xdr:row>
      <xdr:rowOff>154781</xdr:rowOff>
    </xdr:from>
    <xdr:to>
      <xdr:col>54</xdr:col>
      <xdr:colOff>130969</xdr:colOff>
      <xdr:row>94</xdr:row>
      <xdr:rowOff>166686</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74</xdr:col>
      <xdr:colOff>381000</xdr:colOff>
      <xdr:row>224</xdr:row>
      <xdr:rowOff>23812</xdr:rowOff>
    </xdr:from>
    <xdr:to>
      <xdr:col>83</xdr:col>
      <xdr:colOff>357186</xdr:colOff>
      <xdr:row>247</xdr:row>
      <xdr:rowOff>71437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83</xdr:col>
      <xdr:colOff>452438</xdr:colOff>
      <xdr:row>224</xdr:row>
      <xdr:rowOff>47625</xdr:rowOff>
    </xdr:from>
    <xdr:to>
      <xdr:col>95</xdr:col>
      <xdr:colOff>559594</xdr:colOff>
      <xdr:row>257</xdr:row>
      <xdr:rowOff>130969</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83</xdr:col>
      <xdr:colOff>476250</xdr:colOff>
      <xdr:row>258</xdr:row>
      <xdr:rowOff>59532</xdr:rowOff>
    </xdr:from>
    <xdr:to>
      <xdr:col>96</xdr:col>
      <xdr:colOff>0</xdr:colOff>
      <xdr:row>286</xdr:row>
      <xdr:rowOff>142874</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74</xdr:col>
      <xdr:colOff>357188</xdr:colOff>
      <xdr:row>248</xdr:row>
      <xdr:rowOff>11907</xdr:rowOff>
    </xdr:from>
    <xdr:to>
      <xdr:col>83</xdr:col>
      <xdr:colOff>333374</xdr:colOff>
      <xdr:row>271</xdr:row>
      <xdr:rowOff>59532</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74</xdr:col>
      <xdr:colOff>154779</xdr:colOff>
      <xdr:row>133</xdr:row>
      <xdr:rowOff>69057</xdr:rowOff>
    </xdr:from>
    <xdr:to>
      <xdr:col>84</xdr:col>
      <xdr:colOff>607216</xdr:colOff>
      <xdr:row>157</xdr:row>
      <xdr:rowOff>59531</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85</xdr:col>
      <xdr:colOff>178593</xdr:colOff>
      <xdr:row>133</xdr:row>
      <xdr:rowOff>107157</xdr:rowOff>
    </xdr:from>
    <xdr:to>
      <xdr:col>96</xdr:col>
      <xdr:colOff>23812</xdr:colOff>
      <xdr:row>157</xdr:row>
      <xdr:rowOff>97631</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74</xdr:col>
      <xdr:colOff>130968</xdr:colOff>
      <xdr:row>157</xdr:row>
      <xdr:rowOff>119063</xdr:rowOff>
    </xdr:from>
    <xdr:to>
      <xdr:col>84</xdr:col>
      <xdr:colOff>583405</xdr:colOff>
      <xdr:row>181</xdr:row>
      <xdr:rowOff>109537</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85</xdr:col>
      <xdr:colOff>226219</xdr:colOff>
      <xdr:row>157</xdr:row>
      <xdr:rowOff>142875</xdr:rowOff>
    </xdr:from>
    <xdr:to>
      <xdr:col>96</xdr:col>
      <xdr:colOff>71438</xdr:colOff>
      <xdr:row>181</xdr:row>
      <xdr:rowOff>133349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42</xdr:col>
      <xdr:colOff>11906</xdr:colOff>
      <xdr:row>69</xdr:row>
      <xdr:rowOff>71437</xdr:rowOff>
    </xdr:from>
    <xdr:to>
      <xdr:col>42</xdr:col>
      <xdr:colOff>23813</xdr:colOff>
      <xdr:row>92</xdr:row>
      <xdr:rowOff>119063</xdr:rowOff>
    </xdr:to>
    <xdr:cxnSp macro="">
      <xdr:nvCxnSpPr>
        <xdr:cNvPr id="9" name="Straight Connector 8"/>
        <xdr:cNvCxnSpPr/>
      </xdr:nvCxnSpPr>
      <xdr:spPr>
        <a:xfrm flipH="1" flipV="1">
          <a:off x="39421594" y="3071812"/>
          <a:ext cx="11907" cy="388143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xdr:col>
      <xdr:colOff>285750</xdr:colOff>
      <xdr:row>29</xdr:row>
      <xdr:rowOff>119062</xdr:rowOff>
    </xdr:from>
    <xdr:to>
      <xdr:col>90</xdr:col>
      <xdr:colOff>-1</xdr:colOff>
      <xdr:row>79</xdr:row>
      <xdr:rowOff>83343</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97</xdr:col>
      <xdr:colOff>71438</xdr:colOff>
      <xdr:row>29</xdr:row>
      <xdr:rowOff>83344</xdr:rowOff>
    </xdr:from>
    <xdr:to>
      <xdr:col>108</xdr:col>
      <xdr:colOff>605747</xdr:colOff>
      <xdr:row>92</xdr:row>
      <xdr:rowOff>142875</xdr:rowOff>
    </xdr:to>
    <xdr:pic>
      <xdr:nvPicPr>
        <xdr:cNvPr id="31" name="Picture 2" descr="Image result for eu energy efficiency target 2030"/>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8474094" y="4988719"/>
          <a:ext cx="7213716" cy="9394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54</xdr:col>
      <xdr:colOff>360587</xdr:colOff>
      <xdr:row>66</xdr:row>
      <xdr:rowOff>118381</xdr:rowOff>
    </xdr:from>
    <xdr:to>
      <xdr:col>73</xdr:col>
      <xdr:colOff>258535</xdr:colOff>
      <xdr:row>108</xdr:row>
      <xdr:rowOff>108857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0</xdr:col>
      <xdr:colOff>1650999</xdr:colOff>
      <xdr:row>269</xdr:row>
      <xdr:rowOff>0</xdr:rowOff>
    </xdr:from>
    <xdr:to>
      <xdr:col>7</xdr:col>
      <xdr:colOff>539749</xdr:colOff>
      <xdr:row>312</xdr:row>
      <xdr:rowOff>84141</xdr:rowOff>
    </xdr:to>
    <xdr:pic>
      <xdr:nvPicPr>
        <xdr:cNvPr id="10" name="Picture 9"/>
        <xdr:cNvPicPr>
          <a:picLocks noChangeAspect="1"/>
        </xdr:cNvPicPr>
      </xdr:nvPicPr>
      <xdr:blipFill>
        <a:blip xmlns:r="http://schemas.openxmlformats.org/officeDocument/2006/relationships" r:embed="rId21"/>
        <a:stretch>
          <a:fillRect/>
        </a:stretch>
      </xdr:blipFill>
      <xdr:spPr>
        <a:xfrm>
          <a:off x="1650999" y="42926000"/>
          <a:ext cx="10874375" cy="69103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27</xdr:col>
      <xdr:colOff>523875</xdr:colOff>
      <xdr:row>59</xdr:row>
      <xdr:rowOff>95249</xdr:rowOff>
    </xdr:from>
    <xdr:to>
      <xdr:col>37</xdr:col>
      <xdr:colOff>59531</xdr:colOff>
      <xdr:row>92</xdr:row>
      <xdr:rowOff>119060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166687</xdr:colOff>
      <xdr:row>59</xdr:row>
      <xdr:rowOff>130967</xdr:rowOff>
    </xdr:from>
    <xdr:to>
      <xdr:col>46</xdr:col>
      <xdr:colOff>565546</xdr:colOff>
      <xdr:row>91</xdr:row>
      <xdr:rowOff>154779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738186</xdr:colOff>
      <xdr:row>59</xdr:row>
      <xdr:rowOff>107157</xdr:rowOff>
    </xdr:from>
    <xdr:to>
      <xdr:col>27</xdr:col>
      <xdr:colOff>345281</xdr:colOff>
      <xdr:row>91</xdr:row>
      <xdr:rowOff>85722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369092</xdr:colOff>
      <xdr:row>59</xdr:row>
      <xdr:rowOff>71437</xdr:rowOff>
    </xdr:from>
    <xdr:to>
      <xdr:col>17</xdr:col>
      <xdr:colOff>571500</xdr:colOff>
      <xdr:row>89</xdr:row>
      <xdr:rowOff>95249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821532</xdr:colOff>
      <xdr:row>66</xdr:row>
      <xdr:rowOff>35719</xdr:rowOff>
    </xdr:from>
    <xdr:to>
      <xdr:col>46</xdr:col>
      <xdr:colOff>678656</xdr:colOff>
      <xdr:row>78</xdr:row>
      <xdr:rowOff>107156</xdr:rowOff>
    </xdr:to>
    <xdr:cxnSp macro="">
      <xdr:nvCxnSpPr>
        <xdr:cNvPr id="10" name="Straight Connector 9"/>
        <xdr:cNvCxnSpPr/>
      </xdr:nvCxnSpPr>
      <xdr:spPr>
        <a:xfrm flipV="1">
          <a:off x="37123688" y="11049000"/>
          <a:ext cx="7179468" cy="2071687"/>
        </a:xfrm>
        <a:prstGeom prst="line">
          <a:avLst/>
        </a:prstGeom>
        <a:ln w="2222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250029</xdr:colOff>
      <xdr:row>61</xdr:row>
      <xdr:rowOff>71437</xdr:rowOff>
    </xdr:from>
    <xdr:to>
      <xdr:col>58</xdr:col>
      <xdr:colOff>392906</xdr:colOff>
      <xdr:row>89</xdr:row>
      <xdr:rowOff>83342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833436</xdr:colOff>
      <xdr:row>92</xdr:row>
      <xdr:rowOff>-1</xdr:rowOff>
    </xdr:from>
    <xdr:to>
      <xdr:col>19</xdr:col>
      <xdr:colOff>488155</xdr:colOff>
      <xdr:row>127</xdr:row>
      <xdr:rowOff>154780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547687</xdr:colOff>
      <xdr:row>92</xdr:row>
      <xdr:rowOff>119062</xdr:rowOff>
    </xdr:from>
    <xdr:to>
      <xdr:col>8</xdr:col>
      <xdr:colOff>83343</xdr:colOff>
      <xdr:row>128</xdr:row>
      <xdr:rowOff>107155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93</xdr:row>
      <xdr:rowOff>0</xdr:rowOff>
    </xdr:from>
    <xdr:to>
      <xdr:col>31</xdr:col>
      <xdr:colOff>488156</xdr:colOff>
      <xdr:row>128</xdr:row>
      <xdr:rowOff>154780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87</xdr:col>
      <xdr:colOff>375046</xdr:colOff>
      <xdr:row>108</xdr:row>
      <xdr:rowOff>83343</xdr:rowOff>
    </xdr:from>
    <xdr:to>
      <xdr:col>99</xdr:col>
      <xdr:colOff>83345</xdr:colOff>
      <xdr:row>134</xdr:row>
      <xdr:rowOff>71437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87</xdr:col>
      <xdr:colOff>428625</xdr:colOff>
      <xdr:row>134</xdr:row>
      <xdr:rowOff>130969</xdr:rowOff>
    </xdr:from>
    <xdr:to>
      <xdr:col>99</xdr:col>
      <xdr:colOff>136924</xdr:colOff>
      <xdr:row>160</xdr:row>
      <xdr:rowOff>119063</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87</xdr:col>
      <xdr:colOff>428625</xdr:colOff>
      <xdr:row>160</xdr:row>
      <xdr:rowOff>142875</xdr:rowOff>
    </xdr:from>
    <xdr:to>
      <xdr:col>99</xdr:col>
      <xdr:colOff>136924</xdr:colOff>
      <xdr:row>190</xdr:row>
      <xdr:rowOff>130969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67185</xdr:colOff>
      <xdr:row>64</xdr:row>
      <xdr:rowOff>17354</xdr:rowOff>
    </xdr:from>
    <xdr:to>
      <xdr:col>46</xdr:col>
      <xdr:colOff>765945</xdr:colOff>
      <xdr:row>68</xdr:row>
      <xdr:rowOff>49540</xdr:rowOff>
    </xdr:to>
    <xdr:sp macro="" textlink="">
      <xdr:nvSpPr>
        <xdr:cNvPr id="13" name="Freeform 12"/>
        <xdr:cNvSpPr/>
      </xdr:nvSpPr>
      <xdr:spPr>
        <a:xfrm rot="20940196">
          <a:off x="42143873" y="10697260"/>
          <a:ext cx="2246572" cy="698936"/>
        </a:xfrm>
        <a:custGeom>
          <a:avLst/>
          <a:gdLst>
            <a:gd name="connsiteX0" fmla="*/ 0 w 2452687"/>
            <a:gd name="connsiteY0" fmla="*/ 1678781 h 1678781"/>
            <a:gd name="connsiteX1" fmla="*/ 2452687 w 2452687"/>
            <a:gd name="connsiteY1" fmla="*/ 1143000 h 1678781"/>
            <a:gd name="connsiteX2" fmla="*/ 2452687 w 2452687"/>
            <a:gd name="connsiteY2" fmla="*/ 0 h 1678781"/>
            <a:gd name="connsiteX3" fmla="*/ 1440656 w 2452687"/>
            <a:gd name="connsiteY3" fmla="*/ 809625 h 1678781"/>
            <a:gd name="connsiteX4" fmla="*/ 762000 w 2452687"/>
            <a:gd name="connsiteY4" fmla="*/ 1273968 h 1678781"/>
            <a:gd name="connsiteX5" fmla="*/ 369093 w 2452687"/>
            <a:gd name="connsiteY5" fmla="*/ 1488281 h 1678781"/>
            <a:gd name="connsiteX6" fmla="*/ 0 w 2452687"/>
            <a:gd name="connsiteY6" fmla="*/ 1678781 h 16787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452687" h="1678781">
              <a:moveTo>
                <a:pt x="0" y="1678781"/>
              </a:moveTo>
              <a:lnTo>
                <a:pt x="2452687" y="1143000"/>
              </a:lnTo>
              <a:lnTo>
                <a:pt x="2452687" y="0"/>
              </a:lnTo>
              <a:lnTo>
                <a:pt x="1440656" y="809625"/>
              </a:lnTo>
              <a:lnTo>
                <a:pt x="762000" y="1273968"/>
              </a:lnTo>
              <a:lnTo>
                <a:pt x="369093" y="1488281"/>
              </a:lnTo>
              <a:lnTo>
                <a:pt x="0" y="1678781"/>
              </a:lnTo>
              <a:close/>
            </a:path>
          </a:pathLst>
        </a:cu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74</xdr:col>
      <xdr:colOff>375046</xdr:colOff>
      <xdr:row>108</xdr:row>
      <xdr:rowOff>83343</xdr:rowOff>
    </xdr:from>
    <xdr:to>
      <xdr:col>86</xdr:col>
      <xdr:colOff>83345</xdr:colOff>
      <xdr:row>134</xdr:row>
      <xdr:rowOff>71437</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74</xdr:col>
      <xdr:colOff>428625</xdr:colOff>
      <xdr:row>134</xdr:row>
      <xdr:rowOff>130969</xdr:rowOff>
    </xdr:from>
    <xdr:to>
      <xdr:col>86</xdr:col>
      <xdr:colOff>136924</xdr:colOff>
      <xdr:row>160</xdr:row>
      <xdr:rowOff>119063</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74</xdr:col>
      <xdr:colOff>428625</xdr:colOff>
      <xdr:row>160</xdr:row>
      <xdr:rowOff>142875</xdr:rowOff>
    </xdr:from>
    <xdr:to>
      <xdr:col>86</xdr:col>
      <xdr:colOff>136924</xdr:colOff>
      <xdr:row>190</xdr:row>
      <xdr:rowOff>130969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74</xdr:col>
      <xdr:colOff>428625</xdr:colOff>
      <xdr:row>191</xdr:row>
      <xdr:rowOff>95251</xdr:rowOff>
    </xdr:from>
    <xdr:to>
      <xdr:col>86</xdr:col>
      <xdr:colOff>136924</xdr:colOff>
      <xdr:row>217</xdr:row>
      <xdr:rowOff>83345</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86</xdr:col>
      <xdr:colOff>571500</xdr:colOff>
      <xdr:row>191</xdr:row>
      <xdr:rowOff>59532</xdr:rowOff>
    </xdr:from>
    <xdr:to>
      <xdr:col>98</xdr:col>
      <xdr:colOff>279799</xdr:colOff>
      <xdr:row>217</xdr:row>
      <xdr:rowOff>47626</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89295</xdr:colOff>
      <xdr:row>60</xdr:row>
      <xdr:rowOff>130970</xdr:rowOff>
    </xdr:from>
    <xdr:to>
      <xdr:col>3</xdr:col>
      <xdr:colOff>2035968</xdr:colOff>
      <xdr:row>91</xdr:row>
      <xdr:rowOff>83345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2202656</xdr:colOff>
      <xdr:row>61</xdr:row>
      <xdr:rowOff>0</xdr:rowOff>
    </xdr:from>
    <xdr:to>
      <xdr:col>8</xdr:col>
      <xdr:colOff>386955</xdr:colOff>
      <xdr:row>91</xdr:row>
      <xdr:rowOff>115494</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32</xdr:col>
      <xdr:colOff>297655</xdr:colOff>
      <xdr:row>93</xdr:row>
      <xdr:rowOff>164306</xdr:rowOff>
    </xdr:from>
    <xdr:to>
      <xdr:col>43</xdr:col>
      <xdr:colOff>214312</xdr:colOff>
      <xdr:row>128</xdr:row>
      <xdr:rowOff>107156</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202</xdr:row>
      <xdr:rowOff>76200</xdr:rowOff>
    </xdr:from>
    <xdr:to>
      <xdr:col>3</xdr:col>
      <xdr:colOff>457201</xdr:colOff>
      <xdr:row>223</xdr:row>
      <xdr:rowOff>123825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203</xdr:row>
      <xdr:rowOff>0</xdr:rowOff>
    </xdr:from>
    <xdr:to>
      <xdr:col>22</xdr:col>
      <xdr:colOff>400050</xdr:colOff>
      <xdr:row>224</xdr:row>
      <xdr:rowOff>47625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203</xdr:row>
      <xdr:rowOff>0</xdr:rowOff>
    </xdr:from>
    <xdr:to>
      <xdr:col>30</xdr:col>
      <xdr:colOff>400050</xdr:colOff>
      <xdr:row>224</xdr:row>
      <xdr:rowOff>47625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66674</xdr:colOff>
      <xdr:row>183</xdr:row>
      <xdr:rowOff>80962</xdr:rowOff>
    </xdr:from>
    <xdr:to>
      <xdr:col>5</xdr:col>
      <xdr:colOff>457199</xdr:colOff>
      <xdr:row>203</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514350</xdr:colOff>
      <xdr:row>183</xdr:row>
      <xdr:rowOff>85725</xdr:rowOff>
    </xdr:from>
    <xdr:to>
      <xdr:col>15</xdr:col>
      <xdr:colOff>238125</xdr:colOff>
      <xdr:row>203</xdr:row>
      <xdr:rowOff>100013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26</xdr:row>
      <xdr:rowOff>9525</xdr:rowOff>
    </xdr:from>
    <xdr:to>
      <xdr:col>9</xdr:col>
      <xdr:colOff>6985</xdr:colOff>
      <xdr:row>48</xdr:row>
      <xdr:rowOff>122555</xdr:rowOff>
    </xdr:to>
    <xdr:pic>
      <xdr:nvPicPr>
        <xdr:cNvPr id="2" name="Picture 1"/>
        <xdr:cNvPicPr/>
      </xdr:nvPicPr>
      <xdr:blipFill>
        <a:blip xmlns:r="http://schemas.openxmlformats.org/officeDocument/2006/relationships" r:embed="rId1"/>
        <a:stretch>
          <a:fillRect/>
        </a:stretch>
      </xdr:blipFill>
      <xdr:spPr>
        <a:xfrm>
          <a:off x="266700" y="5514975"/>
          <a:ext cx="5731510" cy="36753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200024</xdr:colOff>
      <xdr:row>12</xdr:row>
      <xdr:rowOff>47624</xdr:rowOff>
    </xdr:from>
    <xdr:to>
      <xdr:col>17</xdr:col>
      <xdr:colOff>190499</xdr:colOff>
      <xdr:row>37</xdr:row>
      <xdr:rowOff>123824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rago.internal.dtlr.gov.uk\data\2005Publications\RoRo%20Q2_2005\Bulletin205draf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rago.internal.dtlr.gov.uk\data\Publications%20&amp;%20DataProvision\SR2\Annual%20Bulletin%20working%20version\work\Sect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rago.internal.dtlr.gov.uk\data\TSGB1998\SECTION1\1-13-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irago.internal.dtlr.gov.uk\data\IRHS\EXCEL\RORO\bulletins\2003\SA%20Changes\SA%20Changes%20to%20bulletin%20-%20draf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aul%20B%20work%20files/PB%20Work/PhD%20analysis%202012-2015/Phase%202%20work%20Feb%202013%20UK%20US%20China%20Rebound/PhD%20Strand%201%20-%20UK%20&amp;%20US%20IEA%20exergy%20analysis/UK%20IEA%20model/PhD%20model%202014/B%20-%20UK%20IEA%20model%2026_02_14%20ES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2cont.."/>
      <sheetName val="TABLE3"/>
      <sheetName val="TABLE3a"/>
      <sheetName val="TABLE3b"/>
      <sheetName val="TABLE4AL"/>
      <sheetName val="TABLE4a"/>
      <sheetName val="TABLE4b"/>
      <sheetName val="TABLE5"/>
      <sheetName val="Routes"/>
      <sheetName val="FiguresSA -do not print"/>
    </sheetNames>
    <sheetDataSet>
      <sheetData sheetId="0" refreshError="1"/>
      <sheetData sheetId="1">
        <row r="1">
          <cell r="A1" t="str">
            <v>Table 1a   Road goods vehicles travelling to mainland Europe</v>
          </cell>
        </row>
        <row r="2">
          <cell r="A2" t="str">
            <v xml:space="preserve"> </v>
          </cell>
        </row>
        <row r="3">
          <cell r="O3" t="str">
            <v>Thousands</v>
          </cell>
        </row>
        <row r="4">
          <cell r="E4" t="str">
            <v xml:space="preserve">          Powered vehicles by country of registration </v>
          </cell>
          <cell r="M4" t="str">
            <v xml:space="preserve"> </v>
          </cell>
          <cell r="O4" t="str">
            <v xml:space="preserve"> </v>
          </cell>
        </row>
        <row r="5">
          <cell r="M5" t="str">
            <v>Unaccompanied</v>
          </cell>
          <cell r="O5" t="str">
            <v>All</v>
          </cell>
        </row>
        <row r="6">
          <cell r="A6" t="str">
            <v>Year</v>
          </cell>
          <cell r="E6" t="str">
            <v xml:space="preserve">      UK</v>
          </cell>
          <cell r="G6" t="str">
            <v>Foreign</v>
          </cell>
          <cell r="I6" t="str">
            <v>Unknown</v>
          </cell>
          <cell r="K6" t="str">
            <v xml:space="preserve">   Total</v>
          </cell>
          <cell r="M6" t="str">
            <v>trailers</v>
          </cell>
          <cell r="O6" t="str">
            <v>vehicles</v>
          </cell>
        </row>
        <row r="8">
          <cell r="A8" t="str">
            <v>1990</v>
          </cell>
          <cell r="E8">
            <v>338.98700000000002</v>
          </cell>
          <cell r="G8">
            <v>382.94099999999997</v>
          </cell>
          <cell r="I8">
            <v>1.7490000000000001</v>
          </cell>
          <cell r="K8">
            <v>723.67700000000002</v>
          </cell>
          <cell r="M8">
            <v>583.88400000000001</v>
          </cell>
          <cell r="O8">
            <v>1307.5609999999999</v>
          </cell>
        </row>
        <row r="9">
          <cell r="A9" t="str">
            <v>1991</v>
          </cell>
          <cell r="E9">
            <v>360.2</v>
          </cell>
          <cell r="G9">
            <v>362.9</v>
          </cell>
          <cell r="I9">
            <v>2.4</v>
          </cell>
          <cell r="K9">
            <v>725.5</v>
          </cell>
          <cell r="M9">
            <v>601.20000000000005</v>
          </cell>
          <cell r="O9">
            <v>1326.7</v>
          </cell>
        </row>
        <row r="10">
          <cell r="A10" t="str">
            <v>1992</v>
          </cell>
          <cell r="E10">
            <v>373.7</v>
          </cell>
          <cell r="G10">
            <v>394.1</v>
          </cell>
          <cell r="I10">
            <v>2.1</v>
          </cell>
          <cell r="K10">
            <v>769.8</v>
          </cell>
          <cell r="M10">
            <v>629.29999999999995</v>
          </cell>
          <cell r="O10">
            <v>1399.1</v>
          </cell>
        </row>
        <row r="11">
          <cell r="A11" t="str">
            <v>1993</v>
          </cell>
          <cell r="E11">
            <v>398</v>
          </cell>
          <cell r="G11">
            <v>392.4</v>
          </cell>
          <cell r="I11">
            <v>5.8</v>
          </cell>
          <cell r="J11"/>
          <cell r="K11">
            <v>796.2</v>
          </cell>
          <cell r="L11"/>
          <cell r="M11">
            <v>539.4</v>
          </cell>
          <cell r="N11"/>
          <cell r="O11">
            <v>1335.6</v>
          </cell>
        </row>
        <row r="12">
          <cell r="A12" t="str">
            <v>1994</v>
          </cell>
          <cell r="E12">
            <v>453.1</v>
          </cell>
          <cell r="G12">
            <v>439.3</v>
          </cell>
          <cell r="I12">
            <v>4</v>
          </cell>
          <cell r="J12"/>
          <cell r="K12">
            <v>896.5</v>
          </cell>
          <cell r="L12"/>
          <cell r="M12">
            <v>701.6</v>
          </cell>
          <cell r="N12"/>
          <cell r="O12">
            <v>1598.1</v>
          </cell>
        </row>
        <row r="13">
          <cell r="A13" t="str">
            <v>1995</v>
          </cell>
          <cell r="E13">
            <v>486</v>
          </cell>
          <cell r="F13" t="str">
            <v xml:space="preserve"> </v>
          </cell>
          <cell r="G13">
            <v>461.2</v>
          </cell>
          <cell r="H13" t="str">
            <v xml:space="preserve"> </v>
          </cell>
          <cell r="I13">
            <v>3</v>
          </cell>
          <cell r="J13" t="str">
            <v xml:space="preserve"> </v>
          </cell>
          <cell r="K13">
            <v>950.2</v>
          </cell>
          <cell r="L13" t="str">
            <v xml:space="preserve"> </v>
          </cell>
          <cell r="M13">
            <v>677.4</v>
          </cell>
          <cell r="N13" t="str">
            <v xml:space="preserve"> </v>
          </cell>
          <cell r="O13">
            <v>1627.6</v>
          </cell>
        </row>
        <row r="14">
          <cell r="A14">
            <v>1996</v>
          </cell>
          <cell r="E14">
            <v>531.08299999999997</v>
          </cell>
          <cell r="G14">
            <v>484.42899999999997</v>
          </cell>
          <cell r="I14">
            <v>2.2130000000000001</v>
          </cell>
          <cell r="J14" t="str">
            <v xml:space="preserve"> </v>
          </cell>
          <cell r="K14">
            <v>1017.725</v>
          </cell>
          <cell r="M14">
            <v>626.40899999999999</v>
          </cell>
          <cell r="N14" t="str">
            <v xml:space="preserve"> </v>
          </cell>
          <cell r="O14">
            <v>1644.134</v>
          </cell>
        </row>
        <row r="15">
          <cell r="A15" t="str">
            <v xml:space="preserve">1997 </v>
          </cell>
          <cell r="E15">
            <v>543.20000000000005</v>
          </cell>
          <cell r="G15">
            <v>597.6</v>
          </cell>
          <cell r="I15">
            <v>5.7</v>
          </cell>
          <cell r="K15">
            <v>1146.4000000000001</v>
          </cell>
          <cell r="M15">
            <v>740</v>
          </cell>
          <cell r="O15">
            <v>1886.4</v>
          </cell>
        </row>
        <row r="16">
          <cell r="A16" t="str">
            <v xml:space="preserve">1998 </v>
          </cell>
          <cell r="E16">
            <v>544.29999999999995</v>
          </cell>
          <cell r="G16">
            <v>725.7</v>
          </cell>
          <cell r="I16">
            <v>4.5</v>
          </cell>
          <cell r="K16">
            <v>1274.5</v>
          </cell>
          <cell r="M16">
            <v>737.5</v>
          </cell>
          <cell r="O16">
            <v>2012.3</v>
          </cell>
        </row>
        <row r="17">
          <cell r="A17" t="str">
            <v>1999</v>
          </cell>
          <cell r="E17">
            <v>562.70000000000005</v>
          </cell>
          <cell r="G17">
            <v>884.6</v>
          </cell>
          <cell r="I17">
            <v>6.3</v>
          </cell>
          <cell r="K17">
            <v>1453.7</v>
          </cell>
          <cell r="M17">
            <v>737.8</v>
          </cell>
          <cell r="O17">
            <v>2191.4</v>
          </cell>
        </row>
        <row r="18">
          <cell r="A18" t="str">
            <v xml:space="preserve">2000  </v>
          </cell>
          <cell r="E18">
            <v>544.79999999999995</v>
          </cell>
          <cell r="G18">
            <v>1042.9000000000001</v>
          </cell>
          <cell r="I18">
            <v>17.7</v>
          </cell>
          <cell r="K18">
            <v>1605.4</v>
          </cell>
          <cell r="M18">
            <v>712.9</v>
          </cell>
          <cell r="O18">
            <v>2318.3000000000002</v>
          </cell>
        </row>
        <row r="19">
          <cell r="A19" t="str">
            <v>2001</v>
          </cell>
          <cell r="E19">
            <v>517.57000000000005</v>
          </cell>
          <cell r="G19">
            <v>1173.873</v>
          </cell>
          <cell r="I19">
            <v>20.495999999999999</v>
          </cell>
          <cell r="K19">
            <v>1711.9390000000001</v>
          </cell>
          <cell r="M19">
            <v>686.37400000000002</v>
          </cell>
          <cell r="O19">
            <v>2398.3130000000001</v>
          </cell>
        </row>
        <row r="20">
          <cell r="A20" t="str">
            <v>2002</v>
          </cell>
          <cell r="E20">
            <v>493.33800000000002</v>
          </cell>
          <cell r="G20">
            <v>1290.115</v>
          </cell>
          <cell r="I20">
            <v>18.069000000000003</v>
          </cell>
          <cell r="K20">
            <v>1801.5219999999999</v>
          </cell>
          <cell r="M20">
            <v>725.976</v>
          </cell>
          <cell r="O20">
            <v>2527.498</v>
          </cell>
        </row>
        <row r="21">
          <cell r="A21" t="str">
            <v>2003</v>
          </cell>
          <cell r="E21">
            <v>473.92600000000004</v>
          </cell>
          <cell r="G21">
            <v>1321.6379999999999</v>
          </cell>
          <cell r="I21">
            <v>19.129000000000001</v>
          </cell>
          <cell r="K21">
            <v>1814.69</v>
          </cell>
          <cell r="M21">
            <v>780.423</v>
          </cell>
          <cell r="O21">
            <v>2595.1130000000003</v>
          </cell>
        </row>
        <row r="22">
          <cell r="A22" t="str">
            <v>2004</v>
          </cell>
          <cell r="E22">
            <v>493.09900000000005</v>
          </cell>
          <cell r="G22">
            <v>1446.7440000000001</v>
          </cell>
          <cell r="I22">
            <v>16.983000000000001</v>
          </cell>
          <cell r="K22">
            <v>1956.826</v>
          </cell>
          <cell r="M22">
            <v>782.16700000000003</v>
          </cell>
          <cell r="O22">
            <v>2738.9929999999999</v>
          </cell>
        </row>
        <row r="24">
          <cell r="A24" t="str">
            <v>Four Quarters Ending</v>
          </cell>
        </row>
        <row r="25">
          <cell r="A25" t="str">
            <v>2005 Q2P</v>
          </cell>
          <cell r="E25">
            <v>508.60399999999998</v>
          </cell>
          <cell r="G25">
            <v>1484.979</v>
          </cell>
          <cell r="I25">
            <v>23.750999999999998</v>
          </cell>
          <cell r="K25">
            <v>2017.3340000000003</v>
          </cell>
          <cell r="M25">
            <v>768.22</v>
          </cell>
          <cell r="O25">
            <v>2785.5540000000001</v>
          </cell>
        </row>
        <row r="27">
          <cell r="A27" t="str">
            <v>Quarters</v>
          </cell>
        </row>
        <row r="28">
          <cell r="A28" t="str">
            <v>2003 Q2</v>
          </cell>
          <cell r="E28">
            <v>118.836</v>
          </cell>
          <cell r="G28">
            <v>332.07100000000003</v>
          </cell>
          <cell r="I28">
            <v>5.0519999999999996</v>
          </cell>
          <cell r="K28">
            <v>455.959</v>
          </cell>
          <cell r="M28">
            <v>200.72900000000001</v>
          </cell>
          <cell r="O28">
            <v>656.68799999999999</v>
          </cell>
        </row>
        <row r="29">
          <cell r="A29" t="str">
            <v xml:space="preserve">         Q3</v>
          </cell>
          <cell r="E29">
            <v>118.346</v>
          </cell>
          <cell r="G29">
            <v>321.35899999999998</v>
          </cell>
          <cell r="I29">
            <v>4.5460000000000003</v>
          </cell>
          <cell r="K29">
            <v>444.25099999999998</v>
          </cell>
          <cell r="M29">
            <v>200.73400000000001</v>
          </cell>
          <cell r="O29">
            <v>644.98500000000001</v>
          </cell>
        </row>
        <row r="30">
          <cell r="A30" t="str">
            <v xml:space="preserve">         Q4</v>
          </cell>
          <cell r="E30">
            <v>114.9</v>
          </cell>
          <cell r="G30">
            <v>338.57600000000002</v>
          </cell>
          <cell r="I30">
            <v>4.835</v>
          </cell>
          <cell r="K30">
            <v>458.30799999999999</v>
          </cell>
          <cell r="M30">
            <v>193.77099999999999</v>
          </cell>
          <cell r="O30">
            <v>652.07899999999995</v>
          </cell>
        </row>
        <row r="31">
          <cell r="A31" t="str">
            <v>2004 Q1</v>
          </cell>
          <cell r="E31">
            <v>118.19499999999999</v>
          </cell>
          <cell r="G31">
            <v>340.90100000000001</v>
          </cell>
          <cell r="I31">
            <v>4.5209999999999999</v>
          </cell>
          <cell r="K31">
            <v>463.61700000000002</v>
          </cell>
          <cell r="M31">
            <v>186.762</v>
          </cell>
          <cell r="O31">
            <v>650.37900000000002</v>
          </cell>
        </row>
        <row r="32">
          <cell r="A32" t="str">
            <v xml:space="preserve">         Q2</v>
          </cell>
          <cell r="E32">
            <v>121.959</v>
          </cell>
          <cell r="G32">
            <v>353.03300000000002</v>
          </cell>
          <cell r="I32">
            <v>4.5209999999999999</v>
          </cell>
          <cell r="K32">
            <v>479.51299999999998</v>
          </cell>
          <cell r="M32">
            <v>199.56</v>
          </cell>
          <cell r="O32">
            <v>679.07299999999998</v>
          </cell>
        </row>
        <row r="33">
          <cell r="A33" t="str">
            <v xml:space="preserve">         Q3</v>
          </cell>
          <cell r="E33">
            <v>121.989</v>
          </cell>
          <cell r="G33">
            <v>362.73599999999999</v>
          </cell>
          <cell r="I33">
            <v>4.4050000000000002</v>
          </cell>
          <cell r="K33">
            <v>489.13</v>
          </cell>
          <cell r="M33">
            <v>197.96600000000001</v>
          </cell>
          <cell r="O33">
            <v>687.096</v>
          </cell>
        </row>
        <row r="34">
          <cell r="A34" t="str">
            <v xml:space="preserve">         Q4</v>
          </cell>
          <cell r="E34">
            <v>130.95599999999999</v>
          </cell>
          <cell r="G34">
            <v>390.07400000000001</v>
          </cell>
          <cell r="I34">
            <v>3.536</v>
          </cell>
          <cell r="K34">
            <v>524.56600000000003</v>
          </cell>
          <cell r="M34">
            <v>197.87899999999999</v>
          </cell>
          <cell r="O34">
            <v>722.44500000000005</v>
          </cell>
        </row>
        <row r="35">
          <cell r="A35" t="str">
            <v>2005 Q1</v>
          </cell>
          <cell r="E35">
            <v>124.902</v>
          </cell>
          <cell r="G35">
            <v>355.11900000000003</v>
          </cell>
          <cell r="I35">
            <v>8.0559999999999992</v>
          </cell>
          <cell r="K35">
            <v>488.077</v>
          </cell>
          <cell r="M35">
            <v>183.55199999999999</v>
          </cell>
          <cell r="O35">
            <v>671.62900000000002</v>
          </cell>
        </row>
        <row r="36">
          <cell r="A36" t="str">
            <v xml:space="preserve">         Q2P</v>
          </cell>
          <cell r="E36">
            <v>130.75700000000001</v>
          </cell>
          <cell r="G36">
            <v>377.05</v>
          </cell>
          <cell r="I36">
            <v>7.7539999999999996</v>
          </cell>
          <cell r="K36">
            <v>515.56100000000004</v>
          </cell>
          <cell r="M36">
            <v>188.82300000000001</v>
          </cell>
          <cell r="O36">
            <v>704.38400000000001</v>
          </cell>
        </row>
        <row r="37">
          <cell r="A37" t="str">
            <v>Percentage change on 1 year earlier</v>
          </cell>
        </row>
      </sheetData>
      <sheetData sheetId="2" refreshError="1"/>
      <sheetData sheetId="3" refreshError="1"/>
      <sheetData sheetId="4" refreshError="1"/>
      <sheetData sheetId="5" refreshError="1"/>
      <sheetData sheetId="6" refreshError="1"/>
      <sheetData sheetId="7" refreshError="1"/>
      <sheetData sheetId="8">
        <row r="6">
          <cell r="B6">
            <v>577.40200000000004</v>
          </cell>
          <cell r="D6">
            <v>582.44799999999998</v>
          </cell>
          <cell r="F6">
            <v>147.71100000000001</v>
          </cell>
        </row>
        <row r="7">
          <cell r="B7">
            <v>589.79999999999995</v>
          </cell>
          <cell r="D7">
            <v>589.5</v>
          </cell>
          <cell r="F7">
            <v>147.30000000000001</v>
          </cell>
        </row>
        <row r="8">
          <cell r="B8">
            <v>596.79999999999995</v>
          </cell>
          <cell r="D8">
            <v>630.9</v>
          </cell>
          <cell r="F8">
            <v>171.5</v>
          </cell>
        </row>
        <row r="9">
          <cell r="B9">
            <v>552.9</v>
          </cell>
          <cell r="D9">
            <v>662.8</v>
          </cell>
          <cell r="F9">
            <v>173.9</v>
          </cell>
        </row>
        <row r="10">
          <cell r="B10">
            <v>620.29999999999995</v>
          </cell>
          <cell r="D10">
            <v>751.1</v>
          </cell>
          <cell r="F10">
            <v>226.7</v>
          </cell>
        </row>
        <row r="11">
          <cell r="B11">
            <v>611.20000000000005</v>
          </cell>
          <cell r="D11">
            <v>816.4</v>
          </cell>
          <cell r="F11">
            <v>200</v>
          </cell>
        </row>
        <row r="12">
          <cell r="B12">
            <v>581.86400000000003</v>
          </cell>
          <cell r="D12">
            <v>873.72799999999995</v>
          </cell>
          <cell r="F12">
            <v>188.54199999999997</v>
          </cell>
        </row>
      </sheetData>
      <sheetData sheetId="9" refreshError="1"/>
      <sheetData sheetId="10" refreshError="1"/>
      <sheetData sheetId="11">
        <row r="6">
          <cell r="B6">
            <v>205.35400000000001</v>
          </cell>
          <cell r="D6">
            <v>97.811999999999998</v>
          </cell>
          <cell r="F6">
            <v>32.856999999999999</v>
          </cell>
          <cell r="J6">
            <v>1.86</v>
          </cell>
        </row>
        <row r="7">
          <cell r="B7">
            <v>228.5</v>
          </cell>
          <cell r="D7">
            <v>96.4</v>
          </cell>
          <cell r="F7">
            <v>33.200000000000003</v>
          </cell>
          <cell r="J7">
            <v>1.4</v>
          </cell>
        </row>
        <row r="8">
          <cell r="B8">
            <v>241</v>
          </cell>
          <cell r="D8">
            <v>96.6</v>
          </cell>
          <cell r="F8">
            <v>34</v>
          </cell>
          <cell r="J8">
            <v>1.5</v>
          </cell>
        </row>
        <row r="9">
          <cell r="B9">
            <v>271.3</v>
          </cell>
          <cell r="D9">
            <v>86.2</v>
          </cell>
          <cell r="F9">
            <v>38.799999999999997</v>
          </cell>
          <cell r="J9">
            <v>1.2</v>
          </cell>
        </row>
        <row r="10">
          <cell r="B10">
            <v>332.9</v>
          </cell>
          <cell r="D10">
            <v>77.2</v>
          </cell>
          <cell r="F10">
            <v>39.299999999999997</v>
          </cell>
          <cell r="J10">
            <v>3.5</v>
          </cell>
        </row>
        <row r="11">
          <cell r="B11">
            <v>368</v>
          </cell>
          <cell r="D11">
            <v>73.5</v>
          </cell>
          <cell r="F11">
            <v>41.7</v>
          </cell>
          <cell r="J11">
            <v>2.5</v>
          </cell>
        </row>
        <row r="12">
          <cell r="B12">
            <v>401.9</v>
          </cell>
          <cell r="D12">
            <v>80.2</v>
          </cell>
          <cell r="F12">
            <v>45.9</v>
          </cell>
          <cell r="J12">
            <v>2.8</v>
          </cell>
        </row>
      </sheetData>
      <sheetData sheetId="12" refreshError="1"/>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Admin"/>
      <sheetName val="t11"/>
      <sheetName val="c11"/>
      <sheetName val="t12"/>
      <sheetName val="c12"/>
      <sheetName val="c12Pies"/>
      <sheetName val="t13_09-08"/>
      <sheetName val="t13_09 (probs)"/>
      <sheetName val="t13_09"/>
      <sheetName val="t13_08"/>
      <sheetName val="t13_07"/>
      <sheetName val="t13_06"/>
      <sheetName val="t14_time series"/>
      <sheetName val="c14Pies"/>
      <sheetName val="t42 final"/>
      <sheetName val="revised Urban_Rural data"/>
      <sheetName val="t14_01"/>
      <sheetName val="t14_00"/>
      <sheetName val="t14_99"/>
      <sheetName val="t14_98"/>
      <sheetName val="t14_97"/>
      <sheetName val="t14_96"/>
      <sheetName val="t14_95"/>
      <sheetName val="t14_94"/>
      <sheetName val="t14_93"/>
      <sheetName val="t14_09-08"/>
      <sheetName val="t14_09"/>
      <sheetName val="t14_08"/>
      <sheetName val="t14_07"/>
      <sheetName val="t14_06"/>
      <sheetName val="t14_05"/>
      <sheetName val="t14_04"/>
      <sheetName val="t14_03"/>
      <sheetName val="t14_02"/>
      <sheetName val="t13_05"/>
      <sheetName val="t13_04"/>
      <sheetName val="t13_03"/>
    </sheetNames>
    <sheetDataSet>
      <sheetData sheetId="0">
        <row r="3">
          <cell r="B3">
            <v>2008</v>
          </cell>
        </row>
      </sheetData>
      <sheetData sheetId="1"/>
      <sheetData sheetId="2"/>
      <sheetData sheetId="3">
        <row r="42">
          <cell r="D42" t="str">
            <v>2007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S-INDEX"/>
    </sheetNames>
    <sheetDataSet>
      <sheetData sheetId="0" refreshError="1">
        <row r="9">
          <cell r="E9">
            <v>1983</v>
          </cell>
          <cell r="F9">
            <v>1984</v>
          </cell>
          <cell r="G9">
            <v>1985</v>
          </cell>
          <cell r="H9">
            <v>1986</v>
          </cell>
          <cell r="I9">
            <v>1987</v>
          </cell>
          <cell r="J9">
            <v>1988</v>
          </cell>
          <cell r="K9">
            <v>1989</v>
          </cell>
          <cell r="L9">
            <v>1990</v>
          </cell>
          <cell r="M9">
            <v>1991</v>
          </cell>
          <cell r="N9">
            <v>1992</v>
          </cell>
          <cell r="O9">
            <v>1993</v>
          </cell>
          <cell r="P9">
            <v>1994</v>
          </cell>
          <cell r="Q9">
            <v>1995</v>
          </cell>
          <cell r="R9">
            <v>1996</v>
          </cell>
        </row>
        <row r="13">
          <cell r="B13" t="str">
            <v>Road 1</v>
          </cell>
          <cell r="E13">
            <v>4.2</v>
          </cell>
          <cell r="F13">
            <v>4</v>
          </cell>
          <cell r="G13">
            <v>4.3</v>
          </cell>
          <cell r="H13">
            <v>3.7</v>
          </cell>
          <cell r="I13">
            <v>4.0999999999999996</v>
          </cell>
          <cell r="J13">
            <v>4.9000000000000004</v>
          </cell>
          <cell r="K13">
            <v>4.5</v>
          </cell>
          <cell r="L13">
            <v>4.9000000000000004</v>
          </cell>
          <cell r="M13">
            <v>4.9000000000000004</v>
          </cell>
          <cell r="N13">
            <v>4.5</v>
          </cell>
          <cell r="O13">
            <v>5</v>
          </cell>
          <cell r="P13">
            <v>5.0999999999999996</v>
          </cell>
          <cell r="Q13">
            <v>5.7</v>
          </cell>
        </row>
        <row r="14">
          <cell r="B14" t="str">
            <v xml:space="preserve">Rail </v>
          </cell>
          <cell r="E14">
            <v>2.2999999999999998</v>
          </cell>
          <cell r="F14">
            <v>2.2000000000000002</v>
          </cell>
          <cell r="G14">
            <v>2</v>
          </cell>
          <cell r="H14">
            <v>2.1</v>
          </cell>
          <cell r="I14">
            <v>2</v>
          </cell>
          <cell r="J14">
            <v>2.2000000000000002</v>
          </cell>
          <cell r="K14">
            <v>2.2000000000000002</v>
          </cell>
          <cell r="L14">
            <v>2.1</v>
          </cell>
          <cell r="M14">
            <v>2</v>
          </cell>
          <cell r="N14">
            <v>2</v>
          </cell>
          <cell r="O14">
            <v>1.91</v>
          </cell>
          <cell r="P14">
            <v>1.8220000000000001</v>
          </cell>
          <cell r="Q14">
            <v>1.7</v>
          </cell>
        </row>
        <row r="15">
          <cell r="B15" t="str">
            <v xml:space="preserve">Water </v>
          </cell>
          <cell r="E15">
            <v>51.4</v>
          </cell>
          <cell r="F15">
            <v>53.1</v>
          </cell>
          <cell r="G15">
            <v>50.9</v>
          </cell>
          <cell r="H15">
            <v>46</v>
          </cell>
          <cell r="I15">
            <v>43.9</v>
          </cell>
          <cell r="J15">
            <v>49.3</v>
          </cell>
          <cell r="K15">
            <v>47.9</v>
          </cell>
          <cell r="L15">
            <v>45.4</v>
          </cell>
          <cell r="M15">
            <v>46</v>
          </cell>
          <cell r="N15">
            <v>42.7</v>
          </cell>
          <cell r="O15">
            <v>41.7</v>
          </cell>
          <cell r="P15">
            <v>43</v>
          </cell>
          <cell r="Q15">
            <v>42.5</v>
          </cell>
        </row>
        <row r="16">
          <cell r="B16" t="str">
            <v>ow:  coastwise</v>
          </cell>
          <cell r="E16">
            <v>40.200000000000003</v>
          </cell>
          <cell r="F16">
            <v>41</v>
          </cell>
          <cell r="G16">
            <v>38.9</v>
          </cell>
          <cell r="H16">
            <v>33.9</v>
          </cell>
          <cell r="I16">
            <v>31.4</v>
          </cell>
          <cell r="J16">
            <v>34.200000000000003</v>
          </cell>
          <cell r="K16">
            <v>34.1</v>
          </cell>
          <cell r="L16">
            <v>32.1</v>
          </cell>
          <cell r="M16">
            <v>31.2</v>
          </cell>
          <cell r="N16">
            <v>29.4</v>
          </cell>
          <cell r="O16">
            <v>28.9</v>
          </cell>
          <cell r="P16">
            <v>28.9</v>
          </cell>
          <cell r="Q16">
            <v>31.4</v>
          </cell>
        </row>
        <row r="17">
          <cell r="B17" t="str">
            <v xml:space="preserve">Pipeline </v>
          </cell>
          <cell r="H17">
            <v>10.4</v>
          </cell>
          <cell r="I17">
            <v>10.5</v>
          </cell>
          <cell r="J17">
            <v>11.1</v>
          </cell>
          <cell r="K17">
            <v>9.8000000000000007</v>
          </cell>
          <cell r="L17">
            <v>11.1</v>
          </cell>
          <cell r="M17">
            <v>11.1</v>
          </cell>
          <cell r="N17">
            <v>11</v>
          </cell>
          <cell r="O17">
            <v>11.6</v>
          </cell>
          <cell r="P17">
            <v>12</v>
          </cell>
          <cell r="Q17">
            <v>12.2</v>
          </cell>
        </row>
        <row r="18">
          <cell r="B18" t="str">
            <v>Pipeline</v>
          </cell>
          <cell r="E18">
            <v>9.9</v>
          </cell>
          <cell r="F18">
            <v>10.4</v>
          </cell>
          <cell r="G18">
            <v>11.2</v>
          </cell>
          <cell r="H18">
            <v>10.4</v>
          </cell>
          <cell r="I18">
            <v>10.5</v>
          </cell>
          <cell r="J18">
            <v>11.1</v>
          </cell>
          <cell r="K18">
            <v>9.8000000000000007</v>
          </cell>
          <cell r="L18">
            <v>11</v>
          </cell>
          <cell r="M18">
            <v>11.1</v>
          </cell>
          <cell r="N18">
            <v>11</v>
          </cell>
          <cell r="O18">
            <v>11.6</v>
          </cell>
          <cell r="P18">
            <v>12</v>
          </cell>
          <cell r="Q18">
            <v>12.2</v>
          </cell>
        </row>
        <row r="19">
          <cell r="B19" t="str">
            <v>All modes</v>
          </cell>
          <cell r="E19">
            <v>67.8</v>
          </cell>
          <cell r="F19">
            <v>69.7</v>
          </cell>
          <cell r="G19">
            <v>68.400000000000006</v>
          </cell>
          <cell r="H19">
            <v>62.2</v>
          </cell>
          <cell r="I19">
            <v>60.5</v>
          </cell>
          <cell r="J19">
            <v>67.5</v>
          </cell>
          <cell r="K19">
            <v>64.400000000000006</v>
          </cell>
          <cell r="L19">
            <v>63.5</v>
          </cell>
          <cell r="M19">
            <v>64</v>
          </cell>
          <cell r="N19">
            <v>60.2</v>
          </cell>
          <cell r="O19">
            <v>60.21</v>
          </cell>
          <cell r="P19">
            <v>61.921999999999997</v>
          </cell>
          <cell r="Q19">
            <v>62.099999999999994</v>
          </cell>
        </row>
        <row r="22">
          <cell r="B22" t="str">
            <v>Road 1</v>
          </cell>
          <cell r="E22">
            <v>3.2</v>
          </cell>
          <cell r="F22">
            <v>3.3</v>
          </cell>
          <cell r="G22">
            <v>4.2</v>
          </cell>
          <cell r="H22">
            <v>3.7</v>
          </cell>
          <cell r="I22">
            <v>3.7</v>
          </cell>
          <cell r="J22">
            <v>3.9</v>
          </cell>
          <cell r="K22">
            <v>4</v>
          </cell>
          <cell r="L22">
            <v>4.2</v>
          </cell>
          <cell r="M22">
            <v>3.7</v>
          </cell>
          <cell r="N22">
            <v>3.5</v>
          </cell>
          <cell r="O22">
            <v>3.1</v>
          </cell>
          <cell r="P22">
            <v>2.9</v>
          </cell>
          <cell r="Q22">
            <v>2.7</v>
          </cell>
        </row>
        <row r="23">
          <cell r="B23" t="str">
            <v xml:space="preserve">Rail </v>
          </cell>
          <cell r="E23">
            <v>5.9</v>
          </cell>
          <cell r="F23">
            <v>1.6</v>
          </cell>
          <cell r="G23">
            <v>4.0999999999999996</v>
          </cell>
          <cell r="H23">
            <v>5.0999999999999996</v>
          </cell>
          <cell r="I23">
            <v>4.7</v>
          </cell>
          <cell r="J23">
            <v>4.5999999999999996</v>
          </cell>
          <cell r="K23">
            <v>4.8</v>
          </cell>
          <cell r="L23">
            <v>5</v>
          </cell>
          <cell r="M23">
            <v>5</v>
          </cell>
          <cell r="N23">
            <v>5.4</v>
          </cell>
          <cell r="O23">
            <v>3.9449999999999998</v>
          </cell>
          <cell r="P23">
            <v>3.2719999999999998</v>
          </cell>
          <cell r="Q23">
            <v>3.1</v>
          </cell>
        </row>
        <row r="24">
          <cell r="B24" t="str">
            <v xml:space="preserve">Water </v>
          </cell>
          <cell r="E24">
            <v>3.8</v>
          </cell>
          <cell r="F24">
            <v>1.1000000000000001</v>
          </cell>
          <cell r="G24">
            <v>3.1</v>
          </cell>
          <cell r="H24">
            <v>3.7</v>
          </cell>
          <cell r="I24">
            <v>2.9</v>
          </cell>
          <cell r="J24">
            <v>2.9</v>
          </cell>
          <cell r="K24">
            <v>2.6</v>
          </cell>
          <cell r="L24">
            <v>1.4</v>
          </cell>
          <cell r="M24">
            <v>1.8</v>
          </cell>
          <cell r="N24">
            <v>1.8</v>
          </cell>
          <cell r="O24">
            <v>1.5</v>
          </cell>
          <cell r="P24">
            <v>1.4</v>
          </cell>
          <cell r="Q24">
            <v>1.8</v>
          </cell>
        </row>
        <row r="25">
          <cell r="B25" t="str">
            <v>All modes</v>
          </cell>
          <cell r="E25">
            <v>12.900000000000002</v>
          </cell>
          <cell r="F25">
            <v>6</v>
          </cell>
          <cell r="G25">
            <v>11.4</v>
          </cell>
          <cell r="H25">
            <v>12.5</v>
          </cell>
          <cell r="I25">
            <v>11.3</v>
          </cell>
          <cell r="J25">
            <v>11.4</v>
          </cell>
          <cell r="K25">
            <v>11.4</v>
          </cell>
          <cell r="L25">
            <v>10.6</v>
          </cell>
          <cell r="M25">
            <v>10.5</v>
          </cell>
          <cell r="N25">
            <v>10.700000000000001</v>
          </cell>
          <cell r="O25">
            <v>8.5449999999999999</v>
          </cell>
          <cell r="P25">
            <v>7.5719999999999992</v>
          </cell>
          <cell r="Q25">
            <v>7.6000000000000005</v>
          </cell>
        </row>
        <row r="28">
          <cell r="B28" t="str">
            <v>Road 1</v>
          </cell>
          <cell r="E28">
            <v>88.5</v>
          </cell>
          <cell r="F28">
            <v>93.1</v>
          </cell>
          <cell r="G28">
            <v>94.7</v>
          </cell>
          <cell r="H28">
            <v>98</v>
          </cell>
          <cell r="I28">
            <v>105.5</v>
          </cell>
          <cell r="J28">
            <v>121.4</v>
          </cell>
          <cell r="K28">
            <v>129.30000000000001</v>
          </cell>
          <cell r="L28">
            <v>127.2</v>
          </cell>
          <cell r="M28">
            <v>121.4</v>
          </cell>
          <cell r="N28">
            <v>118.5</v>
          </cell>
          <cell r="O28">
            <v>126.4</v>
          </cell>
          <cell r="P28">
            <v>135.69999999999999</v>
          </cell>
          <cell r="Q28">
            <v>141.19999999999999</v>
          </cell>
        </row>
        <row r="29">
          <cell r="B29" t="str">
            <v xml:space="preserve">Rail </v>
          </cell>
          <cell r="E29">
            <v>8.9</v>
          </cell>
          <cell r="F29">
            <v>8.9</v>
          </cell>
          <cell r="G29">
            <v>9.1999999999999993</v>
          </cell>
          <cell r="H29">
            <v>9.4</v>
          </cell>
          <cell r="I29">
            <v>10.6</v>
          </cell>
          <cell r="J29">
            <v>11.4</v>
          </cell>
          <cell r="K29">
            <v>10.3</v>
          </cell>
          <cell r="L29">
            <v>8.6999999999999993</v>
          </cell>
          <cell r="M29">
            <v>8.3000000000000007</v>
          </cell>
          <cell r="N29">
            <v>8.1</v>
          </cell>
          <cell r="O29">
            <v>7.91</v>
          </cell>
          <cell r="P29">
            <v>7.8839999999999995</v>
          </cell>
          <cell r="Q29">
            <v>8.5</v>
          </cell>
        </row>
        <row r="30">
          <cell r="B30" t="str">
            <v xml:space="preserve">Water </v>
          </cell>
          <cell r="E30">
            <v>5.0999999999999996</v>
          </cell>
          <cell r="F30">
            <v>5.5</v>
          </cell>
          <cell r="G30">
            <v>3.6</v>
          </cell>
          <cell r="H30">
            <v>5.0999999999999996</v>
          </cell>
          <cell r="I30">
            <v>7.3</v>
          </cell>
          <cell r="J30">
            <v>7.1</v>
          </cell>
          <cell r="K30">
            <v>7.4</v>
          </cell>
          <cell r="L30">
            <v>8.6999999999999993</v>
          </cell>
          <cell r="M30">
            <v>9.9</v>
          </cell>
          <cell r="N30">
            <v>10.4</v>
          </cell>
          <cell r="O30">
            <v>8</v>
          </cell>
          <cell r="P30">
            <v>7.8</v>
          </cell>
          <cell r="Q30">
            <v>8.3000000000000007</v>
          </cell>
        </row>
        <row r="31">
          <cell r="B31" t="str">
            <v>All modes</v>
          </cell>
          <cell r="E31">
            <v>102.5</v>
          </cell>
          <cell r="F31">
            <v>107.5</v>
          </cell>
          <cell r="G31">
            <v>107.5</v>
          </cell>
          <cell r="H31">
            <v>112.5</v>
          </cell>
          <cell r="I31">
            <v>123.39999999999999</v>
          </cell>
          <cell r="J31">
            <v>139.9</v>
          </cell>
          <cell r="K31">
            <v>147.00000000000003</v>
          </cell>
          <cell r="L31">
            <v>144.6</v>
          </cell>
          <cell r="M31">
            <v>139.60000000000002</v>
          </cell>
          <cell r="N31">
            <v>137</v>
          </cell>
          <cell r="O31">
            <v>142.31</v>
          </cell>
          <cell r="P31">
            <v>151.38399999999999</v>
          </cell>
          <cell r="Q31">
            <v>158</v>
          </cell>
        </row>
        <row r="34">
          <cell r="B34" t="str">
            <v>Road 1</v>
          </cell>
          <cell r="E34">
            <v>95.9</v>
          </cell>
          <cell r="F34">
            <v>100.39999999999999</v>
          </cell>
          <cell r="G34">
            <v>103.2</v>
          </cell>
          <cell r="H34">
            <v>105.4</v>
          </cell>
          <cell r="I34">
            <v>113.3</v>
          </cell>
          <cell r="J34">
            <v>130.20000000000002</v>
          </cell>
          <cell r="K34">
            <v>137.80000000000001</v>
          </cell>
          <cell r="L34">
            <v>136.30000000000001</v>
          </cell>
          <cell r="M34">
            <v>130</v>
          </cell>
          <cell r="N34">
            <v>126.5</v>
          </cell>
          <cell r="O34">
            <v>134.5</v>
          </cell>
          <cell r="P34">
            <v>143.69999999999999</v>
          </cell>
          <cell r="Q34">
            <v>149.6</v>
          </cell>
        </row>
        <row r="35">
          <cell r="B35" t="str">
            <v xml:space="preserve">Rail </v>
          </cell>
          <cell r="E35">
            <v>17.100000000000001</v>
          </cell>
          <cell r="F35">
            <v>12.700000000000001</v>
          </cell>
          <cell r="G35">
            <v>15.299999999999999</v>
          </cell>
          <cell r="H35">
            <v>16.600000000000001</v>
          </cell>
          <cell r="I35">
            <v>17.3</v>
          </cell>
          <cell r="J35">
            <v>18.2</v>
          </cell>
          <cell r="K35">
            <v>17.3</v>
          </cell>
          <cell r="L35">
            <v>15.799999999999999</v>
          </cell>
          <cell r="M35">
            <v>15.3</v>
          </cell>
          <cell r="N35">
            <v>15.5</v>
          </cell>
          <cell r="O35">
            <v>13.765000000000001</v>
          </cell>
          <cell r="P35">
            <v>12.977999999999998</v>
          </cell>
          <cell r="Q35">
            <v>13.3</v>
          </cell>
        </row>
        <row r="36">
          <cell r="B36" t="str">
            <v xml:space="preserve">Water </v>
          </cell>
          <cell r="E36">
            <v>60.3</v>
          </cell>
          <cell r="F36">
            <v>59.7</v>
          </cell>
          <cell r="G36">
            <v>57.6</v>
          </cell>
          <cell r="H36">
            <v>54.800000000000004</v>
          </cell>
          <cell r="I36">
            <v>54.099999999999994</v>
          </cell>
          <cell r="J36">
            <v>59.3</v>
          </cell>
          <cell r="K36">
            <v>57.9</v>
          </cell>
          <cell r="L36">
            <v>55.7</v>
          </cell>
          <cell r="M36">
            <v>57.699999999999996</v>
          </cell>
          <cell r="N36">
            <v>54.900000000000006</v>
          </cell>
          <cell r="O36">
            <v>51.2</v>
          </cell>
          <cell r="P36">
            <v>52.2</v>
          </cell>
          <cell r="Q36">
            <v>52.6</v>
          </cell>
        </row>
        <row r="37">
          <cell r="B37" t="str">
            <v xml:space="preserve">Pipeline </v>
          </cell>
          <cell r="E37">
            <v>9.9</v>
          </cell>
          <cell r="F37">
            <v>10.4</v>
          </cell>
          <cell r="G37">
            <v>11.2</v>
          </cell>
          <cell r="H37">
            <v>10.4</v>
          </cell>
          <cell r="I37">
            <v>10.5</v>
          </cell>
          <cell r="J37">
            <v>11.1</v>
          </cell>
          <cell r="K37">
            <v>9.8000000000000007</v>
          </cell>
          <cell r="L37">
            <v>11</v>
          </cell>
          <cell r="M37">
            <v>11.1</v>
          </cell>
          <cell r="N37">
            <v>11</v>
          </cell>
          <cell r="O37">
            <v>11.6</v>
          </cell>
          <cell r="P37">
            <v>12</v>
          </cell>
          <cell r="Q37">
            <v>12.2</v>
          </cell>
        </row>
        <row r="38">
          <cell r="B38" t="str">
            <v xml:space="preserve">All modes </v>
          </cell>
          <cell r="E38">
            <v>183.20000000000002</v>
          </cell>
          <cell r="F38">
            <v>183.20000000000002</v>
          </cell>
          <cell r="G38">
            <v>187.29999999999998</v>
          </cell>
          <cell r="H38">
            <v>187.20000000000002</v>
          </cell>
          <cell r="I38">
            <v>195.2</v>
          </cell>
          <cell r="J38">
            <v>218.79999999999998</v>
          </cell>
          <cell r="K38">
            <v>222.80000000000004</v>
          </cell>
          <cell r="L38">
            <v>218.8</v>
          </cell>
          <cell r="M38">
            <v>214.1</v>
          </cell>
          <cell r="N38">
            <v>207.9</v>
          </cell>
          <cell r="O38">
            <v>211.06499999999997</v>
          </cell>
          <cell r="P38">
            <v>220.87799999999999</v>
          </cell>
          <cell r="Q38">
            <v>227.7</v>
          </cell>
        </row>
        <row r="41">
          <cell r="B41" t="str">
            <v>Road 1</v>
          </cell>
          <cell r="E41">
            <v>52.3471615720524</v>
          </cell>
          <cell r="F41">
            <v>54.803493449781648</v>
          </cell>
          <cell r="G41">
            <v>55.098772023491726</v>
          </cell>
          <cell r="H41">
            <v>56.303418803418801</v>
          </cell>
          <cell r="I41">
            <v>58.043032786885249</v>
          </cell>
          <cell r="J41">
            <v>59.506398537477153</v>
          </cell>
          <cell r="K41">
            <v>61.849192100538595</v>
          </cell>
          <cell r="L41">
            <v>62.294332723948806</v>
          </cell>
          <cell r="M41">
            <v>60.719290051377861</v>
          </cell>
          <cell r="N41">
            <v>60.846560846560848</v>
          </cell>
          <cell r="O41">
            <v>63.724445076161388</v>
          </cell>
          <cell r="P41">
            <v>65.058539103034249</v>
          </cell>
          <cell r="Q41">
            <v>65.700483091787447</v>
          </cell>
        </row>
        <row r="42">
          <cell r="B42" t="str">
            <v xml:space="preserve">Rail </v>
          </cell>
          <cell r="E42">
            <v>9.3340611353711793</v>
          </cell>
          <cell r="F42">
            <v>6.9323144104803491</v>
          </cell>
          <cell r="G42">
            <v>8.1687132941804581</v>
          </cell>
          <cell r="H42">
            <v>8.867521367521368</v>
          </cell>
          <cell r="I42">
            <v>8.8627049180327884</v>
          </cell>
          <cell r="J42">
            <v>8.3180987202925056</v>
          </cell>
          <cell r="K42">
            <v>7.7648114901256724</v>
          </cell>
          <cell r="L42">
            <v>7.221206581352833</v>
          </cell>
          <cell r="M42">
            <v>7.1461933675852407</v>
          </cell>
          <cell r="N42">
            <v>7.4555074555074556</v>
          </cell>
          <cell r="O42">
            <v>6.5216876317722035</v>
          </cell>
          <cell r="P42">
            <v>5.8756417569880197</v>
          </cell>
          <cell r="Q42">
            <v>5.8410188844971467</v>
          </cell>
        </row>
        <row r="43">
          <cell r="B43" t="str">
            <v xml:space="preserve">Water </v>
          </cell>
          <cell r="E43">
            <v>32.914847161572048</v>
          </cell>
          <cell r="F43">
            <v>32.587336244541483</v>
          </cell>
          <cell r="G43">
            <v>30.752802989855848</v>
          </cell>
          <cell r="H43">
            <v>29.273504273504276</v>
          </cell>
          <cell r="I43">
            <v>27.715163934426229</v>
          </cell>
          <cell r="J43">
            <v>27.102376599634368</v>
          </cell>
          <cell r="K43">
            <v>25.987432675044879</v>
          </cell>
          <cell r="L43">
            <v>25.457038391224863</v>
          </cell>
          <cell r="M43">
            <v>26.950023353573094</v>
          </cell>
          <cell r="N43">
            <v>26.406926406926406</v>
          </cell>
          <cell r="O43">
            <v>24.257930021557346</v>
          </cell>
          <cell r="P43">
            <v>23.632955749327685</v>
          </cell>
          <cell r="Q43">
            <v>23.100570926657884</v>
          </cell>
        </row>
        <row r="44">
          <cell r="B44" t="str">
            <v>Pipeline</v>
          </cell>
          <cell r="E44">
            <v>5.4039301310043664</v>
          </cell>
          <cell r="F44">
            <v>5.676855895196506</v>
          </cell>
          <cell r="G44">
            <v>5.9797116924719704</v>
          </cell>
          <cell r="H44">
            <v>5.5555555555555554</v>
          </cell>
          <cell r="I44">
            <v>5.3790983606557381</v>
          </cell>
          <cell r="J44">
            <v>5.0731261425959779</v>
          </cell>
          <cell r="K44">
            <v>4.3985637342908435</v>
          </cell>
          <cell r="L44">
            <v>5.0274223034734913</v>
          </cell>
          <cell r="M44">
            <v>5.1844932274638014</v>
          </cell>
          <cell r="N44">
            <v>5.2910052910052912</v>
          </cell>
          <cell r="O44">
            <v>5.495937270509085</v>
          </cell>
          <cell r="P44">
            <v>5.4328633906500423</v>
          </cell>
          <cell r="Q44">
            <v>5.3579270970575319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3"/>
      <sheetName val="TABLE3a"/>
      <sheetName val="TABLE3b"/>
      <sheetName val="TABLE4AL"/>
      <sheetName val="TABLE4a"/>
      <sheetName val="TABLE4b"/>
      <sheetName val="TABLE5"/>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 Notes &amp; questions"/>
      <sheetName val="B - Model Layout"/>
      <sheetName val="0a - main result tables"/>
      <sheetName val="0b - Exergy efficiency plots"/>
      <sheetName val="0c - Useful work TJ plots"/>
      <sheetName val="0d - Exergy TJ plots"/>
      <sheetName val="0e - 2030 projections"/>
      <sheetName val="0f - economic intensity plots"/>
      <sheetName val="0g - LMDI decomposition 2"/>
      <sheetName val="0h - UK results with US eff"/>
      <sheetName val="0i - US &amp; UK plots"/>
      <sheetName val="0j - Renewables coeff"/>
      <sheetName val="1b - UK IEA input data ktoe"/>
      <sheetName val="1c - IEA summary exergy TJ"/>
      <sheetName val="2 - IEA final energy map to UW "/>
      <sheetName val="2b - exergy eff by end user"/>
      <sheetName val="3 mech drive efficiencies ktoe"/>
      <sheetName val="3a - road vehicle efficiencies"/>
      <sheetName val="3b - train efficiencies"/>
      <sheetName val="3c - air efficiencies"/>
      <sheetName val="4 - heat efficiencies"/>
      <sheetName val="4a - LTH MTH1 heat efficiencies"/>
      <sheetName val="4b MTH2 HTH efficiencies"/>
      <sheetName val="5 - fossil fuel useful work"/>
      <sheetName val="6 - electricity grid efficiency"/>
      <sheetName val="7 - Electr UW allocation ktoe"/>
      <sheetName val="7a A+W 2005 efficiency data"/>
      <sheetName val="8 - Electricity useful work TJ"/>
      <sheetName val="9a - human food"/>
      <sheetName val="9b draught animal feed"/>
      <sheetName val="IEA UK energy use checks ss"/>
      <sheetName val="IEA UK TFC"/>
      <sheetName val="CET Hadley 1960-2010"/>
      <sheetName val="Input exergy - renewables"/>
      <sheetName val="App A IEA UW mapping categories"/>
      <sheetName val="3d - boat efficiencies ss"/>
      <sheetName val="Sankey and column charts"/>
      <sheetName val="Sankey chart"/>
      <sheetName val="0g - LMDI decompos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ec.europa.eu/energy/sites/ener/files/documents/20170125_-_technical_report_on_euco_scenarios_primes_corrected.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4"/>
  <sheetViews>
    <sheetView tabSelected="1" workbookViewId="0">
      <selection activeCell="A3" sqref="A3"/>
    </sheetView>
  </sheetViews>
  <sheetFormatPr defaultRowHeight="12.75" x14ac:dyDescent="0.2"/>
  <cols>
    <col min="2" max="2" width="80.5703125" customWidth="1"/>
  </cols>
  <sheetData>
    <row r="2" spans="1:2" x14ac:dyDescent="0.2">
      <c r="A2" t="s">
        <v>342</v>
      </c>
    </row>
    <row r="7" spans="1:2" x14ac:dyDescent="0.2">
      <c r="A7" s="380" t="s">
        <v>333</v>
      </c>
      <c r="B7" s="381" t="s">
        <v>187</v>
      </c>
    </row>
    <row r="8" spans="1:2" x14ac:dyDescent="0.2">
      <c r="A8" s="379">
        <v>1</v>
      </c>
      <c r="B8" s="376" t="s">
        <v>334</v>
      </c>
    </row>
    <row r="9" spans="1:2" ht="38.25" x14ac:dyDescent="0.2">
      <c r="A9" s="379">
        <v>2</v>
      </c>
      <c r="B9" s="376" t="s">
        <v>338</v>
      </c>
    </row>
    <row r="10" spans="1:2" ht="38.25" x14ac:dyDescent="0.2">
      <c r="A10" s="379">
        <v>3</v>
      </c>
      <c r="B10" s="376" t="s">
        <v>337</v>
      </c>
    </row>
    <row r="11" spans="1:2" ht="25.5" x14ac:dyDescent="0.2">
      <c r="A11" s="379">
        <v>4</v>
      </c>
      <c r="B11" s="376" t="s">
        <v>336</v>
      </c>
    </row>
    <row r="12" spans="1:2" ht="25.5" x14ac:dyDescent="0.2">
      <c r="A12" s="379">
        <v>5</v>
      </c>
      <c r="B12" s="376" t="s">
        <v>335</v>
      </c>
    </row>
    <row r="13" spans="1:2" x14ac:dyDescent="0.2">
      <c r="A13" s="378">
        <v>6</v>
      </c>
      <c r="B13" s="377" t="s">
        <v>340</v>
      </c>
    </row>
    <row r="14" spans="1:2" x14ac:dyDescent="0.2">
      <c r="A14" s="378">
        <v>7</v>
      </c>
      <c r="B14" s="377" t="s">
        <v>341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208"/>
  <sheetViews>
    <sheetView zoomScale="80" zoomScaleNormal="80" workbookViewId="0">
      <selection activeCell="A39" sqref="A39"/>
    </sheetView>
  </sheetViews>
  <sheetFormatPr defaultRowHeight="12.75" x14ac:dyDescent="0.2"/>
  <cols>
    <col min="2" max="2" width="16.140625" customWidth="1"/>
    <col min="3" max="3" width="15.42578125" customWidth="1"/>
    <col min="4" max="4" width="15.42578125" bestFit="1" customWidth="1"/>
    <col min="5" max="15" width="10.28515625" bestFit="1" customWidth="1"/>
    <col min="16" max="16" width="19.28515625" customWidth="1"/>
    <col min="17" max="19" width="10.7109375" customWidth="1"/>
    <col min="20" max="24" width="10.28515625" bestFit="1" customWidth="1"/>
  </cols>
  <sheetData>
    <row r="2" spans="1:64" s="37" customFormat="1" x14ac:dyDescent="0.2">
      <c r="A2" s="37" t="s">
        <v>331</v>
      </c>
    </row>
    <row r="3" spans="1:64" s="37" customFormat="1" x14ac:dyDescent="0.2"/>
    <row r="4" spans="1:64" x14ac:dyDescent="0.2">
      <c r="D4" t="s">
        <v>99</v>
      </c>
      <c r="E4" t="s">
        <v>99</v>
      </c>
      <c r="F4" t="s">
        <v>99</v>
      </c>
      <c r="G4" t="s">
        <v>99</v>
      </c>
      <c r="H4" t="s">
        <v>99</v>
      </c>
      <c r="I4" t="s">
        <v>99</v>
      </c>
      <c r="J4" t="s">
        <v>99</v>
      </c>
      <c r="K4" t="s">
        <v>99</v>
      </c>
      <c r="L4" t="s">
        <v>99</v>
      </c>
      <c r="M4" t="s">
        <v>99</v>
      </c>
      <c r="N4" t="s">
        <v>99</v>
      </c>
      <c r="O4" t="s">
        <v>99</v>
      </c>
      <c r="P4" t="s">
        <v>99</v>
      </c>
      <c r="Q4" t="s">
        <v>99</v>
      </c>
      <c r="R4" t="s">
        <v>99</v>
      </c>
      <c r="S4" t="s">
        <v>99</v>
      </c>
      <c r="T4" t="s">
        <v>99</v>
      </c>
      <c r="U4" t="s">
        <v>99</v>
      </c>
      <c r="V4" t="s">
        <v>99</v>
      </c>
      <c r="W4" t="s">
        <v>99</v>
      </c>
      <c r="X4" t="s">
        <v>99</v>
      </c>
    </row>
    <row r="5" spans="1:64" x14ac:dyDescent="0.2">
      <c r="D5" t="s">
        <v>190</v>
      </c>
      <c r="E5" t="s">
        <v>191</v>
      </c>
      <c r="F5" t="s">
        <v>192</v>
      </c>
      <c r="G5" t="s">
        <v>193</v>
      </c>
      <c r="H5" t="s">
        <v>194</v>
      </c>
      <c r="I5" t="s">
        <v>195</v>
      </c>
      <c r="J5" t="s">
        <v>196</v>
      </c>
      <c r="K5" t="s">
        <v>197</v>
      </c>
      <c r="L5" t="s">
        <v>198</v>
      </c>
      <c r="M5" t="s">
        <v>199</v>
      </c>
      <c r="N5" t="s">
        <v>200</v>
      </c>
      <c r="O5" t="s">
        <v>201</v>
      </c>
      <c r="P5" t="s">
        <v>202</v>
      </c>
      <c r="Q5" t="s">
        <v>203</v>
      </c>
      <c r="R5" t="s">
        <v>204</v>
      </c>
      <c r="S5" t="s">
        <v>205</v>
      </c>
      <c r="T5" t="s">
        <v>206</v>
      </c>
      <c r="U5" t="s">
        <v>207</v>
      </c>
      <c r="V5" t="s">
        <v>208</v>
      </c>
      <c r="W5" t="s">
        <v>209</v>
      </c>
      <c r="X5" t="s">
        <v>210</v>
      </c>
    </row>
    <row r="6" spans="1:64" x14ac:dyDescent="0.2">
      <c r="B6" t="s">
        <v>279</v>
      </c>
      <c r="C6" t="s">
        <v>151</v>
      </c>
      <c r="D6" s="285">
        <v>205919.95199999999</v>
      </c>
      <c r="E6" s="285">
        <v>212937.88699999999</v>
      </c>
      <c r="F6" s="285">
        <v>212211.77</v>
      </c>
      <c r="G6" s="285">
        <v>214261.54300000001</v>
      </c>
      <c r="H6" s="285">
        <v>215788.27</v>
      </c>
      <c r="I6" s="285">
        <v>216263.87</v>
      </c>
      <c r="J6" s="285">
        <v>225574.791</v>
      </c>
      <c r="K6" s="285">
        <v>219252.842</v>
      </c>
      <c r="L6" s="285">
        <v>221482.644</v>
      </c>
      <c r="M6" s="285">
        <v>222040.09700000001</v>
      </c>
      <c r="N6" s="285">
        <v>222939.74799999999</v>
      </c>
      <c r="O6" s="285">
        <v>223770.117</v>
      </c>
      <c r="P6" s="285">
        <v>218305.83199999999</v>
      </c>
      <c r="Q6" s="285">
        <v>222080.28599999999</v>
      </c>
      <c r="R6" s="285">
        <v>221557.861</v>
      </c>
      <c r="S6" s="285">
        <v>222637.851</v>
      </c>
      <c r="T6" s="285">
        <v>218960.65100000001</v>
      </c>
      <c r="U6" s="285">
        <v>210992.73800000001</v>
      </c>
      <c r="V6" s="285">
        <v>208208.85</v>
      </c>
      <c r="W6" s="285">
        <v>196484.56899999999</v>
      </c>
      <c r="X6" s="285">
        <v>201828.74</v>
      </c>
    </row>
    <row r="7" spans="1:64" x14ac:dyDescent="0.2">
      <c r="B7" t="s">
        <v>279</v>
      </c>
      <c r="C7" t="s">
        <v>140</v>
      </c>
      <c r="D7" s="285">
        <v>5291</v>
      </c>
      <c r="E7" s="285">
        <v>5475</v>
      </c>
      <c r="F7" s="285">
        <v>5671</v>
      </c>
      <c r="G7" s="285">
        <v>5942</v>
      </c>
      <c r="H7" s="285">
        <v>6183</v>
      </c>
      <c r="I7" s="285">
        <v>6471</v>
      </c>
      <c r="J7" s="285">
        <v>6695</v>
      </c>
      <c r="K7" s="285">
        <v>6998</v>
      </c>
      <c r="L7" s="285">
        <v>7397</v>
      </c>
      <c r="M7" s="285">
        <v>7682</v>
      </c>
      <c r="N7" s="285">
        <v>6279</v>
      </c>
      <c r="O7" s="285">
        <v>6321</v>
      </c>
      <c r="P7" s="285">
        <v>6283</v>
      </c>
      <c r="Q7" s="285">
        <v>5945</v>
      </c>
      <c r="R7" s="285">
        <v>5943</v>
      </c>
      <c r="S7" s="285">
        <v>5891</v>
      </c>
      <c r="T7" s="285">
        <v>6278</v>
      </c>
      <c r="U7" s="285">
        <v>6280</v>
      </c>
      <c r="V7" s="285">
        <v>6280</v>
      </c>
      <c r="W7" s="285">
        <v>6801</v>
      </c>
      <c r="X7" s="285">
        <v>7417</v>
      </c>
      <c r="AB7" t="s">
        <v>141</v>
      </c>
    </row>
    <row r="8" spans="1:64" x14ac:dyDescent="0.2">
      <c r="B8" t="s">
        <v>323</v>
      </c>
      <c r="C8" t="s">
        <v>151</v>
      </c>
      <c r="D8" s="285">
        <f>'2_UK_2030_scenario'!X44</f>
        <v>182918.80787177445</v>
      </c>
      <c r="E8" s="285">
        <f>'2_UK_2030_scenario'!Y44</f>
        <v>188803.09737379622</v>
      </c>
      <c r="F8" s="285">
        <f>'2_UK_2030_scenario'!Z44</f>
        <v>187007.6160571365</v>
      </c>
      <c r="G8" s="285">
        <f>'2_UK_2030_scenario'!AA44</f>
        <v>188947.03926205653</v>
      </c>
      <c r="H8" s="285">
        <f>'2_UK_2030_scenario'!AB44</f>
        <v>187016.11429335471</v>
      </c>
      <c r="I8" s="285">
        <f>'2_UK_2030_scenario'!AC44</f>
        <v>187026.45458433341</v>
      </c>
      <c r="J8" s="285">
        <f>'2_UK_2030_scenario'!AD44</f>
        <v>196387.73133768185</v>
      </c>
      <c r="K8" s="285">
        <f>'2_UK_2030_scenario'!AE44</f>
        <v>192334.21730809333</v>
      </c>
      <c r="L8" s="285">
        <f>'2_UK_2030_scenario'!AF44</f>
        <v>193650.59125055137</v>
      </c>
      <c r="M8" s="285">
        <f>'2_UK_2030_scenario'!AG44</f>
        <v>194653.48524320329</v>
      </c>
      <c r="N8" s="285">
        <f>'2_UK_2030_scenario'!AH44</f>
        <v>195616.85286000956</v>
      </c>
      <c r="O8" s="285">
        <f>'2_UK_2030_scenario'!AI44</f>
        <v>197855.96304331819</v>
      </c>
      <c r="P8" s="285">
        <f>'2_UK_2030_scenario'!AJ44</f>
        <v>194108.65069775702</v>
      </c>
      <c r="Q8" s="285">
        <f>'2_UK_2030_scenario'!AK44</f>
        <v>195812.70136291499</v>
      </c>
      <c r="R8" s="285">
        <f>'2_UK_2030_scenario'!AL44</f>
        <v>195902.52184550327</v>
      </c>
      <c r="S8" s="285">
        <f>'2_UK_2030_scenario'!AM44</f>
        <v>197620.85884325099</v>
      </c>
      <c r="T8" s="285">
        <f>'2_UK_2030_scenario'!AN44</f>
        <v>194927.54341276502</v>
      </c>
      <c r="U8" s="285">
        <f>'2_UK_2030_scenario'!AO44</f>
        <v>188849.06586772186</v>
      </c>
      <c r="V8" s="285">
        <f>'2_UK_2030_scenario'!AP44</f>
        <v>186263.43471191509</v>
      </c>
      <c r="W8" s="285">
        <f>'2_UK_2030_scenario'!AQ44</f>
        <v>174554.17370713464</v>
      </c>
      <c r="X8" s="285">
        <f>'2_UK_2030_scenario'!AR44</f>
        <v>180780.95674313378</v>
      </c>
    </row>
    <row r="9" spans="1:64" x14ac:dyDescent="0.2">
      <c r="B9" t="s">
        <v>323</v>
      </c>
      <c r="C9" t="s">
        <v>140</v>
      </c>
      <c r="D9" s="285">
        <f>'3_GH_2030_scenario'!X46</f>
        <v>6460.7026043553697</v>
      </c>
      <c r="E9" s="285">
        <f>'3_GH_2030_scenario'!Y46</f>
        <v>6568.3176484885098</v>
      </c>
      <c r="F9" s="285">
        <f>'3_GH_2030_scenario'!Z46</f>
        <v>6764.3532125971979</v>
      </c>
      <c r="G9" s="285">
        <f>'3_GH_2030_scenario'!AA46</f>
        <v>6934.8363337794763</v>
      </c>
      <c r="H9" s="285">
        <f>'3_GH_2030_scenario'!AB46</f>
        <v>7037.8035263849097</v>
      </c>
      <c r="I9" s="285">
        <f>'3_GH_2030_scenario'!AC46</f>
        <v>7224.0160390826368</v>
      </c>
      <c r="J9" s="285">
        <f>'3_GH_2030_scenario'!AD46</f>
        <v>7360.3284277796502</v>
      </c>
      <c r="K9" s="285">
        <f>'3_GH_2030_scenario'!AE46</f>
        <v>7351.8557690688349</v>
      </c>
      <c r="L9" s="285">
        <f>'3_GH_2030_scenario'!AF46</f>
        <v>7615.0430878290499</v>
      </c>
      <c r="M9" s="285">
        <f>'3_GH_2030_scenario'!AG46</f>
        <v>7783.8418968234228</v>
      </c>
      <c r="N9" s="285">
        <f>'3_GH_2030_scenario'!AH46</f>
        <v>7624.5751440406902</v>
      </c>
      <c r="O9" s="285">
        <f>'3_GH_2030_scenario'!AI46</f>
        <v>7645.6738960548209</v>
      </c>
      <c r="P9" s="285">
        <f>'3_GH_2030_scenario'!AJ46</f>
        <v>7599.6823118714074</v>
      </c>
      <c r="Q9" s="285">
        <f>'3_GH_2030_scenario'!AK46</f>
        <v>7268.2909307868267</v>
      </c>
      <c r="R9" s="285">
        <f>'3_GH_2030_scenario'!AL46</f>
        <v>7334.2118858114045</v>
      </c>
      <c r="S9" s="285">
        <f>'3_GH_2030_scenario'!AM46</f>
        <v>7296.6013499245237</v>
      </c>
      <c r="T9" s="285">
        <f>'3_GH_2030_scenario'!AN46</f>
        <v>7626.9000544399541</v>
      </c>
      <c r="U9" s="285">
        <f>'3_GH_2030_scenario'!AO46</f>
        <v>7682.6780781662874</v>
      </c>
      <c r="V9" s="285">
        <f>'3_GH_2030_scenario'!AP46</f>
        <v>7703.2684631706143</v>
      </c>
      <c r="W9" s="285">
        <f>'3_GH_2030_scenario'!AQ46</f>
        <v>8253.8926639897272</v>
      </c>
      <c r="X9" s="285">
        <f>'3_GH_2030_scenario'!AR46</f>
        <v>8729.7270880911692</v>
      </c>
    </row>
    <row r="10" spans="1:64" x14ac:dyDescent="0.2">
      <c r="B10" t="s">
        <v>324</v>
      </c>
      <c r="C10" t="s">
        <v>151</v>
      </c>
      <c r="D10" s="374">
        <f>D8/D6</f>
        <v>0.88830055609072045</v>
      </c>
      <c r="E10" s="374">
        <f t="shared" ref="E10:X10" si="0">E8/E6</f>
        <v>0.88665807684001408</v>
      </c>
      <c r="F10" s="374">
        <f t="shared" si="0"/>
        <v>0.88123112142713156</v>
      </c>
      <c r="G10" s="374">
        <f t="shared" si="0"/>
        <v>0.88185232224364463</v>
      </c>
      <c r="H10" s="374">
        <f t="shared" si="0"/>
        <v>0.86666487614620902</v>
      </c>
      <c r="I10" s="374">
        <f t="shared" si="0"/>
        <v>0.86480675012582275</v>
      </c>
      <c r="J10" s="374">
        <f t="shared" si="0"/>
        <v>0.87061027727021967</v>
      </c>
      <c r="K10" s="374">
        <f t="shared" si="0"/>
        <v>0.87722565214499393</v>
      </c>
      <c r="L10" s="374">
        <f t="shared" si="0"/>
        <v>0.8743375451602039</v>
      </c>
      <c r="M10" s="374">
        <f t="shared" si="0"/>
        <v>0.87665916144507583</v>
      </c>
      <c r="N10" s="374">
        <f t="shared" si="0"/>
        <v>0.87744269299169375</v>
      </c>
      <c r="O10" s="374">
        <f t="shared" si="0"/>
        <v>0.88419296417187909</v>
      </c>
      <c r="P10" s="374">
        <f t="shared" si="0"/>
        <v>0.88915925387534778</v>
      </c>
      <c r="Q10" s="374">
        <f t="shared" si="0"/>
        <v>0.88172032236537645</v>
      </c>
      <c r="R10" s="374">
        <f t="shared" si="0"/>
        <v>0.88420478949064807</v>
      </c>
      <c r="S10" s="374">
        <f t="shared" si="0"/>
        <v>0.88763369730536512</v>
      </c>
      <c r="T10" s="374">
        <f t="shared" si="0"/>
        <v>0.89024006150203217</v>
      </c>
      <c r="U10" s="374">
        <f t="shared" si="0"/>
        <v>0.89505007450882901</v>
      </c>
      <c r="V10" s="374">
        <f t="shared" si="0"/>
        <v>0.89459902742806119</v>
      </c>
      <c r="W10" s="374">
        <f t="shared" si="0"/>
        <v>0.8883861699446467</v>
      </c>
      <c r="X10" s="374">
        <f t="shared" si="0"/>
        <v>0.89571463778217997</v>
      </c>
    </row>
    <row r="11" spans="1:64" x14ac:dyDescent="0.2">
      <c r="B11" t="s">
        <v>324</v>
      </c>
      <c r="C11" t="s">
        <v>140</v>
      </c>
      <c r="D11" s="374">
        <f>D9/D7</f>
        <v>1.2210740132971782</v>
      </c>
      <c r="E11" s="374">
        <f t="shared" ref="E11:X11" si="1">E9/E7</f>
        <v>1.1996927211851161</v>
      </c>
      <c r="F11" s="374">
        <f t="shared" si="1"/>
        <v>1.1927972513837415</v>
      </c>
      <c r="G11" s="374">
        <f t="shared" si="1"/>
        <v>1.1670879053819381</v>
      </c>
      <c r="H11" s="374">
        <f t="shared" si="1"/>
        <v>1.1382506107690296</v>
      </c>
      <c r="I11" s="374">
        <f t="shared" si="1"/>
        <v>1.1163678008163556</v>
      </c>
      <c r="J11" s="374">
        <f t="shared" si="1"/>
        <v>1.0993769122897161</v>
      </c>
      <c r="K11" s="374">
        <f t="shared" si="1"/>
        <v>1.0505652713730831</v>
      </c>
      <c r="L11" s="374">
        <f t="shared" si="1"/>
        <v>1.0294772323683994</v>
      </c>
      <c r="M11" s="374">
        <f t="shared" si="1"/>
        <v>1.0132572112501201</v>
      </c>
      <c r="N11" s="374">
        <f t="shared" si="1"/>
        <v>1.2142976818029447</v>
      </c>
      <c r="O11" s="374">
        <f t="shared" si="1"/>
        <v>1.2095671406509763</v>
      </c>
      <c r="P11" s="374">
        <f t="shared" si="1"/>
        <v>1.2095626789545453</v>
      </c>
      <c r="Q11" s="374">
        <f t="shared" si="1"/>
        <v>1.2225888865915604</v>
      </c>
      <c r="R11" s="374">
        <f t="shared" si="1"/>
        <v>1.2340925266382978</v>
      </c>
      <c r="S11" s="374">
        <f t="shared" si="1"/>
        <v>1.2386014853037726</v>
      </c>
      <c r="T11" s="374">
        <f t="shared" si="1"/>
        <v>1.2148614295062048</v>
      </c>
      <c r="U11" s="374">
        <f t="shared" si="1"/>
        <v>1.2233563818736126</v>
      </c>
      <c r="V11" s="374">
        <f t="shared" si="1"/>
        <v>1.2266351056004163</v>
      </c>
      <c r="W11" s="374">
        <f t="shared" si="1"/>
        <v>1.2136292698117523</v>
      </c>
      <c r="X11" s="374">
        <f t="shared" si="1"/>
        <v>1.1769889561940365</v>
      </c>
    </row>
    <row r="12" spans="1:64" ht="25.5" x14ac:dyDescent="0.2">
      <c r="B12" t="s">
        <v>324</v>
      </c>
      <c r="C12" s="375" t="s">
        <v>328</v>
      </c>
      <c r="D12" s="374">
        <f>D11</f>
        <v>1.2210740132971782</v>
      </c>
      <c r="E12" s="374">
        <v>1.22</v>
      </c>
      <c r="F12" s="374">
        <v>1.2192000000000001</v>
      </c>
      <c r="G12" s="374">
        <v>1.2183999999999999</v>
      </c>
      <c r="H12" s="374">
        <v>1.2176</v>
      </c>
      <c r="I12" s="374">
        <v>1.2168000000000001</v>
      </c>
      <c r="J12" s="374">
        <v>1.216</v>
      </c>
      <c r="K12" s="374">
        <v>1.2152000000000001</v>
      </c>
      <c r="L12" s="374">
        <v>1.2143999999999999</v>
      </c>
      <c r="M12" s="374">
        <v>1.2136</v>
      </c>
      <c r="N12" s="374">
        <f>N11</f>
        <v>1.2142976818029447</v>
      </c>
      <c r="O12" s="374"/>
      <c r="P12" s="374"/>
      <c r="Q12" s="374"/>
      <c r="R12" s="374"/>
      <c r="S12" s="374"/>
      <c r="T12" s="374"/>
      <c r="U12" s="374"/>
      <c r="V12" s="374"/>
      <c r="W12" s="374"/>
      <c r="X12" s="374"/>
    </row>
    <row r="14" spans="1:64" s="2" customFormat="1" x14ac:dyDescent="0.2">
      <c r="E14" s="45">
        <v>1971</v>
      </c>
      <c r="F14" s="45">
        <v>1972</v>
      </c>
      <c r="G14" s="45">
        <v>1973</v>
      </c>
      <c r="H14" s="45">
        <v>1974</v>
      </c>
      <c r="I14" s="45">
        <v>1975</v>
      </c>
      <c r="J14" s="45">
        <v>1976</v>
      </c>
      <c r="K14" s="45">
        <v>1977</v>
      </c>
      <c r="L14" s="45">
        <v>1978</v>
      </c>
      <c r="M14" s="45">
        <v>1979</v>
      </c>
      <c r="N14" s="45">
        <v>1980</v>
      </c>
      <c r="O14" s="45">
        <v>1981</v>
      </c>
      <c r="P14" s="45">
        <v>1982</v>
      </c>
      <c r="Q14" s="45">
        <v>1983</v>
      </c>
      <c r="R14" s="45">
        <v>1984</v>
      </c>
      <c r="S14" s="45">
        <v>1985</v>
      </c>
      <c r="T14" s="45">
        <v>1986</v>
      </c>
      <c r="U14" s="45">
        <v>1987</v>
      </c>
      <c r="V14" s="45">
        <v>1988</v>
      </c>
      <c r="W14" s="45">
        <v>1989</v>
      </c>
      <c r="X14" s="45">
        <v>1990</v>
      </c>
      <c r="Y14" s="45">
        <v>1991</v>
      </c>
      <c r="Z14" s="45">
        <v>1992</v>
      </c>
      <c r="AA14" s="45">
        <v>1993</v>
      </c>
      <c r="AB14" s="45">
        <v>1994</v>
      </c>
      <c r="AC14" s="45">
        <v>1995</v>
      </c>
      <c r="AD14" s="45">
        <v>1996</v>
      </c>
      <c r="AE14" s="45">
        <v>1997</v>
      </c>
      <c r="AF14" s="45">
        <v>1998</v>
      </c>
      <c r="AG14" s="45">
        <v>1999</v>
      </c>
      <c r="AH14" s="45">
        <v>2000</v>
      </c>
      <c r="AI14" s="45">
        <v>2001</v>
      </c>
      <c r="AJ14" s="45">
        <v>2002</v>
      </c>
      <c r="AK14" s="45">
        <v>2003</v>
      </c>
      <c r="AL14" s="45">
        <v>2004</v>
      </c>
      <c r="AM14" s="45">
        <v>2005</v>
      </c>
      <c r="AN14" s="45">
        <v>2006</v>
      </c>
      <c r="AO14" s="45">
        <v>2007</v>
      </c>
      <c r="AP14" s="45">
        <v>2008</v>
      </c>
      <c r="AQ14" s="45">
        <v>2009</v>
      </c>
      <c r="AR14" s="45">
        <v>2010</v>
      </c>
      <c r="AS14" s="45">
        <v>2011</v>
      </c>
      <c r="AT14" s="45">
        <v>2012</v>
      </c>
      <c r="AU14" s="45">
        <v>2013</v>
      </c>
      <c r="AV14" s="45">
        <v>2014</v>
      </c>
      <c r="AW14" s="45">
        <v>2015</v>
      </c>
      <c r="AX14" s="45">
        <v>2016</v>
      </c>
      <c r="AY14" s="45">
        <v>2017</v>
      </c>
      <c r="AZ14" s="45">
        <v>2018</v>
      </c>
      <c r="BA14" s="45">
        <v>2019</v>
      </c>
      <c r="BB14" s="45">
        <v>2020</v>
      </c>
      <c r="BC14" s="45">
        <v>2021</v>
      </c>
      <c r="BD14" s="45">
        <v>2022</v>
      </c>
      <c r="BE14" s="45">
        <v>2023</v>
      </c>
      <c r="BF14" s="45">
        <v>2024</v>
      </c>
      <c r="BG14" s="45">
        <v>2025</v>
      </c>
      <c r="BH14" s="45">
        <v>2026</v>
      </c>
      <c r="BI14" s="45">
        <v>2027</v>
      </c>
      <c r="BJ14" s="45">
        <v>2028</v>
      </c>
      <c r="BK14" s="45">
        <v>2029</v>
      </c>
      <c r="BL14" s="45">
        <v>2030</v>
      </c>
    </row>
    <row r="15" spans="1:64" s="2" customFormat="1" x14ac:dyDescent="0.2">
      <c r="D15" s="305" t="s">
        <v>305</v>
      </c>
      <c r="E15" s="280">
        <f>'2_UK_2030_scenario'!E14</f>
        <v>9.051779599496082E-2</v>
      </c>
      <c r="F15" s="280">
        <f>'2_UK_2030_scenario'!F14</f>
        <v>9.3659724813801443E-2</v>
      </c>
      <c r="G15" s="280">
        <f>'2_UK_2030_scenario'!G14</f>
        <v>9.4555030446741781E-2</v>
      </c>
      <c r="H15" s="280">
        <f>'2_UK_2030_scenario'!H14</f>
        <v>9.5590970784508469E-2</v>
      </c>
      <c r="I15" s="280">
        <f>'2_UK_2030_scenario'!I14</f>
        <v>9.7992053560566367E-2</v>
      </c>
      <c r="J15" s="280">
        <f>'2_UK_2030_scenario'!J14</f>
        <v>9.963228764057494E-2</v>
      </c>
      <c r="K15" s="280">
        <f>'2_UK_2030_scenario'!K14</f>
        <v>0.10253736705090261</v>
      </c>
      <c r="L15" s="280">
        <f>'2_UK_2030_scenario'!L14</f>
        <v>0.10343430667627938</v>
      </c>
      <c r="M15" s="280">
        <f>'2_UK_2030_scenario'!M14</f>
        <v>0.103013370846486</v>
      </c>
      <c r="N15" s="280">
        <f>'2_UK_2030_scenario'!N14</f>
        <v>0.10399971834583603</v>
      </c>
      <c r="O15" s="280">
        <f>'2_UK_2030_scenario'!O14</f>
        <v>0.1055970336420296</v>
      </c>
      <c r="P15" s="280">
        <f>'2_UK_2030_scenario'!P14</f>
        <v>0.10824062446942743</v>
      </c>
      <c r="Q15" s="280">
        <f>'2_UK_2030_scenario'!Q14</f>
        <v>0.1073911841520392</v>
      </c>
      <c r="R15" s="280">
        <f>'2_UK_2030_scenario'!R14</f>
        <v>0.10860652963183787</v>
      </c>
      <c r="S15" s="280">
        <f>'2_UK_2030_scenario'!S14</f>
        <v>0.10813754439553247</v>
      </c>
      <c r="T15" s="280">
        <f>'2_UK_2030_scenario'!T14</f>
        <v>0.10854542745978574</v>
      </c>
      <c r="U15" s="280">
        <f>'2_UK_2030_scenario'!U14</f>
        <v>0.11174781733020134</v>
      </c>
      <c r="V15" s="280">
        <f>'2_UK_2030_scenario'!V14</f>
        <v>0.11373032384756782</v>
      </c>
      <c r="W15" s="280">
        <f>'2_UK_2030_scenario'!W14</f>
        <v>0.11430976341024117</v>
      </c>
      <c r="X15" s="280">
        <f>'2_UK_2030_scenario'!X14</f>
        <v>0.11532185674730223</v>
      </c>
      <c r="Y15" s="280">
        <f>'2_UK_2030_scenario'!Y14</f>
        <v>0.11755643137636917</v>
      </c>
      <c r="Z15" s="280">
        <f>'2_UK_2030_scenario'!Z14</f>
        <v>0.11515918532362554</v>
      </c>
      <c r="AA15" s="280">
        <f>'2_UK_2030_scenario'!AA14</f>
        <v>0.11657593939918899</v>
      </c>
      <c r="AB15" s="280">
        <f>'2_UK_2030_scenario'!AB14</f>
        <v>0.11764234878529868</v>
      </c>
      <c r="AC15" s="280">
        <f>'2_UK_2030_scenario'!AC14</f>
        <v>0.1192763863182843</v>
      </c>
      <c r="AD15" s="280">
        <f>'2_UK_2030_scenario'!AD14</f>
        <v>0.12136542932766355</v>
      </c>
      <c r="AE15" s="280">
        <f>'2_UK_2030_scenario'!AE14</f>
        <v>0.12438620330811809</v>
      </c>
      <c r="AF15" s="280">
        <f>'2_UK_2030_scenario'!AF14</f>
        <v>0.12380927346470452</v>
      </c>
      <c r="AG15" s="280">
        <f>'2_UK_2030_scenario'!AG14</f>
        <v>0.12898012560480623</v>
      </c>
      <c r="AH15" s="280">
        <f>'2_UK_2030_scenario'!AH14</f>
        <v>0.13061346435063692</v>
      </c>
      <c r="AI15" s="280">
        <f>'2_UK_2030_scenario'!AI14</f>
        <v>0.13116276862806794</v>
      </c>
      <c r="AJ15" s="280">
        <f>'2_UK_2030_scenario'!AJ14</f>
        <v>0.13278894434776983</v>
      </c>
      <c r="AK15" s="280">
        <f>'2_UK_2030_scenario'!AK14</f>
        <v>0.13240501766892143</v>
      </c>
      <c r="AL15" s="280">
        <f>'2_UK_2030_scenario'!AL14</f>
        <v>0.13191931170544763</v>
      </c>
      <c r="AM15" s="280">
        <f>'2_UK_2030_scenario'!AM14</f>
        <v>0.13230583045026523</v>
      </c>
      <c r="AN15" s="280">
        <f>'2_UK_2030_scenario'!AN14</f>
        <v>0.13349185349863987</v>
      </c>
      <c r="AO15" s="280">
        <f>'2_UK_2030_scenario'!AO14</f>
        <v>0.13565011970857135</v>
      </c>
      <c r="AP15" s="280">
        <f>'2_UK_2030_scenario'!AP14</f>
        <v>0.1352628100906822</v>
      </c>
      <c r="AQ15" s="280">
        <f>'2_UK_2030_scenario'!AQ14</f>
        <v>0.13487637066960431</v>
      </c>
      <c r="AR15" s="280">
        <f>'2_UK_2030_scenario'!AR14</f>
        <v>0.13525821553668027</v>
      </c>
      <c r="AS15" s="280">
        <f>'2_UK_2030_scenario'!AS14</f>
        <v>0.14122592464490408</v>
      </c>
      <c r="AT15" s="280">
        <f>'2_UK_2030_scenario'!AT14</f>
        <v>0.13484953595440813</v>
      </c>
      <c r="AU15" s="280">
        <f>'2_UK_2030_scenario'!AU14</f>
        <v>0.13854028746930538</v>
      </c>
    </row>
    <row r="16" spans="1:64" x14ac:dyDescent="0.2">
      <c r="D16" s="305" t="s">
        <v>306</v>
      </c>
      <c r="E16" s="301">
        <f>'3_GH_2030_scenario'!E14</f>
        <v>6.0602035595027415E-2</v>
      </c>
      <c r="F16" s="301">
        <f>'3_GH_2030_scenario'!F14</f>
        <v>6.2794551114476446E-2</v>
      </c>
      <c r="G16" s="301">
        <f>'3_GH_2030_scenario'!G14</f>
        <v>6.5623063743127416E-2</v>
      </c>
      <c r="H16" s="301">
        <f>'3_GH_2030_scenario'!H14</f>
        <v>6.4774909958482688E-2</v>
      </c>
      <c r="I16" s="301">
        <f>'3_GH_2030_scenario'!I14</f>
        <v>6.3769933098500695E-2</v>
      </c>
      <c r="J16" s="301">
        <f>'3_GH_2030_scenario'!J14</f>
        <v>6.5153538575773745E-2</v>
      </c>
      <c r="K16" s="301">
        <f>'3_GH_2030_scenario'!K14</f>
        <v>6.5277615895471888E-2</v>
      </c>
      <c r="L16" s="301">
        <f>'3_GH_2030_scenario'!L14</f>
        <v>6.0098073153620334E-2</v>
      </c>
      <c r="M16" s="301">
        <f>'3_GH_2030_scenario'!M14</f>
        <v>6.3138735938711762E-2</v>
      </c>
      <c r="N16" s="301">
        <f>'3_GH_2030_scenario'!N14</f>
        <v>6.5693884774297051E-2</v>
      </c>
      <c r="O16" s="301">
        <f>'3_GH_2030_scenario'!O14</f>
        <v>6.747391161825135E-2</v>
      </c>
      <c r="P16" s="301">
        <f>'3_GH_2030_scenario'!P14</f>
        <v>5.9727968272406971E-2</v>
      </c>
      <c r="Q16" s="301">
        <f>'3_GH_2030_scenario'!Q14</f>
        <v>3.9636982588233297E-2</v>
      </c>
      <c r="R16" s="301">
        <f>'3_GH_2030_scenario'!R14</f>
        <v>3.4629771968943651E-2</v>
      </c>
      <c r="S16" s="301">
        <f>'3_GH_2030_scenario'!S14</f>
        <v>4.0440521698150982E-2</v>
      </c>
      <c r="T16" s="301">
        <f>'3_GH_2030_scenario'!T14</f>
        <v>5.0168347100265839E-2</v>
      </c>
      <c r="U16" s="301">
        <f>'3_GH_2030_scenario'!U14</f>
        <v>5.2975695459902473E-2</v>
      </c>
      <c r="V16" s="301">
        <f>'3_GH_2030_scenario'!V14</f>
        <v>5.4722255926008434E-2</v>
      </c>
      <c r="W16" s="301">
        <f>'3_GH_2030_scenario'!W14</f>
        <v>5.4394093345178009E-2</v>
      </c>
      <c r="X16" s="301">
        <f>'3_GH_2030_scenario'!X14</f>
        <v>5.4343533977192764E-2</v>
      </c>
      <c r="Y16" s="301">
        <f>'3_GH_2030_scenario'!Y14</f>
        <v>5.4125803957604621E-2</v>
      </c>
      <c r="Z16" s="301">
        <f>'3_GH_2030_scenario'!Z14</f>
        <v>5.6703817495869439E-2</v>
      </c>
      <c r="AA16" s="301">
        <f>'3_GH_2030_scenario'!AA14</f>
        <v>5.662373715625317E-2</v>
      </c>
      <c r="AB16" s="301">
        <f>'3_GH_2030_scenario'!AB14</f>
        <v>5.5643492272467586E-2</v>
      </c>
      <c r="AC16" s="301">
        <f>'3_GH_2030_scenario'!AC14</f>
        <v>5.8740561052882188E-2</v>
      </c>
      <c r="AD16" s="301">
        <f>'3_GH_2030_scenario'!AD14</f>
        <v>6.1169357051374329E-2</v>
      </c>
      <c r="AE16" s="301">
        <f>'3_GH_2030_scenario'!AE14</f>
        <v>6.6003049079132708E-2</v>
      </c>
      <c r="AF16" s="301">
        <f>'3_GH_2030_scenario'!AF14</f>
        <v>5.9994265374370762E-2</v>
      </c>
      <c r="AG16" s="301">
        <f>'3_GH_2030_scenario'!AG14</f>
        <v>6.9008875968626843E-2</v>
      </c>
      <c r="AH16" s="301">
        <f>'3_GH_2030_scenario'!AH14</f>
        <v>6.8731558550061675E-2</v>
      </c>
      <c r="AI16" s="301">
        <f>'3_GH_2030_scenario'!AI14</f>
        <v>6.9225122765935274E-2</v>
      </c>
      <c r="AJ16" s="301">
        <f>'3_GH_2030_scenario'!AJ14</f>
        <v>6.9822333284578972E-2</v>
      </c>
      <c r="AK16" s="301">
        <f>'3_GH_2030_scenario'!AK14</f>
        <v>6.2600595788184762E-2</v>
      </c>
      <c r="AL16" s="301">
        <f>'3_GH_2030_scenario'!AL14</f>
        <v>6.6221426970888675E-2</v>
      </c>
      <c r="AM16" s="301">
        <f>'3_GH_2030_scenario'!AM14</f>
        <v>7.0287830216797603E-2</v>
      </c>
      <c r="AN16" s="301">
        <f>'3_GH_2030_scenario'!AN14</f>
        <v>7.4450479363159974E-2</v>
      </c>
      <c r="AO16" s="301">
        <f>'3_GH_2030_scenario'!AO14</f>
        <v>7.1981602499207376E-2</v>
      </c>
      <c r="AP16" s="301">
        <f>'3_GH_2030_scenario'!AP14</f>
        <v>7.4349989459476143E-2</v>
      </c>
      <c r="AQ16" s="301">
        <f>'3_GH_2030_scenario'!AQ14</f>
        <v>8.2317430845010475E-2</v>
      </c>
      <c r="AR16" s="301">
        <f>'3_GH_2030_scenario'!AR14</f>
        <v>7.9478919275279142E-2</v>
      </c>
      <c r="AS16" s="301">
        <f>'3_GH_2030_scenario'!AS14</f>
        <v>8.5049239992207287E-2</v>
      </c>
      <c r="AT16" s="301">
        <f>'3_GH_2030_scenario'!AT14</f>
        <v>9.040823606188568E-2</v>
      </c>
      <c r="AU16" s="301">
        <f>'3_GH_2030_scenario'!AU14</f>
        <v>9.1540492880756871E-2</v>
      </c>
    </row>
    <row r="17" spans="1:64" x14ac:dyDescent="0.2">
      <c r="D17" s="305" t="s">
        <v>307</v>
      </c>
      <c r="AU17" s="287">
        <f>AU15</f>
        <v>0.13854028746930538</v>
      </c>
      <c r="AV17" s="280">
        <f>'2_UK_2030_scenario'!AV14</f>
        <v>0.14302209407727748</v>
      </c>
      <c r="AW17" s="280">
        <f>'2_UK_2030_scenario'!AW14</f>
        <v>0.14442747013907259</v>
      </c>
      <c r="AX17" s="280">
        <f>'2_UK_2030_scenario'!AX14</f>
        <v>0.14568309523338235</v>
      </c>
      <c r="AY17" s="280">
        <f>'2_UK_2030_scenario'!AY14</f>
        <v>0.14706191183061057</v>
      </c>
      <c r="AZ17" s="280">
        <f>'2_UK_2030_scenario'!AZ14</f>
        <v>0.14855687173986146</v>
      </c>
      <c r="BA17" s="280">
        <f>'2_UK_2030_scenario'!BA14</f>
        <v>0.15002261335067482</v>
      </c>
      <c r="BB17" s="280">
        <f>'2_UK_2030_scenario'!BB14</f>
        <v>0.15142817646609674</v>
      </c>
      <c r="BC17" s="280">
        <f>'2_UK_2030_scenario'!BC14</f>
        <v>0.15274826388521365</v>
      </c>
      <c r="BD17" s="280">
        <f>'2_UK_2030_scenario'!BD14</f>
        <v>0.15396728322462105</v>
      </c>
      <c r="BE17" s="280">
        <f>'2_UK_2030_scenario'!BE14</f>
        <v>0.15507831591754384</v>
      </c>
      <c r="BF17" s="280">
        <f>'2_UK_2030_scenario'!BF14</f>
        <v>0.15608209195457934</v>
      </c>
      <c r="BG17" s="280">
        <f>'2_UK_2030_scenario'!BG14</f>
        <v>0.15698424258799151</v>
      </c>
      <c r="BH17" s="280">
        <f>'2_UK_2030_scenario'!BH14</f>
        <v>0.15779386798612807</v>
      </c>
      <c r="BI17" s="280">
        <f>'2_UK_2030_scenario'!BI14</f>
        <v>0.15852163754619986</v>
      </c>
      <c r="BJ17" s="280">
        <f>'2_UK_2030_scenario'!BJ14</f>
        <v>0.15917708391475227</v>
      </c>
      <c r="BK17" s="280">
        <f>'2_UK_2030_scenario'!BK14</f>
        <v>0.15976798750724641</v>
      </c>
      <c r="BL17" s="280">
        <f>'2_UK_2030_scenario'!BL14</f>
        <v>0.16030118570451857</v>
      </c>
    </row>
    <row r="18" spans="1:64" x14ac:dyDescent="0.2">
      <c r="D18" s="305" t="s">
        <v>308</v>
      </c>
      <c r="AU18" s="287">
        <f>AU16</f>
        <v>9.1540492880756871E-2</v>
      </c>
      <c r="AV18" s="301">
        <f>'3_GH_2030_scenario'!AV14</f>
        <v>9.0450848248144408E-2</v>
      </c>
      <c r="AW18" s="301">
        <f>'3_GH_2030_scenario'!AW14</f>
        <v>9.1375051853551451E-2</v>
      </c>
      <c r="AX18" s="301">
        <f>'3_GH_2030_scenario'!AX14</f>
        <v>9.2328914486551616E-2</v>
      </c>
      <c r="AY18" s="301">
        <f>'3_GH_2030_scenario'!AY14</f>
        <v>9.3309364159377392E-2</v>
      </c>
      <c r="AZ18" s="301">
        <f>'3_GH_2030_scenario'!AZ14</f>
        <v>9.3658412335177577E-2</v>
      </c>
      <c r="BA18" s="301">
        <f>'3_GH_2030_scenario'!BA14</f>
        <v>9.4691027216614862E-2</v>
      </c>
      <c r="BB18" s="301">
        <f>'3_GH_2030_scenario'!BB14</f>
        <v>9.5743730157905105E-2</v>
      </c>
      <c r="BC18" s="301">
        <f>'3_GH_2030_scenario'!BC14</f>
        <v>9.6815103702789521E-2</v>
      </c>
      <c r="BD18" s="301">
        <f>'3_GH_2030_scenario'!BD14</f>
        <v>9.7903949519382166E-2</v>
      </c>
      <c r="BE18" s="301">
        <f>'3_GH_2030_scenario'!BE14</f>
        <v>9.900924378158453E-2</v>
      </c>
      <c r="BF18" s="301">
        <f>'3_GH_2030_scenario'!BF14</f>
        <v>0.10013010122904048</v>
      </c>
      <c r="BG18" s="301">
        <f>'3_GH_2030_scenario'!BG14</f>
        <v>0.10065755401285699</v>
      </c>
      <c r="BH18" s="301">
        <f>'3_GH_2030_scenario'!BH14</f>
        <v>0.10204861993143753</v>
      </c>
      <c r="BI18" s="301">
        <f>'3_GH_2030_scenario'!BI14</f>
        <v>0.10346453362349026</v>
      </c>
      <c r="BJ18" s="301">
        <f>'3_GH_2030_scenario'!BJ14</f>
        <v>0.10488605601804854</v>
      </c>
      <c r="BK18" s="301">
        <f>'3_GH_2030_scenario'!BK14</f>
        <v>0.10631275720890926</v>
      </c>
      <c r="BL18" s="301">
        <f>'3_GH_2030_scenario'!BL14</f>
        <v>0.10774422780395361</v>
      </c>
    </row>
    <row r="20" spans="1:64" x14ac:dyDescent="0.2">
      <c r="A20" s="382" t="s">
        <v>326</v>
      </c>
      <c r="B20" s="383"/>
      <c r="C20" s="383"/>
      <c r="D20" s="384"/>
      <c r="M20" s="382" t="s">
        <v>330</v>
      </c>
      <c r="N20" s="383"/>
      <c r="O20" s="383"/>
      <c r="P20" s="384"/>
    </row>
    <row r="21" spans="1:64" x14ac:dyDescent="0.2">
      <c r="A21" s="385"/>
      <c r="B21" s="386"/>
      <c r="C21" s="386"/>
      <c r="D21" s="387"/>
      <c r="M21" s="385"/>
      <c r="N21" s="386"/>
      <c r="O21" s="386"/>
      <c r="P21" s="387"/>
    </row>
    <row r="22" spans="1:64" x14ac:dyDescent="0.2">
      <c r="A22" s="385"/>
      <c r="B22" s="386"/>
      <c r="C22" s="386"/>
      <c r="D22" s="387"/>
      <c r="M22" s="385"/>
      <c r="N22" s="386"/>
      <c r="O22" s="386"/>
      <c r="P22" s="387"/>
    </row>
    <row r="23" spans="1:64" x14ac:dyDescent="0.2">
      <c r="A23" s="385"/>
      <c r="B23" s="386"/>
      <c r="C23" s="386"/>
      <c r="D23" s="387"/>
      <c r="M23" s="385"/>
      <c r="N23" s="386"/>
      <c r="O23" s="386"/>
      <c r="P23" s="387"/>
    </row>
    <row r="24" spans="1:64" x14ac:dyDescent="0.2">
      <c r="A24" s="385"/>
      <c r="B24" s="386"/>
      <c r="C24" s="386"/>
      <c r="D24" s="387"/>
      <c r="M24" s="385"/>
      <c r="N24" s="386"/>
      <c r="O24" s="386"/>
      <c r="P24" s="387"/>
    </row>
    <row r="25" spans="1:64" x14ac:dyDescent="0.2">
      <c r="A25" s="385"/>
      <c r="B25" s="386"/>
      <c r="C25" s="386"/>
      <c r="D25" s="387"/>
      <c r="M25" s="385"/>
      <c r="N25" s="386"/>
      <c r="O25" s="386"/>
      <c r="P25" s="387"/>
    </row>
    <row r="26" spans="1:64" x14ac:dyDescent="0.2">
      <c r="A26" s="385"/>
      <c r="B26" s="386"/>
      <c r="C26" s="386"/>
      <c r="D26" s="387"/>
      <c r="M26" s="385"/>
      <c r="N26" s="386"/>
      <c r="O26" s="386"/>
      <c r="P26" s="387"/>
    </row>
    <row r="27" spans="1:64" x14ac:dyDescent="0.2">
      <c r="A27" s="388"/>
      <c r="B27" s="389"/>
      <c r="C27" s="389"/>
      <c r="D27" s="390"/>
      <c r="M27" s="388"/>
      <c r="N27" s="389"/>
      <c r="O27" s="389"/>
      <c r="P27" s="390"/>
    </row>
    <row r="28" spans="1:64" ht="12.75" customHeight="1" x14ac:dyDescent="0.2">
      <c r="M28" s="382" t="s">
        <v>329</v>
      </c>
      <c r="N28" s="383"/>
      <c r="O28" s="383"/>
      <c r="P28" s="384"/>
    </row>
    <row r="29" spans="1:64" x14ac:dyDescent="0.2">
      <c r="A29" s="382" t="s">
        <v>327</v>
      </c>
      <c r="B29" s="383"/>
      <c r="C29" s="383"/>
      <c r="D29" s="384"/>
      <c r="M29" s="385"/>
      <c r="N29" s="386"/>
      <c r="O29" s="386"/>
      <c r="P29" s="387"/>
    </row>
    <row r="30" spans="1:64" x14ac:dyDescent="0.2">
      <c r="A30" s="385"/>
      <c r="B30" s="386"/>
      <c r="C30" s="386"/>
      <c r="D30" s="387"/>
      <c r="M30" s="385"/>
      <c r="N30" s="386"/>
      <c r="O30" s="386"/>
      <c r="P30" s="387"/>
    </row>
    <row r="31" spans="1:64" x14ac:dyDescent="0.2">
      <c r="A31" s="385"/>
      <c r="B31" s="386"/>
      <c r="C31" s="386"/>
      <c r="D31" s="387"/>
      <c r="M31" s="385"/>
      <c r="N31" s="386"/>
      <c r="O31" s="386"/>
      <c r="P31" s="387"/>
    </row>
    <row r="32" spans="1:64" x14ac:dyDescent="0.2">
      <c r="A32" s="385"/>
      <c r="B32" s="386"/>
      <c r="C32" s="386"/>
      <c r="D32" s="387"/>
      <c r="M32" s="385"/>
      <c r="N32" s="386"/>
      <c r="O32" s="386"/>
      <c r="P32" s="387"/>
    </row>
    <row r="33" spans="1:16" x14ac:dyDescent="0.2">
      <c r="A33" s="385"/>
      <c r="B33" s="386"/>
      <c r="C33" s="386"/>
      <c r="D33" s="387"/>
      <c r="M33" s="385"/>
      <c r="N33" s="386"/>
      <c r="O33" s="386"/>
      <c r="P33" s="387"/>
    </row>
    <row r="34" spans="1:16" x14ac:dyDescent="0.2">
      <c r="A34" s="385"/>
      <c r="B34" s="386"/>
      <c r="C34" s="386"/>
      <c r="D34" s="387"/>
      <c r="M34" s="385"/>
      <c r="N34" s="386"/>
      <c r="O34" s="386"/>
      <c r="P34" s="387"/>
    </row>
    <row r="35" spans="1:16" x14ac:dyDescent="0.2">
      <c r="A35" s="385"/>
      <c r="B35" s="386"/>
      <c r="C35" s="386"/>
      <c r="D35" s="387"/>
      <c r="M35" s="385"/>
      <c r="N35" s="386"/>
      <c r="O35" s="386"/>
      <c r="P35" s="387"/>
    </row>
    <row r="36" spans="1:16" x14ac:dyDescent="0.2">
      <c r="A36" s="388"/>
      <c r="B36" s="389"/>
      <c r="C36" s="389"/>
      <c r="D36" s="390"/>
      <c r="M36" s="385"/>
      <c r="N36" s="386"/>
      <c r="O36" s="386"/>
      <c r="P36" s="387"/>
    </row>
    <row r="37" spans="1:16" x14ac:dyDescent="0.2">
      <c r="M37" s="385"/>
      <c r="N37" s="386"/>
      <c r="O37" s="386"/>
      <c r="P37" s="387"/>
    </row>
    <row r="38" spans="1:16" x14ac:dyDescent="0.2">
      <c r="M38" s="388"/>
      <c r="N38" s="389"/>
      <c r="O38" s="389"/>
      <c r="P38" s="390"/>
    </row>
    <row r="43" spans="1:16" s="37" customFormat="1" x14ac:dyDescent="0.2">
      <c r="A43" s="37" t="s">
        <v>325</v>
      </c>
    </row>
    <row r="44" spans="1:16" s="37" customFormat="1" x14ac:dyDescent="0.2"/>
    <row r="87" spans="14:19" x14ac:dyDescent="0.2">
      <c r="O87" s="316" t="s">
        <v>316</v>
      </c>
      <c r="P87" s="316"/>
      <c r="Q87" s="316"/>
    </row>
    <row r="88" spans="14:19" x14ac:dyDescent="0.2">
      <c r="N88">
        <v>1</v>
      </c>
      <c r="O88" s="382" t="s">
        <v>317</v>
      </c>
      <c r="P88" s="383"/>
      <c r="Q88" s="383"/>
      <c r="R88" s="383"/>
      <c r="S88" s="384"/>
    </row>
    <row r="89" spans="14:19" x14ac:dyDescent="0.2">
      <c r="O89" s="385"/>
      <c r="P89" s="386"/>
      <c r="Q89" s="386"/>
      <c r="R89" s="386"/>
      <c r="S89" s="387"/>
    </row>
    <row r="90" spans="14:19" x14ac:dyDescent="0.2">
      <c r="O90" s="385"/>
      <c r="P90" s="386"/>
      <c r="Q90" s="386"/>
      <c r="R90" s="386"/>
      <c r="S90" s="387"/>
    </row>
    <row r="91" spans="14:19" x14ac:dyDescent="0.2">
      <c r="O91" s="385"/>
      <c r="P91" s="386"/>
      <c r="Q91" s="386"/>
      <c r="R91" s="386"/>
      <c r="S91" s="387"/>
    </row>
    <row r="92" spans="14:19" x14ac:dyDescent="0.2">
      <c r="O92" s="385"/>
      <c r="P92" s="386"/>
      <c r="Q92" s="386"/>
      <c r="R92" s="386"/>
      <c r="S92" s="387"/>
    </row>
    <row r="93" spans="14:19" x14ac:dyDescent="0.2">
      <c r="O93" s="388"/>
      <c r="P93" s="389"/>
      <c r="Q93" s="389"/>
      <c r="R93" s="389"/>
      <c r="S93" s="390"/>
    </row>
    <row r="94" spans="14:19" x14ac:dyDescent="0.2">
      <c r="N94">
        <v>2</v>
      </c>
      <c r="O94" s="382" t="s">
        <v>318</v>
      </c>
      <c r="P94" s="383"/>
      <c r="Q94" s="383"/>
      <c r="R94" s="383"/>
      <c r="S94" s="384"/>
    </row>
    <row r="95" spans="14:19" x14ac:dyDescent="0.2">
      <c r="O95" s="385"/>
      <c r="P95" s="386"/>
      <c r="Q95" s="386"/>
      <c r="R95" s="386"/>
      <c r="S95" s="387"/>
    </row>
    <row r="96" spans="14:19" x14ac:dyDescent="0.2">
      <c r="O96" s="385"/>
      <c r="P96" s="386"/>
      <c r="Q96" s="386"/>
      <c r="R96" s="386"/>
      <c r="S96" s="387"/>
    </row>
    <row r="97" spans="15:19" x14ac:dyDescent="0.2">
      <c r="O97" s="385"/>
      <c r="P97" s="386"/>
      <c r="Q97" s="386"/>
      <c r="R97" s="386"/>
      <c r="S97" s="387"/>
    </row>
    <row r="98" spans="15:19" x14ac:dyDescent="0.2">
      <c r="O98" s="385"/>
      <c r="P98" s="386"/>
      <c r="Q98" s="386"/>
      <c r="R98" s="386"/>
      <c r="S98" s="387"/>
    </row>
    <row r="99" spans="15:19" x14ac:dyDescent="0.2">
      <c r="O99" s="388"/>
      <c r="P99" s="389"/>
      <c r="Q99" s="389"/>
      <c r="R99" s="389"/>
      <c r="S99" s="390"/>
    </row>
    <row r="101" spans="15:19" x14ac:dyDescent="0.2">
      <c r="Q101" s="391" t="s">
        <v>152</v>
      </c>
      <c r="R101" s="392"/>
      <c r="S101" s="393"/>
    </row>
    <row r="102" spans="15:19" x14ac:dyDescent="0.2">
      <c r="P102" s="282" t="s">
        <v>151</v>
      </c>
      <c r="Q102" s="53" t="s">
        <v>148</v>
      </c>
      <c r="R102" s="53" t="s">
        <v>149</v>
      </c>
      <c r="S102" s="53" t="s">
        <v>150</v>
      </c>
    </row>
    <row r="103" spans="15:19" x14ac:dyDescent="0.2">
      <c r="P103" s="53" t="s">
        <v>145</v>
      </c>
      <c r="Q103" s="281">
        <f>'2_UK_2030_scenario'!N3</f>
        <v>1.2444111283131032</v>
      </c>
      <c r="R103" s="281">
        <f>'2_UK_2030_scenario'!O3</f>
        <v>1.1522372401035361</v>
      </c>
      <c r="S103" s="281">
        <f>'2_UK_2030_scenario'!P3</f>
        <v>1.2287793238998717</v>
      </c>
    </row>
    <row r="104" spans="15:19" x14ac:dyDescent="0.2">
      <c r="P104" s="53" t="s">
        <v>146</v>
      </c>
      <c r="Q104" s="281">
        <f>'2_UK_2030_scenario'!N4</f>
        <v>0.97675632203293961</v>
      </c>
      <c r="R104" s="281">
        <f>'2_UK_2030_scenario'!O4</f>
        <v>0.98240345264714835</v>
      </c>
      <c r="S104" s="281">
        <f>'2_UK_2030_scenario'!P4</f>
        <v>1.0368139069502853</v>
      </c>
    </row>
    <row r="105" spans="15:19" x14ac:dyDescent="0.2">
      <c r="P105" s="53" t="s">
        <v>147</v>
      </c>
      <c r="Q105" s="281">
        <f>'2_UK_2030_scenario'!N5</f>
        <v>1.274024135030003</v>
      </c>
      <c r="R105" s="281">
        <f>'2_UK_2030_scenario'!O5</f>
        <v>1.1728758047406691</v>
      </c>
      <c r="S105" s="281">
        <f>'2_UK_2030_scenario'!P5</f>
        <v>1.1851493461485669</v>
      </c>
    </row>
    <row r="106" spans="15:19" x14ac:dyDescent="0.2">
      <c r="O106" t="s">
        <v>314</v>
      </c>
      <c r="P106" s="53" t="s">
        <v>313</v>
      </c>
      <c r="Q106" s="281">
        <f>'2_UK_2030_scenario'!N6</f>
        <v>0.98600696645571795</v>
      </c>
      <c r="R106" s="281">
        <f>'2_UK_2030_scenario'!O6</f>
        <v>0.98831256799935352</v>
      </c>
      <c r="S106" s="281">
        <f>'2_UK_2030_scenario'!P6</f>
        <v>0.99187869185350686</v>
      </c>
    </row>
    <row r="107" spans="15:19" x14ac:dyDescent="0.2">
      <c r="O107" t="s">
        <v>315</v>
      </c>
      <c r="P107" s="53" t="s">
        <v>313</v>
      </c>
      <c r="Q107" s="281">
        <f>'2_UK_2030_scenario'!N7</f>
        <v>0.98600696645571795</v>
      </c>
      <c r="R107" s="281">
        <f>'2_UK_2030_scenario'!O7</f>
        <v>0.98831256799935352</v>
      </c>
      <c r="S107" s="281">
        <f>'2_UK_2030_scenario'!P7</f>
        <v>1.0303740121787988</v>
      </c>
    </row>
    <row r="108" spans="15:19" x14ac:dyDescent="0.2">
      <c r="P108" s="53" t="s">
        <v>153</v>
      </c>
      <c r="Q108" s="281">
        <f>'2_UK_2030_scenario'!N8</f>
        <v>1.6264352919555274</v>
      </c>
      <c r="R108" s="281">
        <f>'2_UK_2030_scenario'!O8</f>
        <v>1.5715284793333824</v>
      </c>
      <c r="S108" s="281">
        <f>'2_UK_2030_scenario'!P8</f>
        <v>1.7733989226413434</v>
      </c>
    </row>
    <row r="113" spans="14:19" ht="12.75" customHeight="1" x14ac:dyDescent="0.2">
      <c r="N113">
        <v>3</v>
      </c>
      <c r="O113" s="382" t="s">
        <v>320</v>
      </c>
      <c r="P113" s="383"/>
      <c r="Q113" s="383"/>
      <c r="R113" s="383"/>
      <c r="S113" s="384"/>
    </row>
    <row r="114" spans="14:19" x14ac:dyDescent="0.2">
      <c r="O114" s="385"/>
      <c r="P114" s="386"/>
      <c r="Q114" s="386"/>
      <c r="R114" s="386"/>
      <c r="S114" s="387"/>
    </row>
    <row r="115" spans="14:19" x14ac:dyDescent="0.2">
      <c r="O115" s="385"/>
      <c r="P115" s="386"/>
      <c r="Q115" s="386"/>
      <c r="R115" s="386"/>
      <c r="S115" s="387"/>
    </row>
    <row r="116" spans="14:19" x14ac:dyDescent="0.2">
      <c r="O116" s="385"/>
      <c r="P116" s="386"/>
      <c r="Q116" s="386"/>
      <c r="R116" s="386"/>
      <c r="S116" s="387"/>
    </row>
    <row r="117" spans="14:19" x14ac:dyDescent="0.2">
      <c r="O117" s="385"/>
      <c r="P117" s="386"/>
      <c r="Q117" s="386"/>
      <c r="R117" s="386"/>
      <c r="S117" s="387"/>
    </row>
    <row r="118" spans="14:19" x14ac:dyDescent="0.2">
      <c r="O118" s="385"/>
      <c r="P118" s="386"/>
      <c r="Q118" s="386"/>
      <c r="R118" s="386"/>
      <c r="S118" s="387"/>
    </row>
    <row r="119" spans="14:19" x14ac:dyDescent="0.2">
      <c r="O119" s="385"/>
      <c r="P119" s="386"/>
      <c r="Q119" s="386"/>
      <c r="R119" s="386"/>
      <c r="S119" s="387"/>
    </row>
    <row r="120" spans="14:19" x14ac:dyDescent="0.2">
      <c r="O120" s="385"/>
      <c r="P120" s="386"/>
      <c r="Q120" s="386"/>
      <c r="R120" s="386"/>
      <c r="S120" s="387"/>
    </row>
    <row r="121" spans="14:19" x14ac:dyDescent="0.2">
      <c r="O121" s="385"/>
      <c r="P121" s="386"/>
      <c r="Q121" s="386"/>
      <c r="R121" s="386"/>
      <c r="S121" s="387"/>
    </row>
    <row r="122" spans="14:19" x14ac:dyDescent="0.2">
      <c r="O122" s="388"/>
      <c r="P122" s="389"/>
      <c r="Q122" s="389"/>
      <c r="R122" s="389"/>
      <c r="S122" s="390"/>
    </row>
    <row r="125" spans="14:19" ht="12.75" customHeight="1" x14ac:dyDescent="0.2">
      <c r="N125">
        <v>4</v>
      </c>
      <c r="O125" s="382" t="s">
        <v>319</v>
      </c>
      <c r="P125" s="383"/>
      <c r="Q125" s="383"/>
      <c r="R125" s="383"/>
      <c r="S125" s="384"/>
    </row>
    <row r="126" spans="14:19" x14ac:dyDescent="0.2">
      <c r="O126" s="385"/>
      <c r="P126" s="386"/>
      <c r="Q126" s="386"/>
      <c r="R126" s="386"/>
      <c r="S126" s="387"/>
    </row>
    <row r="127" spans="14:19" x14ac:dyDescent="0.2">
      <c r="O127" s="385"/>
      <c r="P127" s="386"/>
      <c r="Q127" s="386"/>
      <c r="R127" s="386"/>
      <c r="S127" s="387"/>
    </row>
    <row r="128" spans="14:19" x14ac:dyDescent="0.2">
      <c r="O128" s="385"/>
      <c r="P128" s="386"/>
      <c r="Q128" s="386"/>
      <c r="R128" s="386"/>
      <c r="S128" s="387"/>
    </row>
    <row r="129" spans="2:19" x14ac:dyDescent="0.2">
      <c r="O129" s="385"/>
      <c r="P129" s="386"/>
      <c r="Q129" s="386"/>
      <c r="R129" s="386"/>
      <c r="S129" s="387"/>
    </row>
    <row r="130" spans="2:19" x14ac:dyDescent="0.2">
      <c r="O130" s="385"/>
      <c r="P130" s="386"/>
      <c r="Q130" s="386"/>
      <c r="R130" s="386"/>
      <c r="S130" s="387"/>
    </row>
    <row r="131" spans="2:19" x14ac:dyDescent="0.2">
      <c r="O131" s="385"/>
      <c r="P131" s="386"/>
      <c r="Q131" s="386"/>
      <c r="R131" s="386"/>
      <c r="S131" s="387"/>
    </row>
    <row r="132" spans="2:19" x14ac:dyDescent="0.2">
      <c r="O132" s="388"/>
      <c r="P132" s="389"/>
      <c r="Q132" s="389"/>
      <c r="R132" s="389"/>
      <c r="S132" s="390"/>
    </row>
    <row r="133" spans="2:19" x14ac:dyDescent="0.2">
      <c r="O133" s="371"/>
      <c r="P133" s="371"/>
      <c r="Q133" s="371"/>
      <c r="R133" s="371"/>
      <c r="S133" s="371"/>
    </row>
    <row r="134" spans="2:19" s="37" customFormat="1" x14ac:dyDescent="0.2">
      <c r="B134" s="37" t="s">
        <v>332</v>
      </c>
    </row>
    <row r="135" spans="2:19" s="37" customFormat="1" x14ac:dyDescent="0.2"/>
    <row r="171" spans="15:20" x14ac:dyDescent="0.2">
      <c r="O171" s="302"/>
      <c r="P171" s="303" t="s">
        <v>312</v>
      </c>
      <c r="Q171" s="303"/>
      <c r="R171" s="303"/>
      <c r="S171" s="302"/>
      <c r="T171" s="302"/>
    </row>
    <row r="172" spans="15:20" x14ac:dyDescent="0.2">
      <c r="O172" s="302">
        <v>1</v>
      </c>
      <c r="P172" s="382" t="s">
        <v>278</v>
      </c>
      <c r="Q172" s="383"/>
      <c r="R172" s="383"/>
      <c r="S172" s="383"/>
      <c r="T172" s="384"/>
    </row>
    <row r="173" spans="15:20" x14ac:dyDescent="0.2">
      <c r="O173" s="302"/>
      <c r="P173" s="385"/>
      <c r="Q173" s="386"/>
      <c r="R173" s="386"/>
      <c r="S173" s="386"/>
      <c r="T173" s="387"/>
    </row>
    <row r="174" spans="15:20" x14ac:dyDescent="0.2">
      <c r="O174" s="302"/>
      <c r="P174" s="385"/>
      <c r="Q174" s="386"/>
      <c r="R174" s="386"/>
      <c r="S174" s="386"/>
      <c r="T174" s="387"/>
    </row>
    <row r="175" spans="15:20" x14ac:dyDescent="0.2">
      <c r="O175" s="302"/>
      <c r="P175" s="385"/>
      <c r="Q175" s="386"/>
      <c r="R175" s="386"/>
      <c r="S175" s="386"/>
      <c r="T175" s="387"/>
    </row>
    <row r="176" spans="15:20" x14ac:dyDescent="0.2">
      <c r="O176" s="302"/>
      <c r="P176" s="385"/>
      <c r="Q176" s="386"/>
      <c r="R176" s="386"/>
      <c r="S176" s="386"/>
      <c r="T176" s="387"/>
    </row>
    <row r="177" spans="15:20" x14ac:dyDescent="0.2">
      <c r="O177" s="302"/>
      <c r="P177" s="388"/>
      <c r="Q177" s="389"/>
      <c r="R177" s="389"/>
      <c r="S177" s="389"/>
      <c r="T177" s="390"/>
    </row>
    <row r="178" spans="15:20" ht="12.75" customHeight="1" x14ac:dyDescent="0.2">
      <c r="O178" s="302">
        <v>2</v>
      </c>
      <c r="P178" s="382" t="s">
        <v>321</v>
      </c>
      <c r="Q178" s="383"/>
      <c r="R178" s="383"/>
      <c r="S178" s="383"/>
      <c r="T178" s="384"/>
    </row>
    <row r="179" spans="15:20" x14ac:dyDescent="0.2">
      <c r="O179" s="302"/>
      <c r="P179" s="385"/>
      <c r="Q179" s="386"/>
      <c r="R179" s="386"/>
      <c r="S179" s="386"/>
      <c r="T179" s="387"/>
    </row>
    <row r="180" spans="15:20" x14ac:dyDescent="0.2">
      <c r="O180" s="302"/>
      <c r="P180" s="385"/>
      <c r="Q180" s="386"/>
      <c r="R180" s="386"/>
      <c r="S180" s="386"/>
      <c r="T180" s="387"/>
    </row>
    <row r="181" spans="15:20" x14ac:dyDescent="0.2">
      <c r="O181" s="302"/>
      <c r="P181" s="385"/>
      <c r="Q181" s="386"/>
      <c r="R181" s="386"/>
      <c r="S181" s="386"/>
      <c r="T181" s="387"/>
    </row>
    <row r="182" spans="15:20" x14ac:dyDescent="0.2">
      <c r="O182" s="302"/>
      <c r="P182" s="385"/>
      <c r="Q182" s="386"/>
      <c r="R182" s="386"/>
      <c r="S182" s="386"/>
      <c r="T182" s="387"/>
    </row>
    <row r="183" spans="15:20" x14ac:dyDescent="0.2">
      <c r="O183" s="302"/>
      <c r="P183" s="385"/>
      <c r="Q183" s="386"/>
      <c r="R183" s="386"/>
      <c r="S183" s="386"/>
      <c r="T183" s="387"/>
    </row>
    <row r="184" spans="15:20" x14ac:dyDescent="0.2">
      <c r="P184" s="385"/>
      <c r="Q184" s="386"/>
      <c r="R184" s="386"/>
      <c r="S184" s="386"/>
      <c r="T184" s="387"/>
    </row>
    <row r="185" spans="15:20" x14ac:dyDescent="0.2">
      <c r="P185" s="385"/>
      <c r="Q185" s="386"/>
      <c r="R185" s="386"/>
      <c r="S185" s="386"/>
      <c r="T185" s="387"/>
    </row>
    <row r="186" spans="15:20" x14ac:dyDescent="0.2">
      <c r="P186" s="388"/>
      <c r="Q186" s="389"/>
      <c r="R186" s="389"/>
      <c r="S186" s="389"/>
      <c r="T186" s="390"/>
    </row>
    <row r="188" spans="15:20" x14ac:dyDescent="0.2">
      <c r="O188" s="302"/>
      <c r="Q188" s="391" t="s">
        <v>152</v>
      </c>
      <c r="R188" s="392"/>
      <c r="S188" s="393"/>
      <c r="T188" s="302"/>
    </row>
    <row r="189" spans="15:20" x14ac:dyDescent="0.2">
      <c r="O189" s="302"/>
      <c r="P189" s="282" t="s">
        <v>140</v>
      </c>
      <c r="Q189" s="53" t="s">
        <v>148</v>
      </c>
      <c r="R189" s="53" t="s">
        <v>149</v>
      </c>
      <c r="S189" s="53" t="s">
        <v>150</v>
      </c>
      <c r="T189" s="302"/>
    </row>
    <row r="190" spans="15:20" x14ac:dyDescent="0.2">
      <c r="O190" s="302"/>
      <c r="P190" s="53" t="s">
        <v>145</v>
      </c>
      <c r="Q190" s="281">
        <f>'3_GH_2030_scenario'!N3</f>
        <v>1.4915719724304588</v>
      </c>
      <c r="R190" s="281">
        <f>'3_GH_2030_scenario'!O3</f>
        <v>1.9406105282025905</v>
      </c>
      <c r="S190" s="281">
        <f>'3_GH_2030_scenario'!P3</f>
        <v>2.1860757376989919</v>
      </c>
      <c r="T190" s="302"/>
    </row>
    <row r="191" spans="15:20" x14ac:dyDescent="0.2">
      <c r="O191" s="302"/>
      <c r="P191" s="53" t="s">
        <v>146</v>
      </c>
      <c r="Q191" s="281">
        <f>'3_GH_2030_scenario'!N4</f>
        <v>1.6633496416282445</v>
      </c>
      <c r="R191" s="281">
        <f>'3_GH_2030_scenario'!O4</f>
        <v>1.3268881250210618</v>
      </c>
      <c r="S191" s="281">
        <f>'3_GH_2030_scenario'!P4</f>
        <v>1.6125869629170884</v>
      </c>
      <c r="T191" s="302"/>
    </row>
    <row r="192" spans="15:20" x14ac:dyDescent="0.2">
      <c r="O192" s="302"/>
      <c r="P192" s="53" t="s">
        <v>147</v>
      </c>
      <c r="Q192" s="281">
        <f>'3_GH_2030_scenario'!N5</f>
        <v>0.89672786472624388</v>
      </c>
      <c r="R192" s="281">
        <f>'3_GH_2030_scenario'!O5</f>
        <v>1.4625276175199675</v>
      </c>
      <c r="S192" s="281">
        <f>'3_GH_2030_scenario'!P5</f>
        <v>1.3556327739029288</v>
      </c>
      <c r="T192" s="302"/>
    </row>
    <row r="193" spans="15:20" x14ac:dyDescent="0.2">
      <c r="O193" s="302" t="s">
        <v>314</v>
      </c>
      <c r="P193" s="53" t="s">
        <v>313</v>
      </c>
      <c r="Q193" s="281">
        <f>'3_GH_2030_scenario'!N6</f>
        <v>1.6504655818154037</v>
      </c>
      <c r="R193" s="281">
        <f>'3_GH_2030_scenario'!O6</f>
        <v>1.3512039823975455</v>
      </c>
      <c r="S193" s="281">
        <f>'3_GH_2030_scenario'!P6</f>
        <v>1.4229880609812178</v>
      </c>
    </row>
    <row r="194" spans="15:20" x14ac:dyDescent="0.2">
      <c r="O194" s="302" t="s">
        <v>315</v>
      </c>
      <c r="P194" s="53" t="s">
        <v>313</v>
      </c>
      <c r="Q194" s="281">
        <f>'3_GH_2030_scenario'!N7</f>
        <v>1.6504655818154037</v>
      </c>
      <c r="R194" s="281">
        <f>'3_GH_2030_scenario'!O7</f>
        <v>1.3512039823975455</v>
      </c>
      <c r="S194" s="281">
        <f>'3_GH_2030_scenario'!P7</f>
        <v>1.626096532297681</v>
      </c>
    </row>
    <row r="195" spans="15:20" x14ac:dyDescent="0.2">
      <c r="P195" s="53" t="s">
        <v>153</v>
      </c>
      <c r="Q195" s="281">
        <f>'3_GH_2030_scenario'!N8</f>
        <v>1.0855757999488589</v>
      </c>
      <c r="R195" s="281">
        <f>'3_GH_2030_scenario'!O8</f>
        <v>2.3956842054184553</v>
      </c>
      <c r="S195" s="281">
        <f>'3_GH_2030_scenario'!P8</f>
        <v>3.3726730885529532</v>
      </c>
    </row>
    <row r="196" spans="15:20" x14ac:dyDescent="0.2">
      <c r="O196" s="302"/>
    </row>
    <row r="197" spans="15:20" ht="12.75" customHeight="1" x14ac:dyDescent="0.2">
      <c r="O197" s="302">
        <v>3</v>
      </c>
      <c r="P197" s="382" t="s">
        <v>322</v>
      </c>
      <c r="Q197" s="383"/>
      <c r="R197" s="383"/>
      <c r="S197" s="383"/>
      <c r="T197" s="384"/>
    </row>
    <row r="198" spans="15:20" x14ac:dyDescent="0.2">
      <c r="O198" s="302"/>
      <c r="P198" s="385"/>
      <c r="Q198" s="386"/>
      <c r="R198" s="386"/>
      <c r="S198" s="386"/>
      <c r="T198" s="387"/>
    </row>
    <row r="199" spans="15:20" x14ac:dyDescent="0.2">
      <c r="O199" s="302"/>
      <c r="P199" s="385"/>
      <c r="Q199" s="386"/>
      <c r="R199" s="386"/>
      <c r="S199" s="386"/>
      <c r="T199" s="387"/>
    </row>
    <row r="200" spans="15:20" x14ac:dyDescent="0.2">
      <c r="O200" s="302"/>
      <c r="P200" s="385"/>
      <c r="Q200" s="386"/>
      <c r="R200" s="386"/>
      <c r="S200" s="386"/>
      <c r="T200" s="387"/>
    </row>
    <row r="201" spans="15:20" x14ac:dyDescent="0.2">
      <c r="O201" s="302"/>
      <c r="P201" s="385"/>
      <c r="Q201" s="386"/>
      <c r="R201" s="386"/>
      <c r="S201" s="386"/>
      <c r="T201" s="387"/>
    </row>
    <row r="202" spans="15:20" x14ac:dyDescent="0.2">
      <c r="O202" s="302"/>
      <c r="P202" s="385"/>
      <c r="Q202" s="386"/>
      <c r="R202" s="386"/>
      <c r="S202" s="386"/>
      <c r="T202" s="387"/>
    </row>
    <row r="203" spans="15:20" x14ac:dyDescent="0.2">
      <c r="P203" s="385"/>
      <c r="Q203" s="386"/>
      <c r="R203" s="386"/>
      <c r="S203" s="386"/>
      <c r="T203" s="387"/>
    </row>
    <row r="204" spans="15:20" x14ac:dyDescent="0.2">
      <c r="P204" s="385"/>
      <c r="Q204" s="386"/>
      <c r="R204" s="386"/>
      <c r="S204" s="386"/>
      <c r="T204" s="387"/>
    </row>
    <row r="205" spans="15:20" x14ac:dyDescent="0.2">
      <c r="P205" s="385"/>
      <c r="Q205" s="386"/>
      <c r="R205" s="386"/>
      <c r="S205" s="386"/>
      <c r="T205" s="387"/>
    </row>
    <row r="206" spans="15:20" x14ac:dyDescent="0.2">
      <c r="P206" s="388"/>
      <c r="Q206" s="389"/>
      <c r="R206" s="389"/>
      <c r="S206" s="389"/>
      <c r="T206" s="390"/>
    </row>
    <row r="207" spans="15:20" x14ac:dyDescent="0.2">
      <c r="P207" s="373"/>
      <c r="Q207" s="373"/>
      <c r="R207" s="373"/>
      <c r="S207" s="373"/>
      <c r="T207" s="373"/>
    </row>
    <row r="208" spans="15:20" x14ac:dyDescent="0.2">
      <c r="P208" s="373"/>
      <c r="Q208" s="373"/>
      <c r="R208" s="373"/>
      <c r="S208" s="373"/>
      <c r="T208" s="373"/>
    </row>
  </sheetData>
  <mergeCells count="13">
    <mergeCell ref="P197:T206"/>
    <mergeCell ref="O88:S93"/>
    <mergeCell ref="O94:S99"/>
    <mergeCell ref="P172:T177"/>
    <mergeCell ref="A20:D27"/>
    <mergeCell ref="A29:D36"/>
    <mergeCell ref="M20:P27"/>
    <mergeCell ref="M28:P38"/>
    <mergeCell ref="Q188:S188"/>
    <mergeCell ref="Q101:S101"/>
    <mergeCell ref="O113:S122"/>
    <mergeCell ref="O125:S132"/>
    <mergeCell ref="P178:T18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21"/>
  <sheetViews>
    <sheetView view="pageBreakPreview" zoomScale="70" zoomScaleNormal="100" zoomScaleSheetLayoutView="70" workbookViewId="0">
      <selection activeCell="B59" sqref="B59"/>
    </sheetView>
  </sheetViews>
  <sheetFormatPr defaultRowHeight="12.75" x14ac:dyDescent="0.2"/>
  <cols>
    <col min="1" max="1" width="24.7109375" style="2" customWidth="1"/>
    <col min="2" max="2" width="18.140625" style="2" customWidth="1"/>
    <col min="3" max="3" width="26.7109375" style="2" customWidth="1"/>
    <col min="4" max="4" width="72.7109375" style="2" customWidth="1"/>
    <col min="5" max="5" width="13.28515625" style="2" customWidth="1"/>
    <col min="6" max="6" width="11.5703125" style="2" customWidth="1"/>
    <col min="7" max="12" width="12.5703125" style="2" customWidth="1"/>
    <col min="13" max="13" width="17.42578125" style="2" bestFit="1" customWidth="1"/>
    <col min="14" max="43" width="12.5703125" style="2" customWidth="1"/>
    <col min="44" max="46" width="11.5703125" style="2" bestFit="1" customWidth="1"/>
    <col min="47" max="47" width="11.85546875" style="2" bestFit="1" customWidth="1"/>
    <col min="48" max="48" width="12.28515625" style="2" bestFit="1" customWidth="1"/>
    <col min="49" max="64" width="11.5703125" style="2" bestFit="1" customWidth="1"/>
    <col min="65" max="74" width="9.85546875" style="2" bestFit="1" customWidth="1"/>
    <col min="75" max="78" width="9.140625" style="2"/>
    <col min="79" max="79" width="9.5703125" style="2" bestFit="1" customWidth="1"/>
    <col min="80" max="16384" width="9.140625" style="2"/>
  </cols>
  <sheetData>
    <row r="1" spans="1:87" x14ac:dyDescent="0.2">
      <c r="A1" s="2" t="s">
        <v>93</v>
      </c>
      <c r="B1" s="2" t="s">
        <v>94</v>
      </c>
      <c r="N1" s="391" t="s">
        <v>152</v>
      </c>
      <c r="O1" s="392"/>
      <c r="P1" s="393"/>
    </row>
    <row r="2" spans="1:87" x14ac:dyDescent="0.2">
      <c r="E2" s="227" t="s">
        <v>117</v>
      </c>
      <c r="F2" s="227" t="s">
        <v>118</v>
      </c>
      <c r="I2" s="53">
        <v>2013</v>
      </c>
      <c r="J2" s="53">
        <v>2030</v>
      </c>
      <c r="K2" s="53" t="s">
        <v>114</v>
      </c>
      <c r="M2" s="282" t="s">
        <v>151</v>
      </c>
      <c r="N2" s="53" t="s">
        <v>148</v>
      </c>
      <c r="O2" s="53" t="s">
        <v>149</v>
      </c>
      <c r="P2" s="53" t="s">
        <v>150</v>
      </c>
    </row>
    <row r="3" spans="1:87" x14ac:dyDescent="0.2">
      <c r="D3" s="45"/>
      <c r="E3" s="53" t="s">
        <v>62</v>
      </c>
      <c r="F3" s="53" t="s">
        <v>65</v>
      </c>
      <c r="G3" s="247"/>
      <c r="H3" s="248" t="s">
        <v>107</v>
      </c>
      <c r="I3" s="241"/>
      <c r="J3" s="253"/>
      <c r="K3" s="259"/>
      <c r="M3" s="53" t="s">
        <v>145</v>
      </c>
      <c r="N3" s="281">
        <f>X12/E12</f>
        <v>1.2444111283131032</v>
      </c>
      <c r="O3" s="281">
        <f>AR12/X12</f>
        <v>1.1522372401035361</v>
      </c>
      <c r="P3" s="281">
        <f>BL12/AR12</f>
        <v>1.2287793238998717</v>
      </c>
    </row>
    <row r="4" spans="1:87" x14ac:dyDescent="0.2">
      <c r="A4" s="84">
        <v>2.1999999999999999E-2</v>
      </c>
      <c r="B4" s="2" t="s">
        <v>183</v>
      </c>
      <c r="D4" s="45" t="s">
        <v>70</v>
      </c>
      <c r="E4" s="54">
        <f>(AU18/E18)^(1/(AU11-E11))-1</f>
        <v>2.5344919039274938E-2</v>
      </c>
      <c r="F4" s="55">
        <v>2.1999999999999999E-2</v>
      </c>
      <c r="G4" s="249"/>
      <c r="H4" s="250" t="s">
        <v>109</v>
      </c>
      <c r="I4" s="242"/>
      <c r="J4" s="254"/>
      <c r="K4" s="260"/>
      <c r="M4" s="53" t="s">
        <v>146</v>
      </c>
      <c r="N4" s="281">
        <f>X13/E13</f>
        <v>0.97675632203293961</v>
      </c>
      <c r="O4" s="281">
        <f>AR13/X13</f>
        <v>0.98240345264714835</v>
      </c>
      <c r="P4" s="281">
        <f>BL13/AR13</f>
        <v>1.0368139069502853</v>
      </c>
    </row>
    <row r="5" spans="1:87" x14ac:dyDescent="0.2">
      <c r="A5" s="83">
        <v>7.65</v>
      </c>
      <c r="B5" s="2" t="s">
        <v>96</v>
      </c>
      <c r="D5" s="45" t="s">
        <v>64</v>
      </c>
      <c r="E5" s="54">
        <f>(AU16/E16)^(1/(AU11-E11))-1</f>
        <v>8.0483829868038814E-3</v>
      </c>
      <c r="F5" s="53"/>
      <c r="G5" s="251"/>
      <c r="H5" s="252" t="s">
        <v>113</v>
      </c>
      <c r="I5" s="243"/>
      <c r="J5" s="255"/>
      <c r="K5" s="261"/>
      <c r="M5" s="53" t="s">
        <v>147</v>
      </c>
      <c r="N5" s="281">
        <f>X14/E14</f>
        <v>1.274024135030003</v>
      </c>
      <c r="O5" s="281">
        <f>AR14/X14</f>
        <v>1.1728758047406691</v>
      </c>
      <c r="P5" s="281">
        <f>BL14/AR14</f>
        <v>1.1851493461485669</v>
      </c>
    </row>
    <row r="6" spans="1:87" x14ac:dyDescent="0.2">
      <c r="E6" s="47"/>
      <c r="F6" s="47"/>
      <c r="G6" s="249"/>
      <c r="H6" s="250" t="s">
        <v>108</v>
      </c>
      <c r="I6" s="238">
        <f>AU228</f>
        <v>181951.60038040316</v>
      </c>
      <c r="J6" s="256">
        <f>BL228</f>
        <v>197859.57475487402</v>
      </c>
      <c r="K6" s="259">
        <f>J6/I6-1</f>
        <v>8.7429702960635236E-2</v>
      </c>
      <c r="L6" s="305" t="s">
        <v>314</v>
      </c>
      <c r="M6" s="45" t="s">
        <v>313</v>
      </c>
      <c r="N6" s="281">
        <f>N7</f>
        <v>0.98600696645571795</v>
      </c>
      <c r="O6" s="281">
        <f>O7</f>
        <v>0.98831256799935352</v>
      </c>
      <c r="P6" s="281">
        <f>BL39/AR39</f>
        <v>0.99187869185350686</v>
      </c>
    </row>
    <row r="7" spans="1:87" x14ac:dyDescent="0.2">
      <c r="E7" s="47"/>
      <c r="F7" s="47"/>
      <c r="G7" s="249"/>
      <c r="H7" s="250" t="s">
        <v>110</v>
      </c>
      <c r="I7" s="239">
        <f>I6</f>
        <v>181951.60038040316</v>
      </c>
      <c r="J7" s="257">
        <f>BL22</f>
        <v>179312.77888640494</v>
      </c>
      <c r="K7" s="260">
        <f>J7/I7-1</f>
        <v>-1.4502875976255658E-2</v>
      </c>
      <c r="L7" s="305" t="s">
        <v>315</v>
      </c>
      <c r="M7" s="45" t="s">
        <v>313</v>
      </c>
      <c r="N7" s="281">
        <f>X44/E44</f>
        <v>0.98600696645571795</v>
      </c>
      <c r="O7" s="281">
        <f>AR39/X39</f>
        <v>0.98831256799935352</v>
      </c>
      <c r="P7" s="281">
        <f>BL40/AR40</f>
        <v>1.0303740121787988</v>
      </c>
    </row>
    <row r="8" spans="1:87" x14ac:dyDescent="0.2">
      <c r="E8" s="47"/>
      <c r="F8" s="47"/>
      <c r="G8" s="251"/>
      <c r="H8" s="252" t="s">
        <v>154</v>
      </c>
      <c r="I8" s="240">
        <f>I6</f>
        <v>181951.60038040316</v>
      </c>
      <c r="J8" s="257">
        <f>BL33</f>
        <v>145905.9570929507</v>
      </c>
      <c r="K8" s="261">
        <f>J8/I8-1</f>
        <v>-0.19810566772752991</v>
      </c>
      <c r="M8" s="53" t="s">
        <v>153</v>
      </c>
      <c r="N8" s="281">
        <f>X17/E17</f>
        <v>1.6264352919555274</v>
      </c>
      <c r="O8" s="281">
        <f>AR17/X17</f>
        <v>1.5715284793333824</v>
      </c>
      <c r="P8" s="281">
        <f>BL17/AR17</f>
        <v>1.7733989226413434</v>
      </c>
    </row>
    <row r="9" spans="1:87" x14ac:dyDescent="0.2">
      <c r="E9" s="47"/>
      <c r="F9" s="47"/>
      <c r="G9" s="251"/>
      <c r="H9" s="252" t="s">
        <v>155</v>
      </c>
      <c r="I9" s="240">
        <v>196000</v>
      </c>
      <c r="J9" s="258">
        <v>196000</v>
      </c>
      <c r="K9" s="261">
        <f>J9/I9-1</f>
        <v>0</v>
      </c>
      <c r="AU9" s="305" t="s">
        <v>276</v>
      </c>
      <c r="AV9" s="2">
        <f>AU18*1.02</f>
        <v>2486157.1800000002</v>
      </c>
      <c r="AW9" s="2">
        <f>AV9*1.02</f>
        <v>2535880.3236000002</v>
      </c>
      <c r="AX9" s="2">
        <f>AW9*1.02</f>
        <v>2586597.9300720003</v>
      </c>
      <c r="AY9" s="2">
        <f t="shared" ref="AY9:BL9" si="0">AX9*1.02</f>
        <v>2638329.8886734401</v>
      </c>
      <c r="AZ9" s="2">
        <f t="shared" si="0"/>
        <v>2691096.4864469091</v>
      </c>
      <c r="BA9" s="2">
        <f t="shared" si="0"/>
        <v>2744918.4161758474</v>
      </c>
      <c r="BB9" s="2">
        <f t="shared" si="0"/>
        <v>2799816.7844993644</v>
      </c>
      <c r="BC9" s="2">
        <f t="shared" si="0"/>
        <v>2855813.120189352</v>
      </c>
      <c r="BD9" s="2">
        <f t="shared" si="0"/>
        <v>2912929.3825931391</v>
      </c>
      <c r="BE9" s="2">
        <f t="shared" si="0"/>
        <v>2971187.9702450018</v>
      </c>
      <c r="BF9" s="2">
        <f t="shared" si="0"/>
        <v>3030611.7296499019</v>
      </c>
      <c r="BG9" s="2">
        <f t="shared" si="0"/>
        <v>3091223.9642428998</v>
      </c>
      <c r="BH9" s="2">
        <f t="shared" si="0"/>
        <v>3153048.4435277577</v>
      </c>
      <c r="BI9" s="2">
        <f t="shared" si="0"/>
        <v>3216109.4123983127</v>
      </c>
      <c r="BJ9" s="2">
        <f t="shared" si="0"/>
        <v>3280431.6006462788</v>
      </c>
      <c r="BK9" s="2">
        <f t="shared" si="0"/>
        <v>3346040.2326592044</v>
      </c>
      <c r="BL9" s="2">
        <f t="shared" si="0"/>
        <v>3412961.0373123884</v>
      </c>
    </row>
    <row r="10" spans="1:87" x14ac:dyDescent="0.2">
      <c r="E10" s="47"/>
      <c r="F10" s="47"/>
    </row>
    <row r="11" spans="1:87" x14ac:dyDescent="0.2">
      <c r="E11" s="45">
        <v>1971</v>
      </c>
      <c r="F11" s="45">
        <v>1972</v>
      </c>
      <c r="G11" s="45">
        <v>1973</v>
      </c>
      <c r="H11" s="45">
        <v>1974</v>
      </c>
      <c r="I11" s="45">
        <v>1975</v>
      </c>
      <c r="J11" s="45">
        <v>1976</v>
      </c>
      <c r="K11" s="45">
        <v>1977</v>
      </c>
      <c r="L11" s="45">
        <v>1978</v>
      </c>
      <c r="M11" s="45">
        <v>1979</v>
      </c>
      <c r="N11" s="45">
        <v>1980</v>
      </c>
      <c r="O11" s="45">
        <v>1981</v>
      </c>
      <c r="P11" s="45">
        <v>1982</v>
      </c>
      <c r="Q11" s="45">
        <v>1983</v>
      </c>
      <c r="R11" s="45">
        <v>1984</v>
      </c>
      <c r="S11" s="45">
        <v>1985</v>
      </c>
      <c r="T11" s="45">
        <v>1986</v>
      </c>
      <c r="U11" s="45">
        <v>1987</v>
      </c>
      <c r="V11" s="45">
        <v>1988</v>
      </c>
      <c r="W11" s="45">
        <v>1989</v>
      </c>
      <c r="X11" s="45">
        <v>1990</v>
      </c>
      <c r="Y11" s="45">
        <v>1991</v>
      </c>
      <c r="Z11" s="45">
        <v>1992</v>
      </c>
      <c r="AA11" s="45">
        <v>1993</v>
      </c>
      <c r="AB11" s="45">
        <v>1994</v>
      </c>
      <c r="AC11" s="45">
        <v>1995</v>
      </c>
      <c r="AD11" s="45">
        <v>1996</v>
      </c>
      <c r="AE11" s="45">
        <v>1997</v>
      </c>
      <c r="AF11" s="45">
        <v>1998</v>
      </c>
      <c r="AG11" s="45">
        <v>1999</v>
      </c>
      <c r="AH11" s="45">
        <v>2000</v>
      </c>
      <c r="AI11" s="45">
        <v>2001</v>
      </c>
      <c r="AJ11" s="45">
        <v>2002</v>
      </c>
      <c r="AK11" s="45">
        <v>2003</v>
      </c>
      <c r="AL11" s="45">
        <v>2004</v>
      </c>
      <c r="AM11" s="45">
        <v>2005</v>
      </c>
      <c r="AN11" s="45">
        <v>2006</v>
      </c>
      <c r="AO11" s="45">
        <v>2007</v>
      </c>
      <c r="AP11" s="45">
        <v>2008</v>
      </c>
      <c r="AQ11" s="45">
        <v>2009</v>
      </c>
      <c r="AR11" s="45">
        <v>2010</v>
      </c>
      <c r="AS11" s="45">
        <v>2011</v>
      </c>
      <c r="AT11" s="45">
        <v>2012</v>
      </c>
      <c r="AU11" s="45">
        <v>2013</v>
      </c>
      <c r="AV11" s="45">
        <v>2014</v>
      </c>
      <c r="AW11" s="45">
        <v>2015</v>
      </c>
      <c r="AX11" s="45">
        <v>2016</v>
      </c>
      <c r="AY11" s="45">
        <v>2017</v>
      </c>
      <c r="AZ11" s="45">
        <v>2018</v>
      </c>
      <c r="BA11" s="45">
        <v>2019</v>
      </c>
      <c r="BB11" s="45">
        <v>2020</v>
      </c>
      <c r="BC11" s="45">
        <v>2021</v>
      </c>
      <c r="BD11" s="45">
        <v>2022</v>
      </c>
      <c r="BE11" s="45">
        <v>2023</v>
      </c>
      <c r="BF11" s="45">
        <v>2024</v>
      </c>
      <c r="BG11" s="45">
        <v>2025</v>
      </c>
      <c r="BH11" s="45">
        <v>2026</v>
      </c>
      <c r="BI11" s="45">
        <v>2027</v>
      </c>
      <c r="BJ11" s="45">
        <v>2028</v>
      </c>
      <c r="BK11" s="45">
        <v>2029</v>
      </c>
      <c r="BL11" s="45">
        <v>2030</v>
      </c>
      <c r="BM11" s="45">
        <v>2031</v>
      </c>
      <c r="BN11" s="45">
        <v>2032</v>
      </c>
      <c r="BO11" s="45">
        <v>2033</v>
      </c>
      <c r="BP11" s="45">
        <v>2034</v>
      </c>
      <c r="BQ11" s="45">
        <v>2035</v>
      </c>
      <c r="BR11" s="45">
        <v>2036</v>
      </c>
      <c r="BS11" s="45">
        <v>2037</v>
      </c>
      <c r="BT11" s="45">
        <v>2038</v>
      </c>
      <c r="BU11" s="45">
        <v>2039</v>
      </c>
      <c r="BV11" s="45">
        <v>2040</v>
      </c>
      <c r="BW11" s="45">
        <v>2041</v>
      </c>
      <c r="CA11" s="227" t="s">
        <v>7</v>
      </c>
      <c r="CB11" s="227" t="s">
        <v>8</v>
      </c>
      <c r="CC11" s="227" t="s">
        <v>9</v>
      </c>
      <c r="CD11" s="227" t="s">
        <v>10</v>
      </c>
      <c r="CE11" s="227" t="s">
        <v>272</v>
      </c>
      <c r="CF11" s="227" t="s">
        <v>273</v>
      </c>
      <c r="CG11" s="2" t="s">
        <v>0</v>
      </c>
      <c r="CH11" s="227" t="s">
        <v>62</v>
      </c>
      <c r="CI11" s="227" t="s">
        <v>163</v>
      </c>
    </row>
    <row r="12" spans="1:87" x14ac:dyDescent="0.2">
      <c r="C12" s="306" t="s">
        <v>236</v>
      </c>
      <c r="D12" s="2" t="s">
        <v>233</v>
      </c>
      <c r="E12" s="42">
        <f t="shared" ref="E12:AU12" si="1">E16</f>
        <v>18001.724766519033</v>
      </c>
      <c r="F12" s="42">
        <f t="shared" si="1"/>
        <v>18567.893154384281</v>
      </c>
      <c r="G12" s="42">
        <f t="shared" si="1"/>
        <v>19466.309669602411</v>
      </c>
      <c r="H12" s="42">
        <f t="shared" si="1"/>
        <v>18855.459273990778</v>
      </c>
      <c r="I12" s="42">
        <f t="shared" si="1"/>
        <v>18671.347380190677</v>
      </c>
      <c r="J12" s="42">
        <f t="shared" si="1"/>
        <v>19303.962667479012</v>
      </c>
      <c r="K12" s="42">
        <f t="shared" si="1"/>
        <v>20306.952814899516</v>
      </c>
      <c r="L12" s="42">
        <f t="shared" si="1"/>
        <v>20402.383923397087</v>
      </c>
      <c r="M12" s="42">
        <f t="shared" si="1"/>
        <v>21355.204460556088</v>
      </c>
      <c r="N12" s="42">
        <f t="shared" si="1"/>
        <v>19887.278608298104</v>
      </c>
      <c r="O12" s="42">
        <f t="shared" si="1"/>
        <v>19531.836497936834</v>
      </c>
      <c r="P12" s="42">
        <f t="shared" si="1"/>
        <v>19797.57219101219</v>
      </c>
      <c r="Q12" s="42">
        <f t="shared" si="1"/>
        <v>19517.209961884746</v>
      </c>
      <c r="R12" s="42">
        <f t="shared" si="1"/>
        <v>19520.163934626551</v>
      </c>
      <c r="S12" s="42">
        <f t="shared" si="1"/>
        <v>20305.512082201851</v>
      </c>
      <c r="T12" s="42">
        <f t="shared" si="1"/>
        <v>20888.751816350341</v>
      </c>
      <c r="U12" s="42">
        <f t="shared" si="1"/>
        <v>21708.825937629183</v>
      </c>
      <c r="V12" s="42">
        <f t="shared" si="1"/>
        <v>22456.718242071809</v>
      </c>
      <c r="W12" s="42">
        <f t="shared" si="1"/>
        <v>22308.894626648733</v>
      </c>
      <c r="X12" s="42">
        <f t="shared" si="1"/>
        <v>22401.546628285883</v>
      </c>
      <c r="Y12" s="42">
        <f t="shared" si="1"/>
        <v>23550.721988437879</v>
      </c>
      <c r="Z12" s="42">
        <f t="shared" si="1"/>
        <v>22832.366303802221</v>
      </c>
      <c r="AA12" s="42">
        <f t="shared" si="1"/>
        <v>23294.697056873669</v>
      </c>
      <c r="AB12" s="42">
        <f t="shared" si="1"/>
        <v>23261.301604891549</v>
      </c>
      <c r="AC12" s="42">
        <f t="shared" si="1"/>
        <v>23564.306566152118</v>
      </c>
      <c r="AD12" s="42">
        <f t="shared" si="1"/>
        <v>25138.246624940981</v>
      </c>
      <c r="AE12" s="42">
        <f t="shared" si="1"/>
        <v>25205.274161343175</v>
      </c>
      <c r="AF12" s="42">
        <f t="shared" si="1"/>
        <v>25252.150085855112</v>
      </c>
      <c r="AG12" s="42">
        <f t="shared" si="1"/>
        <v>26425.605222338832</v>
      </c>
      <c r="AH12" s="42">
        <f t="shared" si="1"/>
        <v>26914.542007694283</v>
      </c>
      <c r="AI12" s="42">
        <f t="shared" si="1"/>
        <v>27345.289549216617</v>
      </c>
      <c r="AJ12" s="42">
        <f t="shared" si="1"/>
        <v>27151.571077736033</v>
      </c>
      <c r="AK12" s="42">
        <f t="shared" si="1"/>
        <v>27328.205175657738</v>
      </c>
      <c r="AL12" s="42">
        <f t="shared" si="1"/>
        <v>27244.125887344202</v>
      </c>
      <c r="AM12" s="42">
        <f t="shared" si="1"/>
        <v>27577.237213421169</v>
      </c>
      <c r="AN12" s="42">
        <f t="shared" si="1"/>
        <v>27477.80071040021</v>
      </c>
      <c r="AO12" s="42">
        <f t="shared" si="1"/>
        <v>27063.434802468462</v>
      </c>
      <c r="AP12" s="42">
        <f t="shared" si="1"/>
        <v>26620.978058385841</v>
      </c>
      <c r="AQ12" s="42">
        <f t="shared" si="1"/>
        <v>24839.260841130053</v>
      </c>
      <c r="AR12" s="42">
        <f t="shared" si="1"/>
        <v>25811.896261026799</v>
      </c>
      <c r="AS12" s="42">
        <f t="shared" si="1"/>
        <v>24984.254040302039</v>
      </c>
      <c r="AT12" s="42">
        <f t="shared" si="1"/>
        <v>24699.830158993107</v>
      </c>
      <c r="AU12" s="42">
        <f t="shared" si="1"/>
        <v>25207.627022201232</v>
      </c>
      <c r="AV12" s="42">
        <f>AV27</f>
        <v>26986.91397492724</v>
      </c>
      <c r="AW12" s="42">
        <f t="shared" ref="AW12:BV12" si="2">AW27</f>
        <v>27249.369711756859</v>
      </c>
      <c r="AX12" s="42">
        <f t="shared" si="2"/>
        <v>27498.732838214928</v>
      </c>
      <c r="AY12" s="42">
        <f t="shared" si="2"/>
        <v>27781.612763675908</v>
      </c>
      <c r="AZ12" s="42">
        <f t="shared" si="2"/>
        <v>28099.412071471423</v>
      </c>
      <c r="BA12" s="42">
        <f t="shared" si="2"/>
        <v>28440.168655747599</v>
      </c>
      <c r="BB12" s="42">
        <f t="shared" si="2"/>
        <v>28790.263365146351</v>
      </c>
      <c r="BC12" s="42">
        <f t="shared" si="2"/>
        <v>29138.27179721959</v>
      </c>
      <c r="BD12" s="42">
        <f t="shared" si="2"/>
        <v>29476.428793149626</v>
      </c>
      <c r="BE12" s="42">
        <f t="shared" si="2"/>
        <v>29800.281371902453</v>
      </c>
      <c r="BF12" s="42">
        <f t="shared" si="2"/>
        <v>30108.362118451514</v>
      </c>
      <c r="BG12" s="42">
        <f t="shared" si="2"/>
        <v>30401.199184893052</v>
      </c>
      <c r="BH12" s="42">
        <f t="shared" si="2"/>
        <v>30680.799453492338</v>
      </c>
      <c r="BI12" s="42">
        <f t="shared" si="2"/>
        <v>30949.934801405088</v>
      </c>
      <c r="BJ12" s="42">
        <f t="shared" si="2"/>
        <v>31211.099478764318</v>
      </c>
      <c r="BK12" s="42">
        <f t="shared" si="2"/>
        <v>31466.254938152957</v>
      </c>
      <c r="BL12" s="42">
        <f t="shared" si="2"/>
        <v>31717.124436198133</v>
      </c>
      <c r="BM12" s="42">
        <f t="shared" si="2"/>
        <v>31878.258631898047</v>
      </c>
      <c r="BN12" s="42">
        <f t="shared" si="2"/>
        <v>32040.21144623018</v>
      </c>
      <c r="BO12" s="42">
        <f t="shared" si="2"/>
        <v>32202.987038066341</v>
      </c>
      <c r="BP12" s="42">
        <f t="shared" si="2"/>
        <v>32366.589587406885</v>
      </c>
      <c r="BQ12" s="42">
        <f t="shared" si="2"/>
        <v>32531.023295488056</v>
      </c>
      <c r="BR12" s="42">
        <f t="shared" si="2"/>
        <v>32696.292384889839</v>
      </c>
      <c r="BS12" s="42">
        <f t="shared" si="2"/>
        <v>32862.401099644427</v>
      </c>
      <c r="BT12" s="42">
        <f t="shared" si="2"/>
        <v>33029.353705345209</v>
      </c>
      <c r="BU12" s="42">
        <f t="shared" si="2"/>
        <v>33197.154489256274</v>
      </c>
      <c r="BV12" s="42">
        <f t="shared" si="2"/>
        <v>33365.807760422533</v>
      </c>
      <c r="BZ12" s="305" t="s">
        <v>274</v>
      </c>
      <c r="CA12" s="43">
        <f>N15/E15-1</f>
        <v>-3.2851444898964965E-2</v>
      </c>
      <c r="CB12" s="43">
        <f>X15/N15-1</f>
        <v>1.9697223708229794E-2</v>
      </c>
      <c r="CC12" s="43">
        <f>AH15/X15-1</f>
        <v>7.0040481725959669E-2</v>
      </c>
      <c r="CD12" s="43">
        <f>AR15/AH15-1</f>
        <v>-7.5901797191185838E-2</v>
      </c>
      <c r="CE12" s="43">
        <f>BB39/AR39-1</f>
        <v>-1.0545948693308049E-2</v>
      </c>
      <c r="CF12" s="43">
        <f>BL39/BB39-1</f>
        <v>2.4504832170961777E-3</v>
      </c>
      <c r="CH12" s="47">
        <f>(AU15/E15)^(1/42)-1</f>
        <v>-1.767276196493528E-3</v>
      </c>
      <c r="CI12" s="47">
        <f>(BL39/AU15)^(1/17)-1</f>
        <v>2.3714552833586922E-3</v>
      </c>
    </row>
    <row r="13" spans="1:87" x14ac:dyDescent="0.2">
      <c r="C13" s="306" t="s">
        <v>62</v>
      </c>
      <c r="D13" s="2" t="s">
        <v>234</v>
      </c>
      <c r="E13" s="42">
        <f>E228</f>
        <v>198874.97887731603</v>
      </c>
      <c r="F13" s="42">
        <f t="shared" ref="F13:BQ13" si="3">F228</f>
        <v>198248.42739286125</v>
      </c>
      <c r="G13" s="42">
        <f t="shared" si="3"/>
        <v>205872.80843367535</v>
      </c>
      <c r="H13" s="42">
        <f t="shared" si="3"/>
        <v>197251.46757319578</v>
      </c>
      <c r="I13" s="42">
        <f t="shared" si="3"/>
        <v>190539.40295934709</v>
      </c>
      <c r="J13" s="42">
        <f t="shared" si="3"/>
        <v>193752.07700859348</v>
      </c>
      <c r="K13" s="42">
        <f t="shared" si="3"/>
        <v>198044.41443106823</v>
      </c>
      <c r="L13" s="42">
        <f t="shared" si="3"/>
        <v>197249.68029467124</v>
      </c>
      <c r="M13" s="42">
        <f t="shared" si="3"/>
        <v>207305.17101882177</v>
      </c>
      <c r="N13" s="42">
        <f t="shared" si="3"/>
        <v>191224.3506483915</v>
      </c>
      <c r="O13" s="42">
        <f t="shared" si="3"/>
        <v>184965.76868010426</v>
      </c>
      <c r="P13" s="42">
        <f t="shared" si="3"/>
        <v>182903.34417466351</v>
      </c>
      <c r="Q13" s="42">
        <f t="shared" si="3"/>
        <v>181739.40548279299</v>
      </c>
      <c r="R13" s="42">
        <f t="shared" si="3"/>
        <v>179732.87610604436</v>
      </c>
      <c r="S13" s="42">
        <f t="shared" si="3"/>
        <v>187774.85835937606</v>
      </c>
      <c r="T13" s="42">
        <f t="shared" si="3"/>
        <v>192442.48518980012</v>
      </c>
      <c r="U13" s="42">
        <f t="shared" si="3"/>
        <v>194266.21885134649</v>
      </c>
      <c r="V13" s="42">
        <f t="shared" si="3"/>
        <v>197455.85418511985</v>
      </c>
      <c r="W13" s="42">
        <f t="shared" si="3"/>
        <v>195161.7601252952</v>
      </c>
      <c r="X13" s="42">
        <f t="shared" si="3"/>
        <v>194252.39291258575</v>
      </c>
      <c r="Y13" s="42">
        <f t="shared" si="3"/>
        <v>200335.46197942831</v>
      </c>
      <c r="Z13" s="42">
        <f t="shared" si="3"/>
        <v>198267.86929446986</v>
      </c>
      <c r="AA13" s="42">
        <f t="shared" si="3"/>
        <v>199824.22768309023</v>
      </c>
      <c r="AB13" s="42">
        <f t="shared" si="3"/>
        <v>197728.97978553813</v>
      </c>
      <c r="AC13" s="42">
        <f t="shared" si="3"/>
        <v>197560.53392891784</v>
      </c>
      <c r="AD13" s="42">
        <f t="shared" si="3"/>
        <v>207128.56011964084</v>
      </c>
      <c r="AE13" s="42">
        <f t="shared" si="3"/>
        <v>202637.21772186409</v>
      </c>
      <c r="AF13" s="42">
        <f t="shared" si="3"/>
        <v>203960.08618089484</v>
      </c>
      <c r="AG13" s="42">
        <f t="shared" si="3"/>
        <v>204881.21792737753</v>
      </c>
      <c r="AH13" s="42">
        <f t="shared" si="3"/>
        <v>206062.53835700391</v>
      </c>
      <c r="AI13" s="42">
        <f t="shared" si="3"/>
        <v>208483.62561450928</v>
      </c>
      <c r="AJ13" s="42">
        <f t="shared" si="3"/>
        <v>204471.62383207874</v>
      </c>
      <c r="AK13" s="42">
        <f t="shared" si="3"/>
        <v>206398.56145023051</v>
      </c>
      <c r="AL13" s="42">
        <f t="shared" si="3"/>
        <v>206521.13428377715</v>
      </c>
      <c r="AM13" s="42">
        <f t="shared" si="3"/>
        <v>208435.53998769287</v>
      </c>
      <c r="AN13" s="42">
        <f t="shared" si="3"/>
        <v>205838.78334328602</v>
      </c>
      <c r="AO13" s="42">
        <f t="shared" si="3"/>
        <v>199509.11109117436</v>
      </c>
      <c r="AP13" s="42">
        <f t="shared" si="3"/>
        <v>196809.29326056986</v>
      </c>
      <c r="AQ13" s="42">
        <f t="shared" si="3"/>
        <v>184163.1763800701</v>
      </c>
      <c r="AR13" s="42">
        <f t="shared" si="3"/>
        <v>190834.2214822947</v>
      </c>
      <c r="AS13" s="42">
        <f t="shared" si="3"/>
        <v>176909.82801579809</v>
      </c>
      <c r="AT13" s="42">
        <f t="shared" si="3"/>
        <v>183165.85210455587</v>
      </c>
      <c r="AU13" s="42">
        <f t="shared" si="3"/>
        <v>181951.60038040316</v>
      </c>
      <c r="AV13" s="42">
        <f t="shared" si="3"/>
        <v>188690.52469855262</v>
      </c>
      <c r="AW13" s="42">
        <f t="shared" si="3"/>
        <v>188671.65426021657</v>
      </c>
      <c r="AX13" s="42">
        <f t="shared" si="3"/>
        <v>188757.19790386336</v>
      </c>
      <c r="AY13" s="42">
        <f t="shared" si="3"/>
        <v>188910.99957734425</v>
      </c>
      <c r="AZ13" s="42">
        <f t="shared" si="3"/>
        <v>189149.19076026601</v>
      </c>
      <c r="BA13" s="42">
        <f t="shared" si="3"/>
        <v>189572.54523535914</v>
      </c>
      <c r="BB13" s="42">
        <f t="shared" si="3"/>
        <v>190124.87660506304</v>
      </c>
      <c r="BC13" s="42">
        <f t="shared" si="3"/>
        <v>190760.08496644025</v>
      </c>
      <c r="BD13" s="42">
        <f t="shared" si="3"/>
        <v>191446.05383565035</v>
      </c>
      <c r="BE13" s="42">
        <f t="shared" si="3"/>
        <v>192162.78688341868</v>
      </c>
      <c r="BF13" s="42">
        <f t="shared" si="3"/>
        <v>192900.81098613923</v>
      </c>
      <c r="BG13" s="42">
        <f t="shared" si="3"/>
        <v>193657.64795057583</v>
      </c>
      <c r="BH13" s="42">
        <f t="shared" si="3"/>
        <v>194435.94256900743</v>
      </c>
      <c r="BI13" s="42">
        <f t="shared" si="3"/>
        <v>195241.07421855885</v>
      </c>
      <c r="BJ13" s="42">
        <f t="shared" si="3"/>
        <v>196077.84431758727</v>
      </c>
      <c r="BK13" s="42">
        <f t="shared" si="3"/>
        <v>196949.68578561945</v>
      </c>
      <c r="BL13" s="42">
        <f t="shared" si="3"/>
        <v>197859.57475487402</v>
      </c>
      <c r="BM13" s="42">
        <f t="shared" si="3"/>
        <v>198544.9640580499</v>
      </c>
      <c r="BN13" s="42">
        <f t="shared" si="3"/>
        <v>199277.72395119208</v>
      </c>
      <c r="BO13" s="42">
        <f t="shared" si="3"/>
        <v>200062.55613376302</v>
      </c>
      <c r="BP13" s="42">
        <f t="shared" si="3"/>
        <v>200896.09669566588</v>
      </c>
      <c r="BQ13" s="42">
        <f t="shared" si="3"/>
        <v>201777.16630269299</v>
      </c>
      <c r="BR13" s="42">
        <f>BR228</f>
        <v>202704.82114006919</v>
      </c>
      <c r="BS13" s="42">
        <f>BS228</f>
        <v>203678.33179168199</v>
      </c>
      <c r="BT13" s="42">
        <f>BT228</f>
        <v>204697.16504479447</v>
      </c>
      <c r="BU13" s="42">
        <f>BU228</f>
        <v>205760.96821209087</v>
      </c>
      <c r="BV13" s="42">
        <f>BV228</f>
        <v>206869.55562846956</v>
      </c>
      <c r="BZ13" s="305" t="s">
        <v>271</v>
      </c>
      <c r="CA13" s="315">
        <f>N17/E17-1</f>
        <v>0.32257748571851996</v>
      </c>
      <c r="CB13" s="315">
        <f>X17/N17-1</f>
        <v>0.22974669500889755</v>
      </c>
      <c r="CC13" s="315">
        <f>AH17/X17-1</f>
        <v>0.46099930226855634</v>
      </c>
      <c r="CD13" s="315">
        <f>AR18/AH18-1</f>
        <v>7.5653134736753502E-2</v>
      </c>
      <c r="CE13" s="315">
        <f>BB19/AR17-1</f>
        <v>0.36225104933236074</v>
      </c>
      <c r="CF13" s="315">
        <f>BL19/BB19-1</f>
        <v>0.30181505348113791</v>
      </c>
      <c r="CH13" s="47">
        <f>(AU17/E17)^(1/42)-1</f>
        <v>2.5344919039274938E-2</v>
      </c>
      <c r="CI13" s="47">
        <f>(BL19/AU17)^(1/17)-1</f>
        <v>2.7435294774569519E-2</v>
      </c>
    </row>
    <row r="14" spans="1:87" x14ac:dyDescent="0.2">
      <c r="C14" s="306"/>
      <c r="D14" s="2" t="s">
        <v>235</v>
      </c>
      <c r="E14" s="280">
        <f>E12/E13</f>
        <v>9.051779599496082E-2</v>
      </c>
      <c r="F14" s="280">
        <f t="shared" ref="F14:BQ14" si="4">F12/F13</f>
        <v>9.3659724813801443E-2</v>
      </c>
      <c r="G14" s="280">
        <f t="shared" si="4"/>
        <v>9.4555030446741781E-2</v>
      </c>
      <c r="H14" s="280">
        <f t="shared" si="4"/>
        <v>9.5590970784508469E-2</v>
      </c>
      <c r="I14" s="280">
        <f t="shared" si="4"/>
        <v>9.7992053560566367E-2</v>
      </c>
      <c r="J14" s="280">
        <f t="shared" si="4"/>
        <v>9.963228764057494E-2</v>
      </c>
      <c r="K14" s="280">
        <f t="shared" si="4"/>
        <v>0.10253736705090261</v>
      </c>
      <c r="L14" s="280">
        <f t="shared" si="4"/>
        <v>0.10343430667627938</v>
      </c>
      <c r="M14" s="280">
        <f t="shared" si="4"/>
        <v>0.103013370846486</v>
      </c>
      <c r="N14" s="280">
        <f t="shared" si="4"/>
        <v>0.10399971834583603</v>
      </c>
      <c r="O14" s="280">
        <f t="shared" si="4"/>
        <v>0.1055970336420296</v>
      </c>
      <c r="P14" s="280">
        <f t="shared" si="4"/>
        <v>0.10824062446942743</v>
      </c>
      <c r="Q14" s="280">
        <f t="shared" si="4"/>
        <v>0.1073911841520392</v>
      </c>
      <c r="R14" s="280">
        <f t="shared" si="4"/>
        <v>0.10860652963183787</v>
      </c>
      <c r="S14" s="280">
        <f t="shared" si="4"/>
        <v>0.10813754439553247</v>
      </c>
      <c r="T14" s="280">
        <f t="shared" si="4"/>
        <v>0.10854542745978574</v>
      </c>
      <c r="U14" s="280">
        <f t="shared" si="4"/>
        <v>0.11174781733020134</v>
      </c>
      <c r="V14" s="280">
        <f t="shared" si="4"/>
        <v>0.11373032384756782</v>
      </c>
      <c r="W14" s="280">
        <f t="shared" si="4"/>
        <v>0.11430976341024117</v>
      </c>
      <c r="X14" s="280">
        <f t="shared" si="4"/>
        <v>0.11532185674730223</v>
      </c>
      <c r="Y14" s="280">
        <f t="shared" si="4"/>
        <v>0.11755643137636917</v>
      </c>
      <c r="Z14" s="280">
        <f t="shared" si="4"/>
        <v>0.11515918532362554</v>
      </c>
      <c r="AA14" s="280">
        <f t="shared" si="4"/>
        <v>0.11657593939918899</v>
      </c>
      <c r="AB14" s="280">
        <f t="shared" si="4"/>
        <v>0.11764234878529868</v>
      </c>
      <c r="AC14" s="280">
        <f t="shared" si="4"/>
        <v>0.1192763863182843</v>
      </c>
      <c r="AD14" s="280">
        <f t="shared" si="4"/>
        <v>0.12136542932766355</v>
      </c>
      <c r="AE14" s="280">
        <f t="shared" si="4"/>
        <v>0.12438620330811809</v>
      </c>
      <c r="AF14" s="280">
        <f t="shared" si="4"/>
        <v>0.12380927346470452</v>
      </c>
      <c r="AG14" s="280">
        <f t="shared" si="4"/>
        <v>0.12898012560480623</v>
      </c>
      <c r="AH14" s="280">
        <f t="shared" si="4"/>
        <v>0.13061346435063692</v>
      </c>
      <c r="AI14" s="280">
        <f t="shared" si="4"/>
        <v>0.13116276862806794</v>
      </c>
      <c r="AJ14" s="280">
        <f t="shared" si="4"/>
        <v>0.13278894434776983</v>
      </c>
      <c r="AK14" s="280">
        <f t="shared" si="4"/>
        <v>0.13240501766892143</v>
      </c>
      <c r="AL14" s="280">
        <f t="shared" si="4"/>
        <v>0.13191931170544763</v>
      </c>
      <c r="AM14" s="280">
        <f t="shared" si="4"/>
        <v>0.13230583045026523</v>
      </c>
      <c r="AN14" s="280">
        <f t="shared" si="4"/>
        <v>0.13349185349863987</v>
      </c>
      <c r="AO14" s="280">
        <f t="shared" si="4"/>
        <v>0.13565011970857135</v>
      </c>
      <c r="AP14" s="280">
        <f t="shared" si="4"/>
        <v>0.1352628100906822</v>
      </c>
      <c r="AQ14" s="280">
        <f t="shared" si="4"/>
        <v>0.13487637066960431</v>
      </c>
      <c r="AR14" s="280">
        <f t="shared" si="4"/>
        <v>0.13525821553668027</v>
      </c>
      <c r="AS14" s="280">
        <f t="shared" si="4"/>
        <v>0.14122592464490408</v>
      </c>
      <c r="AT14" s="280">
        <f t="shared" si="4"/>
        <v>0.13484953595440813</v>
      </c>
      <c r="AU14" s="280">
        <f t="shared" si="4"/>
        <v>0.13854028746930538</v>
      </c>
      <c r="AV14" s="280">
        <f t="shared" si="4"/>
        <v>0.14302209407727748</v>
      </c>
      <c r="AW14" s="280">
        <f t="shared" si="4"/>
        <v>0.14442747013907259</v>
      </c>
      <c r="AX14" s="280">
        <f t="shared" si="4"/>
        <v>0.14568309523338235</v>
      </c>
      <c r="AY14" s="280">
        <f t="shared" si="4"/>
        <v>0.14706191183061057</v>
      </c>
      <c r="AZ14" s="280">
        <f t="shared" si="4"/>
        <v>0.14855687173986146</v>
      </c>
      <c r="BA14" s="280">
        <f t="shared" si="4"/>
        <v>0.15002261335067482</v>
      </c>
      <c r="BB14" s="280">
        <f t="shared" si="4"/>
        <v>0.15142817646609674</v>
      </c>
      <c r="BC14" s="280">
        <f t="shared" si="4"/>
        <v>0.15274826388521365</v>
      </c>
      <c r="BD14" s="280">
        <f t="shared" si="4"/>
        <v>0.15396728322462105</v>
      </c>
      <c r="BE14" s="280">
        <f t="shared" si="4"/>
        <v>0.15507831591754384</v>
      </c>
      <c r="BF14" s="280">
        <f t="shared" si="4"/>
        <v>0.15608209195457934</v>
      </c>
      <c r="BG14" s="280">
        <f t="shared" si="4"/>
        <v>0.15698424258799151</v>
      </c>
      <c r="BH14" s="280">
        <f t="shared" si="4"/>
        <v>0.15779386798612807</v>
      </c>
      <c r="BI14" s="280">
        <f t="shared" si="4"/>
        <v>0.15852163754619986</v>
      </c>
      <c r="BJ14" s="280">
        <f t="shared" si="4"/>
        <v>0.15917708391475227</v>
      </c>
      <c r="BK14" s="280">
        <f t="shared" si="4"/>
        <v>0.15976798750724641</v>
      </c>
      <c r="BL14" s="280">
        <f t="shared" si="4"/>
        <v>0.16030118570451857</v>
      </c>
      <c r="BM14" s="280">
        <f t="shared" si="4"/>
        <v>0.16055939158737662</v>
      </c>
      <c r="BN14" s="280">
        <f t="shared" si="4"/>
        <v>0.16078170109007067</v>
      </c>
      <c r="BO14" s="280">
        <f t="shared" si="4"/>
        <v>0.16096458857866053</v>
      </c>
      <c r="BP14" s="280">
        <f t="shared" si="4"/>
        <v>0.16111109234958651</v>
      </c>
      <c r="BQ14" s="280">
        <f t="shared" si="4"/>
        <v>0.16122252032565038</v>
      </c>
      <c r="BR14" s="280">
        <f>BR12/BR13</f>
        <v>0.16130002335907281</v>
      </c>
      <c r="BS14" s="280">
        <f>BS12/BS13</f>
        <v>0.16134461044808346</v>
      </c>
      <c r="BT14" s="280">
        <f>BT12/BT13</f>
        <v>0.16135716241168899</v>
      </c>
      <c r="BU14" s="280">
        <f>BU12/BU13</f>
        <v>0.16133844420404295</v>
      </c>
      <c r="BV14" s="280">
        <f>BV12/BV13</f>
        <v>0.16128911602800727</v>
      </c>
      <c r="BZ14" s="305" t="s">
        <v>275</v>
      </c>
      <c r="CA14" s="315">
        <f>N20/E20-1</f>
        <v>-0.26873958951780441</v>
      </c>
      <c r="CB14" s="315">
        <f>X20/N20-1</f>
        <v>-0.17080710373378793</v>
      </c>
      <c r="CC14" s="315">
        <f>AH20/X20-1</f>
        <v>-0.26759685643623399</v>
      </c>
      <c r="CD14" s="315">
        <f>AR20/AH20-1</f>
        <v>-0.14089572840321762</v>
      </c>
      <c r="CE14" s="315">
        <f>BB21/AR20-1</f>
        <v>-0.2741938966252021</v>
      </c>
      <c r="CF14" s="315">
        <f>BL21/BB21-1</f>
        <v>-0.22995937054462645</v>
      </c>
      <c r="CH14" s="47">
        <f>(AU20/E20)^(1/42)-1</f>
        <v>-2.6442024271375875E-2</v>
      </c>
      <c r="CI14" s="47">
        <f>(BL21/AU20)^(1/17)-1</f>
        <v>-2.4394567345197293E-2</v>
      </c>
    </row>
    <row r="15" spans="1:87" x14ac:dyDescent="0.2">
      <c r="C15" s="306"/>
      <c r="D15" s="2" t="s">
        <v>246</v>
      </c>
      <c r="E15" s="314">
        <f>'5_UK+GH_1960-2013_energy_sum'!S3+'5_UK+GH_1960-2013_energy_sum'!S6+'5_UK+GH_1960-2013_energy_sum'!S9+'5_UK+GH_1960-2013_energy_sum'!S12</f>
        <v>185518.74020211148</v>
      </c>
      <c r="F15" s="314">
        <f>'5_UK+GH_1960-2013_energy_sum'!T3+'5_UK+GH_1960-2013_energy_sum'!T6+'5_UK+GH_1960-2013_energy_sum'!T9+'5_UK+GH_1960-2013_energy_sum'!T12</f>
        <v>185338.36717174342</v>
      </c>
      <c r="G15" s="314">
        <f>'5_UK+GH_1960-2013_energy_sum'!U3+'5_UK+GH_1960-2013_energy_sum'!U6+'5_UK+GH_1960-2013_energy_sum'!U9+'5_UK+GH_1960-2013_energy_sum'!U12</f>
        <v>192405.844307097</v>
      </c>
      <c r="H15" s="314">
        <f>'5_UK+GH_1960-2013_energy_sum'!V3+'5_UK+GH_1960-2013_energy_sum'!V6+'5_UK+GH_1960-2013_energy_sum'!V9+'5_UK+GH_1960-2013_energy_sum'!V12</f>
        <v>184726.86007081272</v>
      </c>
      <c r="I15" s="314">
        <f>'5_UK+GH_1960-2013_energy_sum'!W3+'5_UK+GH_1960-2013_energy_sum'!W6+'5_UK+GH_1960-2013_energy_sum'!W9+'5_UK+GH_1960-2013_energy_sum'!W12</f>
        <v>178415.8666826236</v>
      </c>
      <c r="J15" s="314">
        <f>'5_UK+GH_1960-2013_energy_sum'!X3+'5_UK+GH_1960-2013_energy_sum'!X6+'5_UK+GH_1960-2013_energy_sum'!X9+'5_UK+GH_1960-2013_energy_sum'!X12</f>
        <v>181554.69921054711</v>
      </c>
      <c r="K15" s="314">
        <f>'5_UK+GH_1960-2013_energy_sum'!Y3+'5_UK+GH_1960-2013_energy_sum'!Y6+'5_UK+GH_1960-2013_energy_sum'!Y9+'5_UK+GH_1960-2013_energy_sum'!Y12</f>
        <v>185658.56719203113</v>
      </c>
      <c r="L15" s="314">
        <f>'5_UK+GH_1960-2013_energy_sum'!Z3+'5_UK+GH_1960-2013_energy_sum'!Z6+'5_UK+GH_1960-2013_energy_sum'!Z9+'5_UK+GH_1960-2013_energy_sum'!Z12</f>
        <v>184999.61283747773</v>
      </c>
      <c r="M15" s="314">
        <f>'5_UK+GH_1960-2013_energy_sum'!AA3+'5_UK+GH_1960-2013_energy_sum'!AA6+'5_UK+GH_1960-2013_energy_sum'!AA9+'5_UK+GH_1960-2013_energy_sum'!AA12</f>
        <v>194392.76695159599</v>
      </c>
      <c r="N15" s="314">
        <f>'5_UK+GH_1960-2013_energy_sum'!AB3+'5_UK+GH_1960-2013_energy_sum'!AB6+'5_UK+GH_1960-2013_energy_sum'!AB9+'5_UK+GH_1960-2013_energy_sum'!AB12</f>
        <v>179424.18153063642</v>
      </c>
      <c r="O15" s="314">
        <f>'5_UK+GH_1960-2013_energy_sum'!AC3+'5_UK+GH_1960-2013_energy_sum'!AC6+'5_UK+GH_1960-2013_energy_sum'!AC9+'5_UK+GH_1960-2013_energy_sum'!AC12</f>
        <v>173636.14065085468</v>
      </c>
      <c r="P15" s="314">
        <f>'5_UK+GH_1960-2013_energy_sum'!AD3+'5_UK+GH_1960-2013_energy_sum'!AD6+'5_UK+GH_1960-2013_energy_sum'!AD9+'5_UK+GH_1960-2013_energy_sum'!AD12</f>
        <v>171875.59154435599</v>
      </c>
      <c r="Q15" s="314">
        <f>'5_UK+GH_1960-2013_energy_sum'!AE3+'5_UK+GH_1960-2013_energy_sum'!AE6+'5_UK+GH_1960-2013_energy_sum'!AE9+'5_UK+GH_1960-2013_energy_sum'!AE12</f>
        <v>170897.84232255022</v>
      </c>
      <c r="R15" s="314">
        <f>'5_UK+GH_1960-2013_energy_sum'!AF3+'5_UK+GH_1960-2013_energy_sum'!AF6+'5_UK+GH_1960-2013_energy_sum'!AF9+'5_UK+GH_1960-2013_energy_sum'!AF12</f>
        <v>169399.5635250952</v>
      </c>
      <c r="S15" s="314">
        <f>'5_UK+GH_1960-2013_energy_sum'!AG3+'5_UK+GH_1960-2013_energy_sum'!AG6+'5_UK+GH_1960-2013_energy_sum'!AG9+'5_UK+GH_1960-2013_energy_sum'!AG12</f>
        <v>176854.61824642142</v>
      </c>
      <c r="T15" s="314">
        <f>'5_UK+GH_1960-2013_energy_sum'!AH3+'5_UK+GH_1960-2013_energy_sum'!AH6+'5_UK+GH_1960-2013_energy_sum'!AH9+'5_UK+GH_1960-2013_energy_sum'!AH12</f>
        <v>181144.05038972141</v>
      </c>
      <c r="U15" s="314">
        <f>'5_UK+GH_1960-2013_energy_sum'!AI3+'5_UK+GH_1960-2013_energy_sum'!AI6+'5_UK+GH_1960-2013_energy_sum'!AI9+'5_UK+GH_1960-2013_energy_sum'!AI12</f>
        <v>182856.35280029601</v>
      </c>
      <c r="V15" s="314">
        <f>'5_UK+GH_1960-2013_energy_sum'!AJ3+'5_UK+GH_1960-2013_energy_sum'!AJ6+'5_UK+GH_1960-2013_energy_sum'!AJ9+'5_UK+GH_1960-2013_energy_sum'!AJ12</f>
        <v>185973.6694415166</v>
      </c>
      <c r="W15" s="314">
        <f>'5_UK+GH_1960-2013_energy_sum'!AK3+'5_UK+GH_1960-2013_energy_sum'!AK6+'5_UK+GH_1960-2013_energy_sum'!AK9+'5_UK+GH_1960-2013_energy_sum'!AK12</f>
        <v>183921.0574581445</v>
      </c>
      <c r="X15" s="314">
        <f>'5_UK+GH_1960-2013_energy_sum'!AL3+'5_UK+GH_1960-2013_energy_sum'!AL6+'5_UK+GH_1960-2013_energy_sum'!AL9+'5_UK+GH_1960-2013_energy_sum'!AL12</f>
        <v>182958.33977291139</v>
      </c>
      <c r="Y15" s="314">
        <f>'5_UK+GH_1960-2013_energy_sum'!AM3+'5_UK+GH_1960-2013_energy_sum'!AM6+'5_UK+GH_1960-2013_energy_sum'!AM9+'5_UK+GH_1960-2013_energy_sum'!AM12</f>
        <v>188849.49907832139</v>
      </c>
      <c r="Z15" s="314">
        <f>'5_UK+GH_1960-2013_energy_sum'!AN3+'5_UK+GH_1960-2013_energy_sum'!AN6+'5_UK+GH_1960-2013_energy_sum'!AN9+'5_UK+GH_1960-2013_energy_sum'!AN12</f>
        <v>187034.21532292917</v>
      </c>
      <c r="AA15" s="314">
        <f>'5_UK+GH_1960-2013_energy_sum'!AO3+'5_UK+GH_1960-2013_energy_sum'!AO6+'5_UK+GH_1960-2013_energy_sum'!AO9+'5_UK+GH_1960-2013_energy_sum'!AO12</f>
        <v>188952.34282196479</v>
      </c>
      <c r="AB15" s="314">
        <f>'5_UK+GH_1960-2013_energy_sum'!AP3+'5_UK+GH_1960-2013_energy_sum'!AP6+'5_UK+GH_1960-2013_energy_sum'!AP9+'5_UK+GH_1960-2013_energy_sum'!AP12</f>
        <v>187061.28440411092</v>
      </c>
      <c r="AC15" s="314">
        <f>'5_UK+GH_1960-2013_energy_sum'!AQ3+'5_UK+GH_1960-2013_energy_sum'!AQ6+'5_UK+GH_1960-2013_energy_sum'!AQ9+'5_UK+GH_1960-2013_energy_sum'!AQ12</f>
        <v>187064.44373466741</v>
      </c>
      <c r="AD15" s="314">
        <f>'5_UK+GH_1960-2013_energy_sum'!AR3+'5_UK+GH_1960-2013_energy_sum'!AR6+'5_UK+GH_1960-2013_energy_sum'!AR9+'5_UK+GH_1960-2013_energy_sum'!AR12</f>
        <v>196394.94750317419</v>
      </c>
      <c r="AE15" s="314">
        <f>'5_UK+GH_1960-2013_energy_sum'!AS3+'5_UK+GH_1960-2013_energy_sum'!AS6+'5_UK+GH_1960-2013_energy_sum'!AS9+'5_UK+GH_1960-2013_energy_sum'!AS12</f>
        <v>192364.9029523659</v>
      </c>
      <c r="AF15" s="314">
        <f>'5_UK+GH_1960-2013_energy_sum'!AT3+'5_UK+GH_1960-2013_energy_sum'!AT6+'5_UK+GH_1960-2013_energy_sum'!AT9+'5_UK+GH_1960-2013_energy_sum'!AT12</f>
        <v>193678.58767877569</v>
      </c>
      <c r="AG15" s="314">
        <f>'5_UK+GH_1960-2013_energy_sum'!AU3+'5_UK+GH_1960-2013_energy_sum'!AU6+'5_UK+GH_1960-2013_energy_sum'!AU9+'5_UK+GH_1960-2013_energy_sum'!AU12</f>
        <v>194821.85760179409</v>
      </c>
      <c r="AH15" s="314">
        <f>'5_UK+GH_1960-2013_energy_sum'!AV3+'5_UK+GH_1960-2013_energy_sum'!AV6+'5_UK+GH_1960-2013_energy_sum'!AV9+'5_UK+GH_1960-2013_energy_sum'!AV12</f>
        <v>195772.83002638791</v>
      </c>
      <c r="AI15" s="314">
        <f>'5_UK+GH_1960-2013_energy_sum'!AW3+'5_UK+GH_1960-2013_energy_sum'!AW6+'5_UK+GH_1960-2013_energy_sum'!AW9+'5_UK+GH_1960-2013_energy_sum'!AW12</f>
        <v>198019.51732478649</v>
      </c>
      <c r="AJ15" s="314">
        <f>'5_UK+GH_1960-2013_energy_sum'!AX3+'5_UK+GH_1960-2013_energy_sum'!AX6+'5_UK+GH_1960-2013_energy_sum'!AX9+'5_UK+GH_1960-2013_energy_sum'!AX12</f>
        <v>194151.19681239582</v>
      </c>
      <c r="AK15" s="314">
        <f>'5_UK+GH_1960-2013_energy_sum'!AY3+'5_UK+GH_1960-2013_energy_sum'!AY6+'5_UK+GH_1960-2013_energy_sum'!AY9+'5_UK+GH_1960-2013_energy_sum'!AY12</f>
        <v>195883.88890469162</v>
      </c>
      <c r="AL15" s="314">
        <f>'5_UK+GH_1960-2013_energy_sum'!AZ3+'5_UK+GH_1960-2013_energy_sum'!AZ6+'5_UK+GH_1960-2013_energy_sum'!AZ9+'5_UK+GH_1960-2013_energy_sum'!AZ12</f>
        <v>195978.9273184581</v>
      </c>
      <c r="AM15" s="314">
        <f>'5_UK+GH_1960-2013_energy_sum'!BA3+'5_UK+GH_1960-2013_energy_sum'!BA6+'5_UK+GH_1960-2013_energy_sum'!BA9+'5_UK+GH_1960-2013_energy_sum'!BA12</f>
        <v>197712.57533621212</v>
      </c>
      <c r="AN15" s="314">
        <f>'5_UK+GH_1960-2013_energy_sum'!BB3+'5_UK+GH_1960-2013_energy_sum'!BB6+'5_UK+GH_1960-2013_energy_sum'!BB9+'5_UK+GH_1960-2013_energy_sum'!BB12</f>
        <v>195009.73832994202</v>
      </c>
      <c r="AO15" s="314">
        <f>'5_UK+GH_1960-2013_energy_sum'!BC3+'5_UK+GH_1960-2013_energy_sum'!BC6+'5_UK+GH_1960-2013_energy_sum'!BC9+'5_UK+GH_1960-2013_energy_sum'!BC12</f>
        <v>188936.70003771232</v>
      </c>
      <c r="AP15" s="314">
        <f>'5_UK+GH_1960-2013_energy_sum'!BD3+'5_UK+GH_1960-2013_energy_sum'!BD6+'5_UK+GH_1960-2013_energy_sum'!BD9+'5_UK+GH_1960-2013_energy_sum'!BD12</f>
        <v>186375.14230155566</v>
      </c>
      <c r="AQ15" s="314">
        <f>'5_UK+GH_1960-2013_energy_sum'!BE3+'5_UK+GH_1960-2013_energy_sum'!BE6+'5_UK+GH_1960-2013_energy_sum'!BE9+'5_UK+GH_1960-2013_energy_sum'!BE12</f>
        <v>174662.99821668939</v>
      </c>
      <c r="AR15" s="314">
        <f>'5_UK+GH_1960-2013_energy_sum'!BF3+'5_UK+GH_1960-2013_energy_sum'!BF6+'5_UK+GH_1960-2013_energy_sum'!BF9+'5_UK+GH_1960-2013_energy_sum'!BF12</f>
        <v>180913.32038618051</v>
      </c>
      <c r="AS15" s="314">
        <f>'5_UK+GH_1960-2013_energy_sum'!BG3+'5_UK+GH_1960-2013_energy_sum'!BG6+'5_UK+GH_1960-2013_energy_sum'!BG9+'5_UK+GH_1960-2013_energy_sum'!BG12</f>
        <v>167641.20632960342</v>
      </c>
      <c r="AT15" s="314">
        <f>'5_UK+GH_1960-2013_energy_sum'!BH3+'5_UK+GH_1960-2013_energy_sum'!BH6+'5_UK+GH_1960-2013_energy_sum'!BH9+'5_UK+GH_1960-2013_energy_sum'!BH12</f>
        <v>173346.4847894471</v>
      </c>
      <c r="AU15" s="314">
        <f>'5_UK+GH_1960-2013_energy_sum'!BI3+'5_UK+GH_1960-2013_energy_sum'!BI6+'5_UK+GH_1960-2013_energy_sum'!BI9+'5_UK+GH_1960-2013_energy_sum'!BI12</f>
        <v>172235.82892097381</v>
      </c>
      <c r="AV15" s="280"/>
      <c r="AW15" s="280"/>
      <c r="AX15" s="280"/>
      <c r="AY15" s="280"/>
      <c r="AZ15" s="280"/>
      <c r="BA15" s="280"/>
      <c r="BB15" s="280"/>
      <c r="BC15" s="280"/>
      <c r="BD15" s="280"/>
      <c r="BE15" s="280"/>
      <c r="BF15" s="280"/>
      <c r="BG15" s="280"/>
      <c r="BH15" s="280"/>
      <c r="BI15" s="280"/>
      <c r="BJ15" s="280"/>
      <c r="BK15" s="280"/>
      <c r="BL15" s="280"/>
      <c r="BM15" s="280"/>
      <c r="BN15" s="280"/>
      <c r="BO15" s="280"/>
      <c r="BP15" s="280"/>
      <c r="BQ15" s="280"/>
      <c r="BR15" s="280"/>
      <c r="BS15" s="280"/>
      <c r="BT15" s="280"/>
      <c r="BU15" s="280"/>
      <c r="BV15" s="280"/>
    </row>
    <row r="16" spans="1:87" x14ac:dyDescent="0.2">
      <c r="C16" s="306"/>
      <c r="D16" s="2" t="s">
        <v>245</v>
      </c>
      <c r="E16" s="86">
        <f t="shared" ref="E16:AU16" si="5">E167</f>
        <v>18001.724766519033</v>
      </c>
      <c r="F16" s="86">
        <f t="shared" si="5"/>
        <v>18567.893154384281</v>
      </c>
      <c r="G16" s="86">
        <f t="shared" si="5"/>
        <v>19466.309669602411</v>
      </c>
      <c r="H16" s="86">
        <f t="shared" si="5"/>
        <v>18855.459273990778</v>
      </c>
      <c r="I16" s="86">
        <f t="shared" si="5"/>
        <v>18671.347380190677</v>
      </c>
      <c r="J16" s="86">
        <f t="shared" si="5"/>
        <v>19303.962667479012</v>
      </c>
      <c r="K16" s="86">
        <f t="shared" si="5"/>
        <v>20306.952814899516</v>
      </c>
      <c r="L16" s="86">
        <f t="shared" si="5"/>
        <v>20402.383923397087</v>
      </c>
      <c r="M16" s="86">
        <f t="shared" si="5"/>
        <v>21355.204460556088</v>
      </c>
      <c r="N16" s="86">
        <f t="shared" si="5"/>
        <v>19887.278608298104</v>
      </c>
      <c r="O16" s="86">
        <f t="shared" si="5"/>
        <v>19531.836497936834</v>
      </c>
      <c r="P16" s="86">
        <f t="shared" si="5"/>
        <v>19797.57219101219</v>
      </c>
      <c r="Q16" s="86">
        <f t="shared" si="5"/>
        <v>19517.209961884746</v>
      </c>
      <c r="R16" s="86">
        <f t="shared" si="5"/>
        <v>19520.163934626551</v>
      </c>
      <c r="S16" s="86">
        <f t="shared" si="5"/>
        <v>20305.512082201851</v>
      </c>
      <c r="T16" s="86">
        <f t="shared" si="5"/>
        <v>20888.751816350341</v>
      </c>
      <c r="U16" s="86">
        <f t="shared" si="5"/>
        <v>21708.825937629183</v>
      </c>
      <c r="V16" s="86">
        <f t="shared" si="5"/>
        <v>22456.718242071809</v>
      </c>
      <c r="W16" s="86">
        <f t="shared" si="5"/>
        <v>22308.894626648733</v>
      </c>
      <c r="X16" s="86">
        <f t="shared" si="5"/>
        <v>22401.546628285883</v>
      </c>
      <c r="Y16" s="86">
        <f t="shared" si="5"/>
        <v>23550.721988437879</v>
      </c>
      <c r="Z16" s="86">
        <f t="shared" si="5"/>
        <v>22832.366303802221</v>
      </c>
      <c r="AA16" s="86">
        <f t="shared" si="5"/>
        <v>23294.697056873669</v>
      </c>
      <c r="AB16" s="86">
        <f t="shared" si="5"/>
        <v>23261.301604891549</v>
      </c>
      <c r="AC16" s="86">
        <f t="shared" si="5"/>
        <v>23564.306566152118</v>
      </c>
      <c r="AD16" s="86">
        <f t="shared" si="5"/>
        <v>25138.246624940981</v>
      </c>
      <c r="AE16" s="86">
        <f t="shared" si="5"/>
        <v>25205.274161343175</v>
      </c>
      <c r="AF16" s="86">
        <f t="shared" si="5"/>
        <v>25252.150085855112</v>
      </c>
      <c r="AG16" s="86">
        <f t="shared" si="5"/>
        <v>26425.605222338832</v>
      </c>
      <c r="AH16" s="86">
        <f t="shared" si="5"/>
        <v>26914.542007694283</v>
      </c>
      <c r="AI16" s="86">
        <f t="shared" si="5"/>
        <v>27345.289549216617</v>
      </c>
      <c r="AJ16" s="86">
        <f t="shared" si="5"/>
        <v>27151.571077736033</v>
      </c>
      <c r="AK16" s="86">
        <f t="shared" si="5"/>
        <v>27328.205175657738</v>
      </c>
      <c r="AL16" s="86">
        <f t="shared" si="5"/>
        <v>27244.125887344202</v>
      </c>
      <c r="AM16" s="86">
        <f t="shared" si="5"/>
        <v>27577.237213421169</v>
      </c>
      <c r="AN16" s="86">
        <f t="shared" si="5"/>
        <v>27477.80071040021</v>
      </c>
      <c r="AO16" s="86">
        <f t="shared" si="5"/>
        <v>27063.434802468462</v>
      </c>
      <c r="AP16" s="86">
        <f t="shared" si="5"/>
        <v>26620.978058385841</v>
      </c>
      <c r="AQ16" s="86">
        <f t="shared" si="5"/>
        <v>24839.260841130053</v>
      </c>
      <c r="AR16" s="86">
        <f t="shared" si="5"/>
        <v>25811.896261026799</v>
      </c>
      <c r="AS16" s="86">
        <f t="shared" si="5"/>
        <v>24984.254040302039</v>
      </c>
      <c r="AT16" s="86">
        <f t="shared" si="5"/>
        <v>24699.830158993107</v>
      </c>
      <c r="AU16" s="86">
        <f t="shared" si="5"/>
        <v>25207.627022201232</v>
      </c>
    </row>
    <row r="17" spans="1:74" x14ac:dyDescent="0.2">
      <c r="C17" s="307" t="s">
        <v>237</v>
      </c>
      <c r="D17" s="13" t="s">
        <v>232</v>
      </c>
      <c r="E17" s="49">
        <v>851900.9375</v>
      </c>
      <c r="F17" s="49">
        <v>877802.8125</v>
      </c>
      <c r="G17" s="49">
        <v>939683.8125</v>
      </c>
      <c r="H17" s="49">
        <v>911077.9375</v>
      </c>
      <c r="I17" s="49">
        <v>891427.6875</v>
      </c>
      <c r="J17" s="49">
        <v>938050.1875</v>
      </c>
      <c r="K17" s="49">
        <v>984904.3125</v>
      </c>
      <c r="L17" s="49">
        <v>1052226.125</v>
      </c>
      <c r="M17" s="49">
        <v>1112633.5</v>
      </c>
      <c r="N17" s="49">
        <v>1126705</v>
      </c>
      <c r="O17" s="49">
        <v>1102554.875</v>
      </c>
      <c r="P17" s="49">
        <v>1105770.625</v>
      </c>
      <c r="Q17" s="49">
        <v>1131237.625</v>
      </c>
      <c r="R17" s="49">
        <v>1145577.875</v>
      </c>
      <c r="S17" s="49">
        <v>1164636.375</v>
      </c>
      <c r="T17" s="49">
        <v>1191488.25</v>
      </c>
      <c r="U17" s="49">
        <v>1259506.125</v>
      </c>
      <c r="V17" s="49">
        <v>1319108.375</v>
      </c>
      <c r="W17" s="49">
        <v>1353619.75</v>
      </c>
      <c r="X17" s="49">
        <v>1385561.75</v>
      </c>
      <c r="Y17" s="49">
        <v>1363586.625</v>
      </c>
      <c r="Z17" s="49">
        <v>1376120.375</v>
      </c>
      <c r="AA17" s="49">
        <v>1427749.75</v>
      </c>
      <c r="AB17" s="49">
        <v>1478346.875</v>
      </c>
      <c r="AC17" s="49">
        <v>1554253.625</v>
      </c>
      <c r="AD17" s="49">
        <v>1641439</v>
      </c>
      <c r="AE17" s="49">
        <v>1756576.875</v>
      </c>
      <c r="AF17" s="49">
        <v>1813215.375</v>
      </c>
      <c r="AG17" s="49">
        <v>1884668.25</v>
      </c>
      <c r="AH17" s="49">
        <v>2024304.75</v>
      </c>
      <c r="AI17" s="49">
        <v>2079137.75</v>
      </c>
      <c r="AJ17" s="49">
        <v>2086833.25</v>
      </c>
      <c r="AK17" s="49">
        <v>2092083.5</v>
      </c>
      <c r="AL17" s="49">
        <v>2153446.25</v>
      </c>
      <c r="AM17" s="49">
        <v>2271498</v>
      </c>
      <c r="AN17" s="49">
        <v>2302793</v>
      </c>
      <c r="AO17" s="49">
        <v>2303310</v>
      </c>
      <c r="AP17" s="49">
        <v>2323823</v>
      </c>
      <c r="AQ17" s="49">
        <v>2191216</v>
      </c>
      <c r="AR17" s="49">
        <v>2177449.75</v>
      </c>
      <c r="AS17" s="49">
        <v>2208982.75</v>
      </c>
      <c r="AT17" s="49">
        <v>2287097.25</v>
      </c>
      <c r="AU17" s="49">
        <v>2437409</v>
      </c>
      <c r="AV17" s="48">
        <f t="shared" ref="AV17:BV17" si="6">AV19</f>
        <v>2515429.830900609</v>
      </c>
      <c r="AW17" s="48">
        <f t="shared" si="6"/>
        <v>2582650.0061162021</v>
      </c>
      <c r="AX17" s="48">
        <f t="shared" si="6"/>
        <v>2650158.7396220923</v>
      </c>
      <c r="AY17" s="48">
        <f t="shared" si="6"/>
        <v>2722493.0021271678</v>
      </c>
      <c r="AZ17" s="48">
        <f t="shared" si="6"/>
        <v>2799991.1832730616</v>
      </c>
      <c r="BA17" s="48">
        <f t="shared" si="6"/>
        <v>2881653.1794271381</v>
      </c>
      <c r="BB17" s="48">
        <f t="shared" si="6"/>
        <v>2966233.2068059864</v>
      </c>
      <c r="BC17" s="48">
        <f t="shared" si="6"/>
        <v>3052625.7047311179</v>
      </c>
      <c r="BD17" s="48">
        <f t="shared" si="6"/>
        <v>3140036.8481870573</v>
      </c>
      <c r="BE17" s="48">
        <f t="shared" si="6"/>
        <v>3227976.4357408904</v>
      </c>
      <c r="BF17" s="48">
        <f t="shared" si="6"/>
        <v>3316249.7774618142</v>
      </c>
      <c r="BG17" s="48">
        <f t="shared" si="6"/>
        <v>3404873.0975107285</v>
      </c>
      <c r="BH17" s="48">
        <f t="shared" si="6"/>
        <v>3494032.9737379868</v>
      </c>
      <c r="BI17" s="48">
        <f t="shared" si="6"/>
        <v>3584017.9644338856</v>
      </c>
      <c r="BJ17" s="48">
        <f t="shared" si="6"/>
        <v>3675103.8803337286</v>
      </c>
      <c r="BK17" s="48">
        <f t="shared" si="6"/>
        <v>3767521.3362960271</v>
      </c>
      <c r="BL17" s="48">
        <f t="shared" si="6"/>
        <v>3861487.0407556626</v>
      </c>
      <c r="BM17" s="48">
        <f t="shared" si="6"/>
        <v>3946439.755652287</v>
      </c>
      <c r="BN17" s="48">
        <f t="shared" si="6"/>
        <v>4033261.4302766374</v>
      </c>
      <c r="BO17" s="48">
        <f t="shared" si="6"/>
        <v>4121993.1817427236</v>
      </c>
      <c r="BP17" s="48">
        <f t="shared" si="6"/>
        <v>4212677.0317410631</v>
      </c>
      <c r="BQ17" s="48">
        <f t="shared" si="6"/>
        <v>4305355.9264393663</v>
      </c>
      <c r="BR17" s="48">
        <f t="shared" si="6"/>
        <v>4400073.7568210326</v>
      </c>
      <c r="BS17" s="48">
        <f t="shared" si="6"/>
        <v>4496875.3794710953</v>
      </c>
      <c r="BT17" s="48">
        <f t="shared" si="6"/>
        <v>4595806.6378194597</v>
      </c>
      <c r="BU17" s="48">
        <f t="shared" si="6"/>
        <v>4696914.3838514881</v>
      </c>
      <c r="BV17" s="48">
        <f t="shared" si="6"/>
        <v>4800246.5002962211</v>
      </c>
    </row>
    <row r="18" spans="1:74" x14ac:dyDescent="0.2">
      <c r="C18" s="307" t="s">
        <v>238</v>
      </c>
      <c r="D18" s="13" t="s">
        <v>231</v>
      </c>
      <c r="E18" s="49">
        <v>851900.9375</v>
      </c>
      <c r="F18" s="49">
        <v>877802.8125</v>
      </c>
      <c r="G18" s="49">
        <v>939683.8125</v>
      </c>
      <c r="H18" s="49">
        <v>911077.9375</v>
      </c>
      <c r="I18" s="49">
        <v>891427.6875</v>
      </c>
      <c r="J18" s="49">
        <v>938050.1875</v>
      </c>
      <c r="K18" s="49">
        <v>984904.3125</v>
      </c>
      <c r="L18" s="49">
        <v>1052226.125</v>
      </c>
      <c r="M18" s="49">
        <v>1112633.5</v>
      </c>
      <c r="N18" s="49">
        <v>1126705</v>
      </c>
      <c r="O18" s="49">
        <v>1102554.875</v>
      </c>
      <c r="P18" s="49">
        <v>1105770.625</v>
      </c>
      <c r="Q18" s="49">
        <v>1131237.625</v>
      </c>
      <c r="R18" s="49">
        <v>1145577.875</v>
      </c>
      <c r="S18" s="49">
        <v>1164636.375</v>
      </c>
      <c r="T18" s="49">
        <v>1191488.25</v>
      </c>
      <c r="U18" s="49">
        <v>1259506.125</v>
      </c>
      <c r="V18" s="49">
        <v>1319108.375</v>
      </c>
      <c r="W18" s="49">
        <v>1353619.75</v>
      </c>
      <c r="X18" s="49">
        <v>1385561.75</v>
      </c>
      <c r="Y18" s="49">
        <v>1363586.625</v>
      </c>
      <c r="Z18" s="49">
        <v>1376120.375</v>
      </c>
      <c r="AA18" s="49">
        <v>1427749.75</v>
      </c>
      <c r="AB18" s="49">
        <v>1478346.875</v>
      </c>
      <c r="AC18" s="49">
        <v>1554253.625</v>
      </c>
      <c r="AD18" s="49">
        <v>1641439</v>
      </c>
      <c r="AE18" s="49">
        <v>1756576.875</v>
      </c>
      <c r="AF18" s="49">
        <v>1813215.375</v>
      </c>
      <c r="AG18" s="49">
        <v>1884668.25</v>
      </c>
      <c r="AH18" s="49">
        <v>2024304.75</v>
      </c>
      <c r="AI18" s="49">
        <v>2079137.75</v>
      </c>
      <c r="AJ18" s="49">
        <v>2086833.25</v>
      </c>
      <c r="AK18" s="49">
        <v>2092083.5</v>
      </c>
      <c r="AL18" s="49">
        <v>2153446.25</v>
      </c>
      <c r="AM18" s="49">
        <v>2271498</v>
      </c>
      <c r="AN18" s="49">
        <v>2302793</v>
      </c>
      <c r="AO18" s="49">
        <v>2303310</v>
      </c>
      <c r="AP18" s="49">
        <v>2323823</v>
      </c>
      <c r="AQ18" s="49">
        <v>2191216</v>
      </c>
      <c r="AR18" s="49">
        <v>2177449.75</v>
      </c>
      <c r="AS18" s="49">
        <v>2208982.75</v>
      </c>
      <c r="AT18" s="49">
        <v>2287097.25</v>
      </c>
      <c r="AU18" s="49">
        <v>2437409</v>
      </c>
    </row>
    <row r="19" spans="1:74" x14ac:dyDescent="0.2">
      <c r="C19" s="307"/>
      <c r="D19" s="13" t="s">
        <v>240</v>
      </c>
      <c r="AU19" s="86">
        <f>AU18</f>
        <v>2437409</v>
      </c>
      <c r="AV19" s="86">
        <f>AU19*'6_UK_PE_GDP_2030_targets'!D18</f>
        <v>2515429.830900609</v>
      </c>
      <c r="AW19" s="86">
        <f>AV19*'6_UK_PE_GDP_2030_targets'!E18</f>
        <v>2582650.0061162021</v>
      </c>
      <c r="AX19" s="86">
        <f>AW19*'6_UK_PE_GDP_2030_targets'!F18</f>
        <v>2650158.7396220923</v>
      </c>
      <c r="AY19" s="86">
        <f>AX19*'6_UK_PE_GDP_2030_targets'!G18</f>
        <v>2722493.0021271678</v>
      </c>
      <c r="AZ19" s="86">
        <f>AY19*'6_UK_PE_GDP_2030_targets'!H18</f>
        <v>2799991.1832730616</v>
      </c>
      <c r="BA19" s="86">
        <f>AZ19*'6_UK_PE_GDP_2030_targets'!I18</f>
        <v>2881653.1794271381</v>
      </c>
      <c r="BB19" s="86">
        <f>BA19*'6_UK_PE_GDP_2030_targets'!J18</f>
        <v>2966233.2068059864</v>
      </c>
      <c r="BC19" s="86">
        <f>BB19*'6_UK_PE_GDP_2030_targets'!K18</f>
        <v>3052625.7047311179</v>
      </c>
      <c r="BD19" s="86">
        <f>BC19*'6_UK_PE_GDP_2030_targets'!L18</f>
        <v>3140036.8481870573</v>
      </c>
      <c r="BE19" s="86">
        <f>BD19*'6_UK_PE_GDP_2030_targets'!M18</f>
        <v>3227976.4357408904</v>
      </c>
      <c r="BF19" s="86">
        <f>BE19*'6_UK_PE_GDP_2030_targets'!N18</f>
        <v>3316249.7774618142</v>
      </c>
      <c r="BG19" s="86">
        <f>BF19*'6_UK_PE_GDP_2030_targets'!O18</f>
        <v>3404873.0975107285</v>
      </c>
      <c r="BH19" s="86">
        <f>BG19*'6_UK_PE_GDP_2030_targets'!P18</f>
        <v>3494032.9737379868</v>
      </c>
      <c r="BI19" s="86">
        <f>BH19*'6_UK_PE_GDP_2030_targets'!Q18</f>
        <v>3584017.9644338856</v>
      </c>
      <c r="BJ19" s="86">
        <f>BI19*'6_UK_PE_GDP_2030_targets'!R18</f>
        <v>3675103.8803337286</v>
      </c>
      <c r="BK19" s="86">
        <f>BJ19*'6_UK_PE_GDP_2030_targets'!S18</f>
        <v>3767521.3362960271</v>
      </c>
      <c r="BL19" s="86">
        <f>BK19*'6_UK_PE_GDP_2030_targets'!T18</f>
        <v>3861487.0407556626</v>
      </c>
      <c r="BM19" s="86">
        <f t="shared" ref="BM19:BV19" si="7">BL19*(1+$F$4)</f>
        <v>3946439.755652287</v>
      </c>
      <c r="BN19" s="86">
        <f t="shared" si="7"/>
        <v>4033261.4302766374</v>
      </c>
      <c r="BO19" s="86">
        <f t="shared" si="7"/>
        <v>4121993.1817427236</v>
      </c>
      <c r="BP19" s="86">
        <f t="shared" si="7"/>
        <v>4212677.0317410631</v>
      </c>
      <c r="BQ19" s="86">
        <f t="shared" si="7"/>
        <v>4305355.9264393663</v>
      </c>
      <c r="BR19" s="86">
        <f t="shared" si="7"/>
        <v>4400073.7568210326</v>
      </c>
      <c r="BS19" s="86">
        <f t="shared" si="7"/>
        <v>4496875.3794710953</v>
      </c>
      <c r="BT19" s="86">
        <f t="shared" si="7"/>
        <v>4595806.6378194597</v>
      </c>
      <c r="BU19" s="86">
        <f t="shared" si="7"/>
        <v>4696914.3838514881</v>
      </c>
      <c r="BV19" s="86">
        <f t="shared" si="7"/>
        <v>4800246.5002962211</v>
      </c>
    </row>
    <row r="20" spans="1:74" ht="15" x14ac:dyDescent="0.2">
      <c r="A20" s="293"/>
      <c r="C20" s="299" t="s">
        <v>252</v>
      </c>
      <c r="D20" s="2" t="s">
        <v>251</v>
      </c>
      <c r="E20" s="19">
        <f>E15/E18</f>
        <v>0.21777032050996126</v>
      </c>
      <c r="F20" s="19">
        <f t="shared" ref="F20:AU20" si="8">F15/F18</f>
        <v>0.21113895345572661</v>
      </c>
      <c r="G20" s="19">
        <f t="shared" si="8"/>
        <v>0.20475594210270276</v>
      </c>
      <c r="H20" s="19">
        <f t="shared" si="8"/>
        <v>0.20275637513262987</v>
      </c>
      <c r="I20" s="19">
        <f t="shared" si="8"/>
        <v>0.20014620275368505</v>
      </c>
      <c r="J20" s="19">
        <f t="shared" si="8"/>
        <v>0.19354476085592928</v>
      </c>
      <c r="K20" s="19">
        <f t="shared" si="8"/>
        <v>0.18850416719241558</v>
      </c>
      <c r="L20" s="19">
        <f t="shared" si="8"/>
        <v>0.17581735374369054</v>
      </c>
      <c r="M20" s="19">
        <f t="shared" si="8"/>
        <v>0.17471410572447799</v>
      </c>
      <c r="N20" s="19">
        <f t="shared" si="8"/>
        <v>0.15924681396695356</v>
      </c>
      <c r="O20" s="19">
        <f t="shared" si="8"/>
        <v>0.15748525954397932</v>
      </c>
      <c r="P20" s="19">
        <f t="shared" si="8"/>
        <v>0.15543512158713385</v>
      </c>
      <c r="Q20" s="19">
        <f t="shared" si="8"/>
        <v>0.1510715684713459</v>
      </c>
      <c r="R20" s="19">
        <f t="shared" si="8"/>
        <v>0.14787258659748051</v>
      </c>
      <c r="S20" s="19">
        <f t="shared" si="8"/>
        <v>0.15185393659580779</v>
      </c>
      <c r="T20" s="19">
        <f t="shared" si="8"/>
        <v>0.1520317555710024</v>
      </c>
      <c r="U20" s="19">
        <f t="shared" si="8"/>
        <v>0.14518099528916226</v>
      </c>
      <c r="V20" s="19">
        <f t="shared" si="8"/>
        <v>0.14098437472320391</v>
      </c>
      <c r="W20" s="19">
        <f t="shared" si="8"/>
        <v>0.13587350321842193</v>
      </c>
      <c r="X20" s="19">
        <f t="shared" si="8"/>
        <v>0.13204632689442489</v>
      </c>
      <c r="Y20" s="19">
        <f t="shared" si="8"/>
        <v>0.13849468425104375</v>
      </c>
      <c r="Z20" s="19">
        <f t="shared" si="8"/>
        <v>0.1359141385599564</v>
      </c>
      <c r="AA20" s="19">
        <f t="shared" si="8"/>
        <v>0.13234276022248631</v>
      </c>
      <c r="AB20" s="19">
        <f t="shared" si="8"/>
        <v>0.12653409532462462</v>
      </c>
      <c r="AC20" s="19">
        <f t="shared" si="8"/>
        <v>0.12035644680234696</v>
      </c>
      <c r="AD20" s="19">
        <f t="shared" si="8"/>
        <v>0.1196480329169553</v>
      </c>
      <c r="AE20" s="19">
        <f t="shared" si="8"/>
        <v>0.10951123499924585</v>
      </c>
      <c r="AF20" s="19">
        <f t="shared" si="8"/>
        <v>0.10681499304999864</v>
      </c>
      <c r="AG20" s="19">
        <f t="shared" si="8"/>
        <v>0.10337196352821994</v>
      </c>
      <c r="AH20" s="19">
        <f t="shared" si="8"/>
        <v>9.6711144913525449E-2</v>
      </c>
      <c r="AI20" s="19">
        <f t="shared" si="8"/>
        <v>9.5241172608590496E-2</v>
      </c>
      <c r="AJ20" s="19">
        <f t="shared" si="8"/>
        <v>9.3036277245628435E-2</v>
      </c>
      <c r="AK20" s="19">
        <f t="shared" si="8"/>
        <v>9.3631008946197233E-2</v>
      </c>
      <c r="AL20" s="19">
        <f t="shared" si="8"/>
        <v>9.1007113513261864E-2</v>
      </c>
      <c r="AM20" s="19">
        <f t="shared" si="8"/>
        <v>8.7040611673975546E-2</v>
      </c>
      <c r="AN20" s="19">
        <f t="shared" si="8"/>
        <v>8.4684006912450233E-2</v>
      </c>
      <c r="AO20" s="19">
        <f t="shared" si="8"/>
        <v>8.20283418374914E-2</v>
      </c>
      <c r="AP20" s="19">
        <f t="shared" si="8"/>
        <v>8.0201952688115946E-2</v>
      </c>
      <c r="AQ20" s="19">
        <f t="shared" si="8"/>
        <v>7.9710534341064232E-2</v>
      </c>
      <c r="AR20" s="19">
        <f t="shared" si="8"/>
        <v>8.3084957706225149E-2</v>
      </c>
      <c r="AS20" s="19">
        <f t="shared" si="8"/>
        <v>7.5890681504689625E-2</v>
      </c>
      <c r="AT20" s="19">
        <f t="shared" si="8"/>
        <v>7.5793228639248769E-2</v>
      </c>
      <c r="AU20" s="19">
        <f t="shared" si="8"/>
        <v>7.0663490994319705E-2</v>
      </c>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row>
    <row r="21" spans="1:74" ht="18" x14ac:dyDescent="0.2">
      <c r="B21" s="305" t="s">
        <v>253</v>
      </c>
      <c r="C21" s="299"/>
      <c r="D21" s="2" t="s">
        <v>254</v>
      </c>
      <c r="AT21" s="293" t="s">
        <v>255</v>
      </c>
      <c r="AU21" s="48"/>
      <c r="AV21" s="265">
        <f>0.222728*EXP(-0.0261312*(AW11-$E11))</f>
        <v>7.0539899214868099E-2</v>
      </c>
      <c r="AW21" s="265">
        <f t="shared" ref="AW21:BV21" si="9">0.222728*EXP(-0.0261312*(AX11-$E11))</f>
        <v>6.8720482303748581E-2</v>
      </c>
      <c r="AX21" s="265">
        <f t="shared" si="9"/>
        <v>6.6947993130452799E-2</v>
      </c>
      <c r="AY21" s="265">
        <f t="shared" si="9"/>
        <v>6.5221221300285737E-2</v>
      </c>
      <c r="AZ21" s="265">
        <f t="shared" si="9"/>
        <v>6.3538987637941677E-2</v>
      </c>
      <c r="BA21" s="265">
        <f t="shared" si="9"/>
        <v>6.1900143382270872E-2</v>
      </c>
      <c r="BB21" s="265">
        <f t="shared" si="9"/>
        <v>6.0303569401815166E-2</v>
      </c>
      <c r="BC21" s="265">
        <f t="shared" si="9"/>
        <v>5.874817543057731E-2</v>
      </c>
      <c r="BD21" s="265">
        <f t="shared" si="9"/>
        <v>5.7232899323501743E-2</v>
      </c>
      <c r="BE21" s="265">
        <f t="shared" si="9"/>
        <v>5.5756706331158611E-2</v>
      </c>
      <c r="BF21" s="265">
        <f t="shared" si="9"/>
        <v>5.4318588393135636E-2</v>
      </c>
      <c r="BG21" s="265">
        <f t="shared" si="9"/>
        <v>5.2917563449655411E-2</v>
      </c>
      <c r="BH21" s="265">
        <f t="shared" si="9"/>
        <v>5.1552674770947889E-2</v>
      </c>
      <c r="BI21" s="265">
        <f t="shared" si="9"/>
        <v>5.0222990303920231E-2</v>
      </c>
      <c r="BJ21" s="265">
        <f t="shared" si="9"/>
        <v>4.8927602035677795E-2</v>
      </c>
      <c r="BK21" s="265">
        <f t="shared" si="9"/>
        <v>4.766562537346173E-2</v>
      </c>
      <c r="BL21" s="265">
        <f t="shared" si="9"/>
        <v>4.6436198540579551E-2</v>
      </c>
      <c r="BM21" s="265">
        <f t="shared" si="9"/>
        <v>4.5238481987916454E-2</v>
      </c>
      <c r="BN21" s="265">
        <f t="shared" si="9"/>
        <v>4.4071657820625304E-2</v>
      </c>
      <c r="BO21" s="265">
        <f t="shared" si="9"/>
        <v>4.2934929239603778E-2</v>
      </c>
      <c r="BP21" s="265">
        <f t="shared" si="9"/>
        <v>4.1827519997377501E-2</v>
      </c>
      <c r="BQ21" s="265">
        <f t="shared" si="9"/>
        <v>4.074867386801731E-2</v>
      </c>
      <c r="BR21" s="265">
        <f t="shared" si="9"/>
        <v>3.9697654130728864E-2</v>
      </c>
      <c r="BS21" s="265">
        <f t="shared" si="9"/>
        <v>3.8673743066761843E-2</v>
      </c>
      <c r="BT21" s="265">
        <f t="shared" si="9"/>
        <v>3.7676241469295338E-2</v>
      </c>
      <c r="BU21" s="265">
        <f t="shared" si="9"/>
        <v>3.6704468165964482E-2</v>
      </c>
      <c r="BV21" s="265">
        <f t="shared" si="9"/>
        <v>3.575775955370257E-2</v>
      </c>
    </row>
    <row r="22" spans="1:74" x14ac:dyDescent="0.2">
      <c r="C22" s="299"/>
      <c r="D22" s="2" t="s">
        <v>256</v>
      </c>
      <c r="AU22" s="48"/>
      <c r="AV22" s="82">
        <f>AV21*AV19</f>
        <v>177438.16675380166</v>
      </c>
      <c r="AW22" s="82">
        <f t="shared" ref="AW22:BV22" si="10">AW21*AW19</f>
        <v>177480.95404208463</v>
      </c>
      <c r="AX22" s="82">
        <f t="shared" si="10"/>
        <v>177422.80909482928</v>
      </c>
      <c r="AY22" s="82">
        <f t="shared" si="10"/>
        <v>177564.3185802153</v>
      </c>
      <c r="AZ22" s="82">
        <f t="shared" si="10"/>
        <v>177908.60518033276</v>
      </c>
      <c r="BA22" s="82">
        <f t="shared" si="10"/>
        <v>178374.74498451658</v>
      </c>
      <c r="BB22" s="82">
        <f t="shared" si="10"/>
        <v>178874.45004859354</v>
      </c>
      <c r="BC22" s="82">
        <f t="shared" si="10"/>
        <v>179336.19042543339</v>
      </c>
      <c r="BD22" s="82">
        <f t="shared" si="10"/>
        <v>179713.41280437558</v>
      </c>
      <c r="BE22" s="82">
        <f t="shared" si="10"/>
        <v>179981.33417150492</v>
      </c>
      <c r="BF22" s="82">
        <f t="shared" si="10"/>
        <v>180134.00667077594</v>
      </c>
      <c r="BG22" s="82">
        <f t="shared" si="10"/>
        <v>180177.58817554874</v>
      </c>
      <c r="BH22" s="82">
        <f t="shared" si="10"/>
        <v>180126.74553408235</v>
      </c>
      <c r="BI22" s="82">
        <f t="shared" si="10"/>
        <v>180000.09947683895</v>
      </c>
      <c r="BJ22" s="82">
        <f t="shared" si="10"/>
        <v>179814.02009674392</v>
      </c>
      <c r="BK22" s="82">
        <f t="shared" si="10"/>
        <v>179581.26060241036</v>
      </c>
      <c r="BL22" s="82">
        <f t="shared" si="10"/>
        <v>179312.77888640494</v>
      </c>
      <c r="BM22" s="82">
        <f t="shared" si="10"/>
        <v>178530.9438024734</v>
      </c>
      <c r="BN22" s="82">
        <f t="shared" si="10"/>
        <v>177752.51765627778</v>
      </c>
      <c r="BO22" s="82">
        <f t="shared" si="10"/>
        <v>176977.48558425307</v>
      </c>
      <c r="BP22" s="82">
        <f t="shared" si="10"/>
        <v>176205.8327876422</v>
      </c>
      <c r="BQ22" s="82">
        <f t="shared" si="10"/>
        <v>175437.54453221327</v>
      </c>
      <c r="BR22" s="82">
        <f t="shared" si="10"/>
        <v>174672.60614797813</v>
      </c>
      <c r="BS22" s="82">
        <f t="shared" si="10"/>
        <v>173911.0030289123</v>
      </c>
      <c r="BT22" s="82">
        <f t="shared" si="10"/>
        <v>173152.7206326763</v>
      </c>
      <c r="BU22" s="82">
        <f t="shared" si="10"/>
        <v>172397.74448033763</v>
      </c>
      <c r="BV22" s="82">
        <f t="shared" si="10"/>
        <v>171646.06015609452</v>
      </c>
    </row>
    <row r="23" spans="1:74" x14ac:dyDescent="0.2">
      <c r="C23" s="8" t="s">
        <v>239</v>
      </c>
      <c r="D23" s="2" t="s">
        <v>67</v>
      </c>
      <c r="E23" s="85">
        <f t="shared" ref="E23:AU23" si="11">1000*E16/E18</f>
        <v>21.131241878130968</v>
      </c>
      <c r="F23" s="85">
        <f t="shared" si="11"/>
        <v>21.152692711820492</v>
      </c>
      <c r="G23" s="85">
        <f t="shared" si="11"/>
        <v>20.715808243852678</v>
      </c>
      <c r="H23" s="85">
        <f t="shared" si="11"/>
        <v>20.695769810572084</v>
      </c>
      <c r="I23" s="85">
        <f t="shared" si="11"/>
        <v>20.945442509817351</v>
      </c>
      <c r="J23" s="85">
        <f t="shared" si="11"/>
        <v>20.578816490539865</v>
      </c>
      <c r="K23" s="85">
        <f t="shared" si="11"/>
        <v>20.618198699276704</v>
      </c>
      <c r="L23" s="85">
        <f t="shared" si="11"/>
        <v>19.389733288932629</v>
      </c>
      <c r="M23" s="85">
        <f t="shared" si="11"/>
        <v>19.193386196403477</v>
      </c>
      <c r="N23" s="85">
        <f t="shared" si="11"/>
        <v>17.650830171427398</v>
      </c>
      <c r="O23" s="85">
        <f t="shared" si="11"/>
        <v>17.715069735587385</v>
      </c>
      <c r="P23" s="85">
        <f t="shared" si="11"/>
        <v>17.903868798298191</v>
      </c>
      <c r="Q23" s="85">
        <f t="shared" si="11"/>
        <v>17.252971020907076</v>
      </c>
      <c r="R23" s="85">
        <f t="shared" si="11"/>
        <v>17.039578330392029</v>
      </c>
      <c r="S23" s="85">
        <f t="shared" si="11"/>
        <v>17.43506601552081</v>
      </c>
      <c r="T23" s="85">
        <f t="shared" si="11"/>
        <v>17.531647346375713</v>
      </c>
      <c r="U23" s="85">
        <f t="shared" si="11"/>
        <v>17.235982824322654</v>
      </c>
      <c r="V23" s="85">
        <f t="shared" si="11"/>
        <v>17.024164706763997</v>
      </c>
      <c r="W23" s="85">
        <f t="shared" si="11"/>
        <v>16.48091690938222</v>
      </c>
      <c r="X23" s="85">
        <f t="shared" si="11"/>
        <v>16.167844290076488</v>
      </c>
      <c r="Y23" s="85">
        <f t="shared" si="11"/>
        <v>17.271159423727759</v>
      </c>
      <c r="Z23" s="85">
        <f t="shared" si="11"/>
        <v>16.591837980599788</v>
      </c>
      <c r="AA23" s="85">
        <f t="shared" si="11"/>
        <v>16.315672306630535</v>
      </c>
      <c r="AB23" s="85">
        <f t="shared" si="11"/>
        <v>15.734670934310698</v>
      </c>
      <c r="AC23" s="85">
        <f t="shared" si="11"/>
        <v>15.161172016666274</v>
      </c>
      <c r="AD23" s="85">
        <f t="shared" si="11"/>
        <v>15.314761392254589</v>
      </c>
      <c r="AE23" s="85">
        <f t="shared" si="11"/>
        <v>14.349086863245411</v>
      </c>
      <c r="AF23" s="85">
        <f t="shared" si="11"/>
        <v>13.926724003129033</v>
      </c>
      <c r="AG23" s="85">
        <f t="shared" si="11"/>
        <v>14.021356396458014</v>
      </c>
      <c r="AH23" s="85">
        <f t="shared" si="11"/>
        <v>13.295696711522453</v>
      </c>
      <c r="AI23" s="85">
        <f t="shared" si="11"/>
        <v>13.152225988497692</v>
      </c>
      <c r="AJ23" s="85">
        <f t="shared" si="11"/>
        <v>13.010896331911537</v>
      </c>
      <c r="AK23" s="85">
        <f t="shared" si="11"/>
        <v>13.062674207629733</v>
      </c>
      <c r="AL23" s="85">
        <f t="shared" si="11"/>
        <v>12.651407429994691</v>
      </c>
      <c r="AM23" s="85">
        <f t="shared" si="11"/>
        <v>12.140550955105912</v>
      </c>
      <c r="AN23" s="85">
        <f t="shared" si="11"/>
        <v>11.932379814599145</v>
      </c>
      <c r="AO23" s="85">
        <f t="shared" si="11"/>
        <v>11.749801287047104</v>
      </c>
      <c r="AP23" s="85">
        <f t="shared" si="11"/>
        <v>11.455682321065693</v>
      </c>
      <c r="AQ23" s="85">
        <f t="shared" si="11"/>
        <v>11.335834003188207</v>
      </c>
      <c r="AR23" s="85">
        <f t="shared" si="11"/>
        <v>11.854186881248028</v>
      </c>
      <c r="AS23" s="85">
        <f t="shared" si="11"/>
        <v>11.310298389746157</v>
      </c>
      <c r="AT23" s="85">
        <f t="shared" si="11"/>
        <v>10.799641405276102</v>
      </c>
      <c r="AU23" s="309">
        <f t="shared" si="11"/>
        <v>10.341976673673246</v>
      </c>
    </row>
    <row r="24" spans="1:74" x14ac:dyDescent="0.2">
      <c r="C24" s="8"/>
      <c r="D24" s="2" t="s">
        <v>263</v>
      </c>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309">
        <f t="shared" ref="AU24:BV24" si="12">21.508165-0.258153*(AU11-$E$11)</f>
        <v>10.665739</v>
      </c>
      <c r="AV24" s="85">
        <f t="shared" si="12"/>
        <v>10.407586</v>
      </c>
      <c r="AW24" s="85">
        <f t="shared" si="12"/>
        <v>10.149433</v>
      </c>
      <c r="AX24" s="85">
        <f t="shared" si="12"/>
        <v>9.8912800000000001</v>
      </c>
      <c r="AY24" s="85">
        <f t="shared" si="12"/>
        <v>9.633127</v>
      </c>
      <c r="AZ24" s="85">
        <f t="shared" si="12"/>
        <v>9.3749739999999999</v>
      </c>
      <c r="BA24" s="85">
        <f t="shared" si="12"/>
        <v>9.1168210000000016</v>
      </c>
      <c r="BB24" s="85">
        <f t="shared" si="12"/>
        <v>8.8586680000000015</v>
      </c>
      <c r="BC24" s="85">
        <f t="shared" si="12"/>
        <v>8.6005150000000015</v>
      </c>
      <c r="BD24" s="85">
        <f t="shared" si="12"/>
        <v>8.3423620000000014</v>
      </c>
      <c r="BE24" s="85">
        <f t="shared" si="12"/>
        <v>8.0842090000000013</v>
      </c>
      <c r="BF24" s="85">
        <f t="shared" si="12"/>
        <v>7.8260560000000012</v>
      </c>
      <c r="BG24" s="85">
        <f t="shared" si="12"/>
        <v>7.5679030000000012</v>
      </c>
      <c r="BH24" s="85">
        <f t="shared" si="12"/>
        <v>7.3097500000000011</v>
      </c>
      <c r="BI24" s="85">
        <f t="shared" si="12"/>
        <v>7.051597000000001</v>
      </c>
      <c r="BJ24" s="85">
        <f t="shared" si="12"/>
        <v>6.7934440000000009</v>
      </c>
      <c r="BK24" s="85">
        <f t="shared" si="12"/>
        <v>6.5352910000000008</v>
      </c>
      <c r="BL24" s="85">
        <f t="shared" si="12"/>
        <v>6.2771380000000008</v>
      </c>
      <c r="BM24" s="85">
        <f t="shared" si="12"/>
        <v>6.0189850000000007</v>
      </c>
      <c r="BN24" s="85">
        <f t="shared" si="12"/>
        <v>5.7608320000000006</v>
      </c>
      <c r="BO24" s="85">
        <f t="shared" si="12"/>
        <v>5.5026790000000005</v>
      </c>
      <c r="BP24" s="85">
        <f t="shared" si="12"/>
        <v>5.2445260000000005</v>
      </c>
      <c r="BQ24" s="85">
        <f t="shared" si="12"/>
        <v>4.9863730000000004</v>
      </c>
      <c r="BR24" s="85">
        <f t="shared" si="12"/>
        <v>4.7282200000000003</v>
      </c>
      <c r="BS24" s="85">
        <f t="shared" si="12"/>
        <v>4.4700670000000002</v>
      </c>
      <c r="BT24" s="85">
        <f t="shared" si="12"/>
        <v>4.2119140000000002</v>
      </c>
      <c r="BU24" s="85">
        <f t="shared" si="12"/>
        <v>3.9537610000000001</v>
      </c>
      <c r="BV24" s="85">
        <f t="shared" si="12"/>
        <v>3.695608</v>
      </c>
    </row>
    <row r="25" spans="1:74" ht="16.5" x14ac:dyDescent="0.2">
      <c r="B25" s="308" t="s">
        <v>241</v>
      </c>
      <c r="C25" s="8"/>
      <c r="D25" s="2" t="s">
        <v>262</v>
      </c>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309">
        <f t="shared" ref="AU25:BV25" si="13">22.363818*EXP(-0.016694*(AV11-$E11))</f>
        <v>10.909155437302335</v>
      </c>
      <c r="AV25" s="85">
        <f t="shared" si="13"/>
        <v>10.728549706856665</v>
      </c>
      <c r="AW25" s="85">
        <f t="shared" si="13"/>
        <v>10.550933981462922</v>
      </c>
      <c r="AX25" s="85">
        <f t="shared" si="13"/>
        <v>10.376258760309653</v>
      </c>
      <c r="AY25" s="85">
        <f t="shared" si="13"/>
        <v>10.204475362092493</v>
      </c>
      <c r="AZ25" s="85">
        <f t="shared" si="13"/>
        <v>10.035535911446869</v>
      </c>
      <c r="BA25" s="85">
        <f t="shared" si="13"/>
        <v>9.8693933256053388</v>
      </c>
      <c r="BB25" s="85">
        <f t="shared" si="13"/>
        <v>9.7060013012757853</v>
      </c>
      <c r="BC25" s="85">
        <f t="shared" si="13"/>
        <v>9.5453143017368891</v>
      </c>
      <c r="BD25" s="85">
        <f t="shared" si="13"/>
        <v>9.3872875441472097</v>
      </c>
      <c r="BE25" s="85">
        <f t="shared" si="13"/>
        <v>9.2318769870643873</v>
      </c>
      <c r="BF25" s="85">
        <f t="shared" si="13"/>
        <v>9.0790393181709614</v>
      </c>
      <c r="BG25" s="85">
        <f t="shared" si="13"/>
        <v>8.9287319422033935</v>
      </c>
      <c r="BH25" s="85">
        <f t="shared" si="13"/>
        <v>8.7809129690809424</v>
      </c>
      <c r="BI25" s="85">
        <f t="shared" si="13"/>
        <v>8.6355412022310531</v>
      </c>
      <c r="BJ25" s="85">
        <f t="shared" si="13"/>
        <v>8.4925761271080322</v>
      </c>
      <c r="BK25" s="85">
        <f t="shared" si="13"/>
        <v>8.3519778999018115</v>
      </c>
      <c r="BL25" s="85">
        <f t="shared" si="13"/>
        <v>8.2137073364336199</v>
      </c>
      <c r="BM25" s="85">
        <f t="shared" si="13"/>
        <v>8.0777259012355174</v>
      </c>
      <c r="BN25" s="85">
        <f t="shared" si="13"/>
        <v>7.9439956968107008</v>
      </c>
      <c r="BO25" s="85">
        <f t="shared" si="13"/>
        <v>7.8124794530716208</v>
      </c>
      <c r="BP25" s="85">
        <f t="shared" si="13"/>
        <v>7.6831405169529585</v>
      </c>
      <c r="BQ25" s="85">
        <f t="shared" si="13"/>
        <v>7.5559428421965569</v>
      </c>
      <c r="BR25" s="85">
        <f t="shared" si="13"/>
        <v>7.4308509793054629</v>
      </c>
      <c r="BS25" s="85">
        <f t="shared" si="13"/>
        <v>7.3078300656643007</v>
      </c>
      <c r="BT25" s="85">
        <f t="shared" si="13"/>
        <v>7.1868458158231867</v>
      </c>
      <c r="BU25" s="85">
        <f t="shared" si="13"/>
        <v>7.0678645119425143</v>
      </c>
      <c r="BV25" s="85">
        <f t="shared" si="13"/>
        <v>6.9508529943959214</v>
      </c>
    </row>
    <row r="26" spans="1:74" x14ac:dyDescent="0.2">
      <c r="C26" s="8"/>
      <c r="D26" s="69" t="s">
        <v>242</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309">
        <f>AU25-($AU25-$AU23)</f>
        <v>10.341976673673246</v>
      </c>
      <c r="AV26" s="85">
        <f t="shared" ref="AV26:BV26" si="14">AV25-($AU25-$AU23)</f>
        <v>10.161370943227576</v>
      </c>
      <c r="AW26" s="85">
        <f t="shared" si="14"/>
        <v>9.9837552178338331</v>
      </c>
      <c r="AX26" s="85">
        <f t="shared" si="14"/>
        <v>9.8090799966805644</v>
      </c>
      <c r="AY26" s="85">
        <f t="shared" si="14"/>
        <v>9.6372965984634043</v>
      </c>
      <c r="AZ26" s="85">
        <f t="shared" si="14"/>
        <v>9.4683571478177804</v>
      </c>
      <c r="BA26" s="85">
        <f t="shared" si="14"/>
        <v>9.3022145619762497</v>
      </c>
      <c r="BB26" s="85">
        <f t="shared" si="14"/>
        <v>9.1388225376466963</v>
      </c>
      <c r="BC26" s="85">
        <f t="shared" si="14"/>
        <v>8.9781355381078001</v>
      </c>
      <c r="BD26" s="85">
        <f t="shared" si="14"/>
        <v>8.8201087805181206</v>
      </c>
      <c r="BE26" s="85">
        <f t="shared" si="14"/>
        <v>8.6646982234352983</v>
      </c>
      <c r="BF26" s="85">
        <f t="shared" si="14"/>
        <v>8.5118605545418724</v>
      </c>
      <c r="BG26" s="85">
        <f t="shared" si="14"/>
        <v>8.3615531785743045</v>
      </c>
      <c r="BH26" s="85">
        <f t="shared" si="14"/>
        <v>8.2137342054518534</v>
      </c>
      <c r="BI26" s="85">
        <f t="shared" si="14"/>
        <v>8.0683624386019641</v>
      </c>
      <c r="BJ26" s="85">
        <f t="shared" si="14"/>
        <v>7.9253973634789432</v>
      </c>
      <c r="BK26" s="85">
        <f t="shared" si="14"/>
        <v>7.7847991362727225</v>
      </c>
      <c r="BL26" s="85">
        <f t="shared" si="14"/>
        <v>7.6465285728045309</v>
      </c>
      <c r="BM26" s="85">
        <f t="shared" si="14"/>
        <v>7.5105471376064283</v>
      </c>
      <c r="BN26" s="85">
        <f t="shared" si="14"/>
        <v>7.3768169331816118</v>
      </c>
      <c r="BO26" s="85">
        <f t="shared" si="14"/>
        <v>7.2453006894425318</v>
      </c>
      <c r="BP26" s="85">
        <f t="shared" si="14"/>
        <v>7.1159617533238695</v>
      </c>
      <c r="BQ26" s="85">
        <f t="shared" si="14"/>
        <v>6.9887640785674678</v>
      </c>
      <c r="BR26" s="85">
        <f t="shared" si="14"/>
        <v>6.8636722156763739</v>
      </c>
      <c r="BS26" s="85">
        <f t="shared" si="14"/>
        <v>6.7406513020352117</v>
      </c>
      <c r="BT26" s="85">
        <f t="shared" si="14"/>
        <v>6.6196670521940977</v>
      </c>
      <c r="BU26" s="85">
        <f t="shared" si="14"/>
        <v>6.5006857483134253</v>
      </c>
      <c r="BV26" s="85">
        <f t="shared" si="14"/>
        <v>6.3836742307668324</v>
      </c>
    </row>
    <row r="27" spans="1:74" x14ac:dyDescent="0.2">
      <c r="B27" s="305" t="s">
        <v>229</v>
      </c>
      <c r="C27" s="8"/>
      <c r="D27" s="2" t="s">
        <v>243</v>
      </c>
      <c r="AU27" s="310">
        <f t="shared" ref="AU27:BV27" si="15">AU25*AU19/1000</f>
        <v>26590.073645279645</v>
      </c>
      <c r="AV27" s="310">
        <f t="shared" si="15"/>
        <v>26986.91397492724</v>
      </c>
      <c r="AW27" s="310">
        <f t="shared" si="15"/>
        <v>27249.369711756859</v>
      </c>
      <c r="AX27" s="310">
        <f t="shared" si="15"/>
        <v>27498.732838214928</v>
      </c>
      <c r="AY27" s="310">
        <f t="shared" si="15"/>
        <v>27781.612763675908</v>
      </c>
      <c r="AZ27" s="310">
        <f t="shared" si="15"/>
        <v>28099.412071471423</v>
      </c>
      <c r="BA27" s="310">
        <f t="shared" si="15"/>
        <v>28440.168655747599</v>
      </c>
      <c r="BB27" s="310">
        <f t="shared" si="15"/>
        <v>28790.263365146351</v>
      </c>
      <c r="BC27" s="310">
        <f t="shared" si="15"/>
        <v>29138.27179721959</v>
      </c>
      <c r="BD27" s="310">
        <f t="shared" si="15"/>
        <v>29476.428793149626</v>
      </c>
      <c r="BE27" s="310">
        <f t="shared" si="15"/>
        <v>29800.281371902453</v>
      </c>
      <c r="BF27" s="310">
        <f t="shared" si="15"/>
        <v>30108.362118451514</v>
      </c>
      <c r="BG27" s="310">
        <f t="shared" si="15"/>
        <v>30401.199184893052</v>
      </c>
      <c r="BH27" s="310">
        <f t="shared" si="15"/>
        <v>30680.799453492338</v>
      </c>
      <c r="BI27" s="310">
        <f t="shared" si="15"/>
        <v>30949.934801405088</v>
      </c>
      <c r="BJ27" s="310">
        <f t="shared" si="15"/>
        <v>31211.099478764318</v>
      </c>
      <c r="BK27" s="310">
        <f t="shared" si="15"/>
        <v>31466.254938152957</v>
      </c>
      <c r="BL27" s="310">
        <f t="shared" si="15"/>
        <v>31717.124436198133</v>
      </c>
      <c r="BM27" s="310">
        <f t="shared" si="15"/>
        <v>31878.258631898047</v>
      </c>
      <c r="BN27" s="310">
        <f t="shared" si="15"/>
        <v>32040.21144623018</v>
      </c>
      <c r="BO27" s="310">
        <f t="shared" si="15"/>
        <v>32202.987038066341</v>
      </c>
      <c r="BP27" s="310">
        <f t="shared" si="15"/>
        <v>32366.589587406885</v>
      </c>
      <c r="BQ27" s="310">
        <f t="shared" si="15"/>
        <v>32531.023295488056</v>
      </c>
      <c r="BR27" s="310">
        <f t="shared" si="15"/>
        <v>32696.292384889839</v>
      </c>
      <c r="BS27" s="310">
        <f t="shared" si="15"/>
        <v>32862.401099644427</v>
      </c>
      <c r="BT27" s="310">
        <f t="shared" si="15"/>
        <v>33029.353705345209</v>
      </c>
      <c r="BU27" s="310">
        <f t="shared" si="15"/>
        <v>33197.154489256274</v>
      </c>
      <c r="BV27" s="310">
        <f t="shared" si="15"/>
        <v>33365.807760422533</v>
      </c>
    </row>
    <row r="31" spans="1:74" x14ac:dyDescent="0.2">
      <c r="D31" s="2" t="str">
        <f>D228</f>
        <v xml:space="preserve">Method 2 - U/GDP extrapolation exponential best fit (to 2030) </v>
      </c>
      <c r="AU31" s="48"/>
      <c r="AV31" s="273">
        <f>AV228</f>
        <v>188690.52469855262</v>
      </c>
      <c r="AW31" s="273">
        <f t="shared" ref="AW31:BL31" si="16">AW228</f>
        <v>188671.65426021657</v>
      </c>
      <c r="AX31" s="273">
        <f t="shared" si="16"/>
        <v>188757.19790386336</v>
      </c>
      <c r="AY31" s="273">
        <f t="shared" si="16"/>
        <v>188910.99957734425</v>
      </c>
      <c r="AZ31" s="273">
        <f t="shared" si="16"/>
        <v>189149.19076026601</v>
      </c>
      <c r="BA31" s="273">
        <f t="shared" si="16"/>
        <v>189572.54523535914</v>
      </c>
      <c r="BB31" s="273">
        <f t="shared" si="16"/>
        <v>190124.87660506304</v>
      </c>
      <c r="BC31" s="273">
        <f t="shared" si="16"/>
        <v>190760.08496644025</v>
      </c>
      <c r="BD31" s="273">
        <f t="shared" si="16"/>
        <v>191446.05383565035</v>
      </c>
      <c r="BE31" s="273">
        <f t="shared" si="16"/>
        <v>192162.78688341868</v>
      </c>
      <c r="BF31" s="273">
        <f t="shared" si="16"/>
        <v>192900.81098613923</v>
      </c>
      <c r="BG31" s="273">
        <f t="shared" si="16"/>
        <v>193657.64795057583</v>
      </c>
      <c r="BH31" s="273">
        <f t="shared" si="16"/>
        <v>194435.94256900743</v>
      </c>
      <c r="BI31" s="273">
        <f t="shared" si="16"/>
        <v>195241.07421855885</v>
      </c>
      <c r="BJ31" s="273">
        <f t="shared" si="16"/>
        <v>196077.84431758727</v>
      </c>
      <c r="BK31" s="273">
        <f t="shared" si="16"/>
        <v>196949.68578561945</v>
      </c>
      <c r="BL31" s="273">
        <f t="shared" si="16"/>
        <v>197859.57475487402</v>
      </c>
      <c r="BM31" s="82"/>
      <c r="BN31" s="82"/>
      <c r="BO31" s="82"/>
      <c r="BP31" s="82"/>
      <c r="BQ31" s="82"/>
      <c r="BR31" s="82"/>
      <c r="BS31" s="82"/>
      <c r="BT31" s="82"/>
      <c r="BU31" s="82"/>
      <c r="BV31" s="82"/>
    </row>
    <row r="32" spans="1:74" x14ac:dyDescent="0.2">
      <c r="C32" s="306" t="s">
        <v>230</v>
      </c>
      <c r="D32" s="306"/>
      <c r="AU32" s="48"/>
      <c r="AV32" s="273"/>
      <c r="AW32" s="273"/>
      <c r="AX32" s="273"/>
      <c r="AY32" s="273"/>
      <c r="AZ32" s="273"/>
      <c r="BA32" s="273"/>
      <c r="BB32" s="273"/>
      <c r="BC32" s="273"/>
      <c r="BD32" s="273"/>
      <c r="BE32" s="273"/>
      <c r="BF32" s="273"/>
      <c r="BG32" s="273"/>
      <c r="BH32" s="273"/>
      <c r="BI32" s="273"/>
      <c r="BJ32" s="273"/>
      <c r="BK32" s="273"/>
      <c r="BL32" s="273"/>
      <c r="BM32" s="82"/>
      <c r="BN32" s="82"/>
      <c r="BO32" s="82"/>
      <c r="BP32" s="82"/>
      <c r="BQ32" s="82"/>
      <c r="BR32" s="82"/>
      <c r="BS32" s="82"/>
      <c r="BT32" s="82"/>
      <c r="BU32" s="82"/>
      <c r="BV32" s="82"/>
    </row>
    <row r="33" spans="1:74" x14ac:dyDescent="0.2">
      <c r="A33" s="2" t="s">
        <v>116</v>
      </c>
      <c r="B33" s="48">
        <f>AM228*0.7</f>
        <v>145904.877991385</v>
      </c>
      <c r="C33" s="1">
        <v>0.987097</v>
      </c>
      <c r="D33" s="2" t="s">
        <v>270</v>
      </c>
      <c r="AM33" s="48"/>
      <c r="AN33" s="48"/>
      <c r="AO33" s="48"/>
      <c r="AP33" s="48"/>
      <c r="AQ33" s="48"/>
      <c r="AR33" s="48"/>
      <c r="AS33" s="48"/>
      <c r="AT33" s="48"/>
      <c r="AU33" s="48"/>
      <c r="AV33" s="82">
        <f>AU221*$C33</f>
        <v>179603.87888069486</v>
      </c>
      <c r="AW33" s="82">
        <f t="shared" ref="AW33:BL33" si="17">AV33*$C33</f>
        <v>177286.45003149725</v>
      </c>
      <c r="AX33" s="82">
        <f t="shared" si="17"/>
        <v>174998.92296674085</v>
      </c>
      <c r="AY33" s="82">
        <f t="shared" si="17"/>
        <v>172740.91186370098</v>
      </c>
      <c r="AZ33" s="82">
        <f t="shared" si="17"/>
        <v>170512.03587792366</v>
      </c>
      <c r="BA33" s="82">
        <f t="shared" si="17"/>
        <v>168311.91907899082</v>
      </c>
      <c r="BB33" s="82">
        <f t="shared" si="17"/>
        <v>166140.19038711459</v>
      </c>
      <c r="BC33" s="82">
        <f t="shared" si="17"/>
        <v>163996.48351054965</v>
      </c>
      <c r="BD33" s="82">
        <f t="shared" si="17"/>
        <v>161880.43688381303</v>
      </c>
      <c r="BE33" s="82">
        <f t="shared" si="17"/>
        <v>159791.69360670118</v>
      </c>
      <c r="BF33" s="82">
        <f t="shared" si="17"/>
        <v>157729.90138409392</v>
      </c>
      <c r="BG33" s="82">
        <f t="shared" si="17"/>
        <v>155694.71246653495</v>
      </c>
      <c r="BH33" s="82">
        <f t="shared" si="17"/>
        <v>153685.78359157927</v>
      </c>
      <c r="BI33" s="82">
        <f t="shared" si="17"/>
        <v>151702.77592589712</v>
      </c>
      <c r="BJ33" s="82">
        <f t="shared" si="17"/>
        <v>149745.35500812528</v>
      </c>
      <c r="BK33" s="82">
        <f t="shared" si="17"/>
        <v>147813.19069245545</v>
      </c>
      <c r="BL33" s="82">
        <f t="shared" si="17"/>
        <v>145905.9570929507</v>
      </c>
      <c r="BM33" s="82"/>
      <c r="BN33" s="82"/>
      <c r="BO33" s="82"/>
      <c r="BP33" s="82"/>
      <c r="BQ33" s="82"/>
      <c r="BR33" s="82"/>
      <c r="BS33" s="82"/>
      <c r="BT33" s="82"/>
      <c r="BU33" s="82"/>
      <c r="BV33" s="82"/>
    </row>
    <row r="34" spans="1:74" x14ac:dyDescent="0.2">
      <c r="D34" s="2" t="s">
        <v>213</v>
      </c>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74">
        <v>-4.5999999999999999E-2</v>
      </c>
      <c r="AW34" s="74">
        <v>-4.6249999999999999E-2</v>
      </c>
      <c r="AX34" s="74">
        <v>-4.65E-2</v>
      </c>
      <c r="AY34" s="74">
        <v>-4.675E-2</v>
      </c>
      <c r="AZ34" s="74">
        <v>-4.7E-2</v>
      </c>
      <c r="BA34" s="74">
        <v>-4.725E-2</v>
      </c>
      <c r="BB34" s="74">
        <v>-4.7500000000000001E-2</v>
      </c>
      <c r="BC34" s="74">
        <v>-4.7750000000000001E-2</v>
      </c>
      <c r="BD34" s="74">
        <v>-4.8000000000000001E-2</v>
      </c>
      <c r="BE34" s="74">
        <v>-4.8250000000000001E-2</v>
      </c>
      <c r="BF34" s="74">
        <v>-4.8500000000000001E-2</v>
      </c>
      <c r="BG34" s="74">
        <v>-4.8750000000000002E-2</v>
      </c>
      <c r="BH34" s="74">
        <v>-4.9000000000000002E-2</v>
      </c>
      <c r="BI34" s="74">
        <v>-4.9250000000000002E-2</v>
      </c>
      <c r="BJ34" s="74">
        <v>-4.9500000000000002E-2</v>
      </c>
      <c r="BK34" s="74">
        <v>-4.9750000000000003E-2</v>
      </c>
      <c r="BL34" s="74">
        <v>-0.05</v>
      </c>
      <c r="BM34" s="273"/>
      <c r="BN34" s="273"/>
      <c r="BO34" s="273"/>
      <c r="BP34" s="273"/>
      <c r="BQ34" s="273"/>
      <c r="BR34" s="273"/>
      <c r="BS34" s="273"/>
      <c r="BT34" s="273"/>
      <c r="BU34" s="273"/>
      <c r="BV34" s="273"/>
    </row>
    <row r="35" spans="1:74" x14ac:dyDescent="0.2">
      <c r="D35" s="2" t="s">
        <v>259</v>
      </c>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9"/>
      <c r="AV35" s="279">
        <f>AU20*(1+AV34)</f>
        <v>6.7412970408580991E-2</v>
      </c>
      <c r="AW35" s="279">
        <f>AV35*(1+AW34)</f>
        <v>6.4295120527184113E-2</v>
      </c>
      <c r="AX35" s="279">
        <f t="shared" ref="AX35:BL35" si="18">AW35*(1+AX34)</f>
        <v>6.1305397422670049E-2</v>
      </c>
      <c r="AY35" s="279">
        <f t="shared" si="18"/>
        <v>5.8439370093160227E-2</v>
      </c>
      <c r="AZ35" s="279">
        <f t="shared" si="18"/>
        <v>5.5692719698781694E-2</v>
      </c>
      <c r="BA35" s="279">
        <f t="shared" si="18"/>
        <v>5.3061238693014261E-2</v>
      </c>
      <c r="BB35" s="279">
        <f t="shared" si="18"/>
        <v>5.0540829855096087E-2</v>
      </c>
      <c r="BC35" s="279">
        <f t="shared" si="18"/>
        <v>4.8127505229515248E-2</v>
      </c>
      <c r="BD35" s="279">
        <f t="shared" si="18"/>
        <v>4.5817384978498514E-2</v>
      </c>
      <c r="BE35" s="279">
        <f t="shared" si="18"/>
        <v>4.3606696153285961E-2</v>
      </c>
      <c r="BF35" s="279">
        <f t="shared" si="18"/>
        <v>4.1491771389851592E-2</v>
      </c>
      <c r="BG35" s="279">
        <f t="shared" si="18"/>
        <v>3.9469047534596326E-2</v>
      </c>
      <c r="BH35" s="279">
        <f t="shared" si="18"/>
        <v>3.7535064205401106E-2</v>
      </c>
      <c r="BI35" s="279">
        <f t="shared" si="18"/>
        <v>3.56864622932851E-2</v>
      </c>
      <c r="BJ35" s="279">
        <f t="shared" si="18"/>
        <v>3.3919982409767485E-2</v>
      </c>
      <c r="BK35" s="279">
        <f t="shared" si="18"/>
        <v>3.2232463284881552E-2</v>
      </c>
      <c r="BL35" s="279">
        <f t="shared" si="18"/>
        <v>3.0620840120637472E-2</v>
      </c>
      <c r="BM35" s="273"/>
      <c r="BN35" s="273"/>
      <c r="BO35" s="273"/>
      <c r="BP35" s="273"/>
      <c r="BQ35" s="273"/>
      <c r="BR35" s="273"/>
      <c r="BS35" s="273"/>
      <c r="BT35" s="273"/>
      <c r="BU35" s="273"/>
      <c r="BV35" s="273"/>
    </row>
    <row r="36" spans="1:74" x14ac:dyDescent="0.2">
      <c r="D36" s="2" t="s">
        <v>212</v>
      </c>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84"/>
      <c r="AV36" s="273">
        <f>AV19*AV35</f>
        <v>169572.59675536465</v>
      </c>
      <c r="AW36" s="273">
        <f t="shared" ref="AW36:BK36" si="19">AW19*AW35</f>
        <v>166051.793422774</v>
      </c>
      <c r="AX36" s="273">
        <f t="shared" si="19"/>
        <v>162469.03476569473</v>
      </c>
      <c r="AY36" s="273">
        <f t="shared" si="19"/>
        <v>159100.77612734842</v>
      </c>
      <c r="AZ36" s="273">
        <f t="shared" si="19"/>
        <v>155939.1241290867</v>
      </c>
      <c r="BA36" s="273">
        <f t="shared" si="19"/>
        <v>152904.08718406683</v>
      </c>
      <c r="BB36" s="273">
        <f t="shared" si="19"/>
        <v>149915.8878157174</v>
      </c>
      <c r="BC36" s="273">
        <f t="shared" si="19"/>
        <v>146915.25956819954</v>
      </c>
      <c r="BD36" s="273">
        <f t="shared" si="19"/>
        <v>143868.27712005749</v>
      </c>
      <c r="BE36" s="273">
        <f t="shared" si="19"/>
        <v>140761.38762332001</v>
      </c>
      <c r="BF36" s="273">
        <f t="shared" si="19"/>
        <v>137597.07763809181</v>
      </c>
      <c r="BG36" s="273">
        <f t="shared" si="19"/>
        <v>134387.09813491919</v>
      </c>
      <c r="BH36" s="273">
        <f t="shared" si="19"/>
        <v>131148.75200504388</v>
      </c>
      <c r="BI36" s="273">
        <f t="shared" si="19"/>
        <v>127900.92194622628</v>
      </c>
      <c r="BJ36" s="273">
        <f t="shared" si="19"/>
        <v>124659.4589749883</v>
      </c>
      <c r="BK36" s="273">
        <f t="shared" si="19"/>
        <v>121436.49314716957</v>
      </c>
      <c r="BL36" s="273">
        <f>BL19*BL35</f>
        <v>118241.97730289266</v>
      </c>
      <c r="BM36" s="273"/>
      <c r="BN36" s="273"/>
      <c r="BO36" s="273"/>
      <c r="BP36" s="273"/>
      <c r="BQ36" s="273"/>
      <c r="BR36" s="273"/>
      <c r="BS36" s="273"/>
      <c r="BT36" s="273"/>
      <c r="BU36" s="273"/>
      <c r="BV36" s="273"/>
    </row>
    <row r="37" spans="1:74" x14ac:dyDescent="0.2">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84"/>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row>
    <row r="38" spans="1:74" x14ac:dyDescent="0.2">
      <c r="E38" s="45">
        <v>1971</v>
      </c>
      <c r="F38" s="45">
        <v>1972</v>
      </c>
      <c r="G38" s="45">
        <v>1973</v>
      </c>
      <c r="H38" s="45">
        <v>1974</v>
      </c>
      <c r="I38" s="45">
        <v>1975</v>
      </c>
      <c r="J38" s="45">
        <v>1976</v>
      </c>
      <c r="K38" s="45">
        <v>1977</v>
      </c>
      <c r="L38" s="45">
        <v>1978</v>
      </c>
      <c r="M38" s="45">
        <v>1979</v>
      </c>
      <c r="N38" s="45">
        <v>1980</v>
      </c>
      <c r="O38" s="45">
        <v>1981</v>
      </c>
      <c r="P38" s="45">
        <v>1982</v>
      </c>
      <c r="Q38" s="45">
        <v>1983</v>
      </c>
      <c r="R38" s="45">
        <v>1984</v>
      </c>
      <c r="S38" s="45">
        <v>1985</v>
      </c>
      <c r="T38" s="45">
        <v>1986</v>
      </c>
      <c r="U38" s="45">
        <v>1987</v>
      </c>
      <c r="V38" s="45">
        <v>1988</v>
      </c>
      <c r="W38" s="45">
        <v>1989</v>
      </c>
      <c r="X38" s="45">
        <v>1990</v>
      </c>
      <c r="Y38" s="45">
        <v>1991</v>
      </c>
      <c r="Z38" s="45">
        <v>1992</v>
      </c>
      <c r="AA38" s="45">
        <v>1993</v>
      </c>
      <c r="AB38" s="45">
        <v>1994</v>
      </c>
      <c r="AC38" s="45">
        <v>1995</v>
      </c>
      <c r="AD38" s="45">
        <v>1996</v>
      </c>
      <c r="AE38" s="45">
        <v>1997</v>
      </c>
      <c r="AF38" s="45">
        <v>1998</v>
      </c>
      <c r="AG38" s="45">
        <v>1999</v>
      </c>
      <c r="AH38" s="45">
        <v>2000</v>
      </c>
      <c r="AI38" s="45">
        <v>2001</v>
      </c>
      <c r="AJ38" s="45">
        <v>2002</v>
      </c>
      <c r="AK38" s="45">
        <v>2003</v>
      </c>
      <c r="AL38" s="45">
        <v>2004</v>
      </c>
      <c r="AM38" s="45">
        <v>2005</v>
      </c>
      <c r="AN38" s="45">
        <v>2006</v>
      </c>
      <c r="AO38" s="45">
        <v>2007</v>
      </c>
      <c r="AP38" s="45">
        <v>2008</v>
      </c>
      <c r="AQ38" s="45">
        <v>2009</v>
      </c>
      <c r="AR38" s="45">
        <v>2010</v>
      </c>
      <c r="AS38" s="45">
        <v>2011</v>
      </c>
      <c r="AT38" s="45">
        <v>2012</v>
      </c>
      <c r="AU38" s="45">
        <v>2013</v>
      </c>
      <c r="AV38" s="45">
        <v>2014</v>
      </c>
      <c r="AW38" s="45">
        <v>2015</v>
      </c>
      <c r="AX38" s="45">
        <v>2016</v>
      </c>
      <c r="AY38" s="45">
        <v>2017</v>
      </c>
      <c r="AZ38" s="45">
        <v>2018</v>
      </c>
      <c r="BA38" s="45">
        <v>2019</v>
      </c>
      <c r="BB38" s="45">
        <v>2020</v>
      </c>
      <c r="BC38" s="45">
        <v>2021</v>
      </c>
      <c r="BD38" s="45">
        <v>2022</v>
      </c>
      <c r="BE38" s="45">
        <v>2023</v>
      </c>
      <c r="BF38" s="45">
        <v>2024</v>
      </c>
      <c r="BG38" s="45">
        <v>2025</v>
      </c>
      <c r="BH38" s="45">
        <v>2026</v>
      </c>
      <c r="BI38" s="45">
        <v>2027</v>
      </c>
      <c r="BJ38" s="45">
        <v>2028</v>
      </c>
      <c r="BK38" s="45">
        <v>2029</v>
      </c>
      <c r="BL38" s="45">
        <v>2030</v>
      </c>
      <c r="BM38" s="273"/>
      <c r="BN38" s="273"/>
      <c r="BO38" s="273"/>
      <c r="BP38" s="273"/>
      <c r="BQ38" s="273"/>
      <c r="BR38" s="273"/>
      <c r="BS38" s="273"/>
      <c r="BT38" s="273"/>
      <c r="BU38" s="273"/>
      <c r="BV38" s="273"/>
    </row>
    <row r="39" spans="1:74" x14ac:dyDescent="0.2">
      <c r="C39" s="299" t="s">
        <v>221</v>
      </c>
      <c r="D39" s="299" t="s">
        <v>291</v>
      </c>
      <c r="E39" s="48">
        <f t="shared" ref="E39:AU39" si="20">E13/E61</f>
        <v>185514.72159399741</v>
      </c>
      <c r="F39" s="48">
        <f t="shared" si="20"/>
        <v>185365.8867843702</v>
      </c>
      <c r="G39" s="48">
        <f t="shared" si="20"/>
        <v>192423.2131861535</v>
      </c>
      <c r="H39" s="48">
        <f t="shared" si="20"/>
        <v>184721.576478976</v>
      </c>
      <c r="I39" s="48">
        <f t="shared" si="20"/>
        <v>178383.64011244764</v>
      </c>
      <c r="J39" s="48">
        <f t="shared" si="20"/>
        <v>181522.83962409079</v>
      </c>
      <c r="K39" s="48">
        <f t="shared" si="20"/>
        <v>185647.19288310327</v>
      </c>
      <c r="L39" s="48">
        <f t="shared" si="20"/>
        <v>184959.79927587209</v>
      </c>
      <c r="M39" s="48">
        <f t="shared" si="20"/>
        <v>194367.98170340917</v>
      </c>
      <c r="N39" s="48">
        <f t="shared" si="20"/>
        <v>179353.31555988279</v>
      </c>
      <c r="O39" s="48">
        <f t="shared" si="20"/>
        <v>173568.87508291233</v>
      </c>
      <c r="P39" s="48">
        <f t="shared" si="20"/>
        <v>171795.19880840398</v>
      </c>
      <c r="Q39" s="48">
        <f t="shared" si="20"/>
        <v>170853.34063943796</v>
      </c>
      <c r="R39" s="48">
        <f t="shared" si="20"/>
        <v>169357.93130250569</v>
      </c>
      <c r="S39" s="48">
        <f t="shared" si="20"/>
        <v>176792.75616280673</v>
      </c>
      <c r="T39" s="48">
        <f t="shared" si="20"/>
        <v>181110.38407553814</v>
      </c>
      <c r="U39" s="48">
        <f t="shared" si="20"/>
        <v>182803.53794684575</v>
      </c>
      <c r="V39" s="48">
        <f t="shared" si="20"/>
        <v>185916.09839048024</v>
      </c>
      <c r="W39" s="48">
        <f t="shared" si="20"/>
        <v>183855.79064125396</v>
      </c>
      <c r="X39" s="48">
        <f t="shared" si="20"/>
        <v>182918.80787177445</v>
      </c>
      <c r="Y39" s="48">
        <f t="shared" si="20"/>
        <v>188803.09737379622</v>
      </c>
      <c r="Z39" s="48">
        <f t="shared" si="20"/>
        <v>187007.6160571365</v>
      </c>
      <c r="AA39" s="48">
        <f t="shared" si="20"/>
        <v>188947.03926205653</v>
      </c>
      <c r="AB39" s="48">
        <f t="shared" si="20"/>
        <v>187016.11429335471</v>
      </c>
      <c r="AC39" s="48">
        <f t="shared" si="20"/>
        <v>187026.45458433341</v>
      </c>
      <c r="AD39" s="48">
        <f t="shared" si="20"/>
        <v>196387.73133768185</v>
      </c>
      <c r="AE39" s="48">
        <f t="shared" si="20"/>
        <v>192334.21730809333</v>
      </c>
      <c r="AF39" s="48">
        <f t="shared" si="20"/>
        <v>193650.59125055137</v>
      </c>
      <c r="AG39" s="48">
        <f t="shared" si="20"/>
        <v>194653.48524320329</v>
      </c>
      <c r="AH39" s="48">
        <f t="shared" si="20"/>
        <v>195616.85286000956</v>
      </c>
      <c r="AI39" s="48">
        <f t="shared" si="20"/>
        <v>197855.96304331819</v>
      </c>
      <c r="AJ39" s="48">
        <f t="shared" si="20"/>
        <v>194108.65069775702</v>
      </c>
      <c r="AK39" s="48">
        <f t="shared" si="20"/>
        <v>195812.70136291499</v>
      </c>
      <c r="AL39" s="48">
        <f t="shared" si="20"/>
        <v>195902.52184550327</v>
      </c>
      <c r="AM39" s="48">
        <f t="shared" si="20"/>
        <v>197620.85884325099</v>
      </c>
      <c r="AN39" s="48">
        <f t="shared" si="20"/>
        <v>194927.54341276502</v>
      </c>
      <c r="AO39" s="48">
        <f t="shared" si="20"/>
        <v>188849.06586772186</v>
      </c>
      <c r="AP39" s="48">
        <f t="shared" si="20"/>
        <v>186263.43471191509</v>
      </c>
      <c r="AQ39" s="48">
        <f t="shared" si="20"/>
        <v>174554.17370713464</v>
      </c>
      <c r="AR39" s="48">
        <f t="shared" si="20"/>
        <v>180780.95674313378</v>
      </c>
      <c r="AS39" s="48">
        <f t="shared" si="20"/>
        <v>167527.72199337679</v>
      </c>
      <c r="AT39" s="48">
        <f t="shared" si="20"/>
        <v>173220.58068953248</v>
      </c>
      <c r="AU39" s="48">
        <f t="shared" si="20"/>
        <v>172106.02296571116</v>
      </c>
      <c r="AV39" s="300">
        <f>AV22</f>
        <v>177438.16675380166</v>
      </c>
      <c r="AW39" s="300">
        <f t="shared" ref="AW39:BL39" si="21">AW22</f>
        <v>177480.95404208463</v>
      </c>
      <c r="AX39" s="300">
        <f t="shared" si="21"/>
        <v>177422.80909482928</v>
      </c>
      <c r="AY39" s="300">
        <f t="shared" si="21"/>
        <v>177564.3185802153</v>
      </c>
      <c r="AZ39" s="300">
        <f t="shared" si="21"/>
        <v>177908.60518033276</v>
      </c>
      <c r="BA39" s="300">
        <f t="shared" si="21"/>
        <v>178374.74498451658</v>
      </c>
      <c r="BB39" s="300">
        <f t="shared" si="21"/>
        <v>178874.45004859354</v>
      </c>
      <c r="BC39" s="300">
        <f t="shared" si="21"/>
        <v>179336.19042543339</v>
      </c>
      <c r="BD39" s="300">
        <f t="shared" si="21"/>
        <v>179713.41280437558</v>
      </c>
      <c r="BE39" s="300">
        <f t="shared" si="21"/>
        <v>179981.33417150492</v>
      </c>
      <c r="BF39" s="300">
        <f t="shared" si="21"/>
        <v>180134.00667077594</v>
      </c>
      <c r="BG39" s="300">
        <f t="shared" si="21"/>
        <v>180177.58817554874</v>
      </c>
      <c r="BH39" s="300">
        <f t="shared" si="21"/>
        <v>180126.74553408235</v>
      </c>
      <c r="BI39" s="300">
        <f t="shared" si="21"/>
        <v>180000.09947683895</v>
      </c>
      <c r="BJ39" s="300">
        <f t="shared" si="21"/>
        <v>179814.02009674392</v>
      </c>
      <c r="BK39" s="300">
        <f t="shared" si="21"/>
        <v>179581.26060241036</v>
      </c>
      <c r="BL39" s="300">
        <f t="shared" si="21"/>
        <v>179312.77888640494</v>
      </c>
      <c r="BM39" s="82"/>
      <c r="BN39" s="82"/>
      <c r="BO39" s="82"/>
      <c r="BP39" s="82"/>
      <c r="BQ39" s="82"/>
      <c r="BR39" s="82"/>
      <c r="BS39" s="82"/>
      <c r="BT39" s="82"/>
      <c r="BU39" s="82"/>
      <c r="BV39" s="82"/>
    </row>
    <row r="40" spans="1:74" x14ac:dyDescent="0.2">
      <c r="C40" s="299" t="s">
        <v>222</v>
      </c>
      <c r="D40" s="299" t="s">
        <v>292</v>
      </c>
      <c r="E40" s="48">
        <f>E62</f>
        <v>185514.72159399741</v>
      </c>
      <c r="F40" s="48">
        <f t="shared" ref="F40:AU40" si="22">F62</f>
        <v>185365.8867843702</v>
      </c>
      <c r="G40" s="48">
        <f t="shared" si="22"/>
        <v>192423.2131861535</v>
      </c>
      <c r="H40" s="48">
        <f t="shared" si="22"/>
        <v>184721.576478976</v>
      </c>
      <c r="I40" s="48">
        <f t="shared" si="22"/>
        <v>178383.64011244764</v>
      </c>
      <c r="J40" s="48">
        <f t="shared" si="22"/>
        <v>181522.83962409079</v>
      </c>
      <c r="K40" s="48">
        <f t="shared" si="22"/>
        <v>185647.19288310327</v>
      </c>
      <c r="L40" s="48">
        <f t="shared" si="22"/>
        <v>184959.79927587209</v>
      </c>
      <c r="M40" s="48">
        <f t="shared" si="22"/>
        <v>194367.98170340917</v>
      </c>
      <c r="N40" s="48">
        <f t="shared" si="22"/>
        <v>179353.31555988279</v>
      </c>
      <c r="O40" s="48">
        <f t="shared" si="22"/>
        <v>173568.87508291233</v>
      </c>
      <c r="P40" s="48">
        <f t="shared" si="22"/>
        <v>171795.19880840398</v>
      </c>
      <c r="Q40" s="48">
        <f t="shared" si="22"/>
        <v>170853.34063943796</v>
      </c>
      <c r="R40" s="48">
        <f t="shared" si="22"/>
        <v>169357.93130250569</v>
      </c>
      <c r="S40" s="48">
        <f t="shared" si="22"/>
        <v>176792.75616280673</v>
      </c>
      <c r="T40" s="48">
        <f t="shared" si="22"/>
        <v>181110.38407553814</v>
      </c>
      <c r="U40" s="48">
        <f t="shared" si="22"/>
        <v>182803.53794684575</v>
      </c>
      <c r="V40" s="48">
        <f t="shared" si="22"/>
        <v>185916.09839048024</v>
      </c>
      <c r="W40" s="48">
        <f t="shared" si="22"/>
        <v>183855.79064125396</v>
      </c>
      <c r="X40" s="48">
        <f t="shared" si="22"/>
        <v>182918.80787177445</v>
      </c>
      <c r="Y40" s="48">
        <f t="shared" si="22"/>
        <v>188803.09737379622</v>
      </c>
      <c r="Z40" s="48">
        <f t="shared" si="22"/>
        <v>187007.6160571365</v>
      </c>
      <c r="AA40" s="48">
        <f t="shared" si="22"/>
        <v>188947.03926205653</v>
      </c>
      <c r="AB40" s="48">
        <f t="shared" si="22"/>
        <v>187016.11429335471</v>
      </c>
      <c r="AC40" s="48">
        <f t="shared" si="22"/>
        <v>187026.45458433341</v>
      </c>
      <c r="AD40" s="48">
        <f t="shared" si="22"/>
        <v>196387.73133768185</v>
      </c>
      <c r="AE40" s="48">
        <f t="shared" si="22"/>
        <v>192334.21730809333</v>
      </c>
      <c r="AF40" s="48">
        <f t="shared" si="22"/>
        <v>193650.59125055137</v>
      </c>
      <c r="AG40" s="48">
        <f t="shared" si="22"/>
        <v>194653.48524320329</v>
      </c>
      <c r="AH40" s="48">
        <f t="shared" si="22"/>
        <v>195616.85286000956</v>
      </c>
      <c r="AI40" s="48">
        <f t="shared" si="22"/>
        <v>197855.96304331819</v>
      </c>
      <c r="AJ40" s="48">
        <f t="shared" si="22"/>
        <v>194108.65069775702</v>
      </c>
      <c r="AK40" s="48">
        <f t="shared" si="22"/>
        <v>195812.70136291499</v>
      </c>
      <c r="AL40" s="48">
        <f t="shared" si="22"/>
        <v>195902.52184550327</v>
      </c>
      <c r="AM40" s="48">
        <f t="shared" si="22"/>
        <v>197620.85884325099</v>
      </c>
      <c r="AN40" s="48">
        <f t="shared" si="22"/>
        <v>194927.54341276502</v>
      </c>
      <c r="AO40" s="48">
        <f t="shared" si="22"/>
        <v>188849.06586772186</v>
      </c>
      <c r="AP40" s="48">
        <f t="shared" si="22"/>
        <v>186263.43471191509</v>
      </c>
      <c r="AQ40" s="48">
        <f t="shared" si="22"/>
        <v>174554.17370713464</v>
      </c>
      <c r="AR40" s="48">
        <f t="shared" si="22"/>
        <v>180780.95674313378</v>
      </c>
      <c r="AS40" s="48">
        <f t="shared" si="22"/>
        <v>167527.72199337679</v>
      </c>
      <c r="AT40" s="48">
        <f t="shared" si="22"/>
        <v>173220.58068953248</v>
      </c>
      <c r="AU40" s="48">
        <f t="shared" si="22"/>
        <v>172106.02296571116</v>
      </c>
      <c r="AV40" s="300">
        <f>AV62</f>
        <v>178434.24222221933</v>
      </c>
      <c r="AW40" s="300">
        <f t="shared" ref="AW40:BL40" si="23">AW62</f>
        <v>178366.55002043731</v>
      </c>
      <c r="AX40" s="300">
        <f t="shared" si="23"/>
        <v>178397.57912504059</v>
      </c>
      <c r="AY40" s="300">
        <f t="shared" si="23"/>
        <v>178493.08469079714</v>
      </c>
      <c r="AZ40" s="300">
        <f t="shared" si="23"/>
        <v>178668.25033969406</v>
      </c>
      <c r="BA40" s="300">
        <f t="shared" si="23"/>
        <v>179018.17262225083</v>
      </c>
      <c r="BB40" s="300">
        <f t="shared" si="23"/>
        <v>179489.66182781706</v>
      </c>
      <c r="BC40" s="300">
        <f t="shared" si="23"/>
        <v>180039.10720843688</v>
      </c>
      <c r="BD40" s="300">
        <f t="shared" si="23"/>
        <v>180636.14051014054</v>
      </c>
      <c r="BE40" s="300">
        <f t="shared" si="23"/>
        <v>181261.85994913318</v>
      </c>
      <c r="BF40" s="300">
        <f t="shared" si="23"/>
        <v>181907.30829590707</v>
      </c>
      <c r="BG40" s="300">
        <f t="shared" si="23"/>
        <v>182570.13275164581</v>
      </c>
      <c r="BH40" s="300">
        <f t="shared" si="23"/>
        <v>183252.81147196286</v>
      </c>
      <c r="BI40" s="300">
        <f t="shared" si="23"/>
        <v>183960.39643771082</v>
      </c>
      <c r="BJ40" s="300">
        <f t="shared" si="23"/>
        <v>184697.38959055929</v>
      </c>
      <c r="BK40" s="300">
        <f t="shared" si="23"/>
        <v>185466.999148884</v>
      </c>
      <c r="BL40" s="300">
        <f t="shared" si="23"/>
        <v>186271.99972494462</v>
      </c>
      <c r="BM40" s="82"/>
      <c r="BN40" s="82"/>
      <c r="BO40" s="82"/>
      <c r="BP40" s="82"/>
      <c r="BQ40" s="82"/>
      <c r="BR40" s="82"/>
      <c r="BS40" s="82"/>
      <c r="BT40" s="82"/>
      <c r="BU40" s="82"/>
      <c r="BV40" s="82"/>
    </row>
    <row r="41" spans="1:74" x14ac:dyDescent="0.2">
      <c r="C41" s="299"/>
      <c r="D41" s="299" t="s">
        <v>294</v>
      </c>
      <c r="E41" s="48">
        <f>E40</f>
        <v>185514.72159399741</v>
      </c>
      <c r="F41" s="48">
        <f t="shared" ref="F41:AU42" si="24">F40</f>
        <v>185365.8867843702</v>
      </c>
      <c r="G41" s="48">
        <f t="shared" si="24"/>
        <v>192423.2131861535</v>
      </c>
      <c r="H41" s="48">
        <f t="shared" si="24"/>
        <v>184721.576478976</v>
      </c>
      <c r="I41" s="48">
        <f t="shared" si="24"/>
        <v>178383.64011244764</v>
      </c>
      <c r="J41" s="48">
        <f t="shared" si="24"/>
        <v>181522.83962409079</v>
      </c>
      <c r="K41" s="48">
        <f t="shared" si="24"/>
        <v>185647.19288310327</v>
      </c>
      <c r="L41" s="48">
        <f t="shared" si="24"/>
        <v>184959.79927587209</v>
      </c>
      <c r="M41" s="48">
        <f t="shared" si="24"/>
        <v>194367.98170340917</v>
      </c>
      <c r="N41" s="48">
        <f t="shared" si="24"/>
        <v>179353.31555988279</v>
      </c>
      <c r="O41" s="48">
        <f t="shared" si="24"/>
        <v>173568.87508291233</v>
      </c>
      <c r="P41" s="48">
        <f t="shared" si="24"/>
        <v>171795.19880840398</v>
      </c>
      <c r="Q41" s="48">
        <f t="shared" si="24"/>
        <v>170853.34063943796</v>
      </c>
      <c r="R41" s="48">
        <f t="shared" si="24"/>
        <v>169357.93130250569</v>
      </c>
      <c r="S41" s="48">
        <f t="shared" si="24"/>
        <v>176792.75616280673</v>
      </c>
      <c r="T41" s="48">
        <f t="shared" si="24"/>
        <v>181110.38407553814</v>
      </c>
      <c r="U41" s="48">
        <f t="shared" si="24"/>
        <v>182803.53794684575</v>
      </c>
      <c r="V41" s="48">
        <f t="shared" si="24"/>
        <v>185916.09839048024</v>
      </c>
      <c r="W41" s="48">
        <f t="shared" si="24"/>
        <v>183855.79064125396</v>
      </c>
      <c r="X41" s="48">
        <f t="shared" si="24"/>
        <v>182918.80787177445</v>
      </c>
      <c r="Y41" s="48">
        <f t="shared" si="24"/>
        <v>188803.09737379622</v>
      </c>
      <c r="Z41" s="48">
        <f t="shared" si="24"/>
        <v>187007.6160571365</v>
      </c>
      <c r="AA41" s="48">
        <f t="shared" si="24"/>
        <v>188947.03926205653</v>
      </c>
      <c r="AB41" s="48">
        <f t="shared" si="24"/>
        <v>187016.11429335471</v>
      </c>
      <c r="AC41" s="48">
        <f t="shared" si="24"/>
        <v>187026.45458433341</v>
      </c>
      <c r="AD41" s="48">
        <f t="shared" si="24"/>
        <v>196387.73133768185</v>
      </c>
      <c r="AE41" s="48">
        <f t="shared" si="24"/>
        <v>192334.21730809333</v>
      </c>
      <c r="AF41" s="48">
        <f t="shared" si="24"/>
        <v>193650.59125055137</v>
      </c>
      <c r="AG41" s="48">
        <f t="shared" si="24"/>
        <v>194653.48524320329</v>
      </c>
      <c r="AH41" s="48">
        <f t="shared" si="24"/>
        <v>195616.85286000956</v>
      </c>
      <c r="AI41" s="48">
        <f t="shared" si="24"/>
        <v>197855.96304331819</v>
      </c>
      <c r="AJ41" s="48">
        <f t="shared" si="24"/>
        <v>194108.65069775702</v>
      </c>
      <c r="AK41" s="48">
        <f t="shared" si="24"/>
        <v>195812.70136291499</v>
      </c>
      <c r="AL41" s="48">
        <f t="shared" si="24"/>
        <v>195902.52184550327</v>
      </c>
      <c r="AM41" s="48">
        <f t="shared" si="24"/>
        <v>197620.85884325099</v>
      </c>
      <c r="AN41" s="48">
        <f t="shared" si="24"/>
        <v>194927.54341276502</v>
      </c>
      <c r="AO41" s="48">
        <f t="shared" si="24"/>
        <v>188849.06586772186</v>
      </c>
      <c r="AP41" s="48">
        <f t="shared" si="24"/>
        <v>186263.43471191509</v>
      </c>
      <c r="AQ41" s="48">
        <f t="shared" si="24"/>
        <v>174554.17370713464</v>
      </c>
      <c r="AR41" s="48">
        <f t="shared" si="24"/>
        <v>180780.95674313378</v>
      </c>
      <c r="AS41" s="48">
        <f t="shared" si="24"/>
        <v>167527.72199337679</v>
      </c>
      <c r="AT41" s="48">
        <f t="shared" si="24"/>
        <v>173220.58068953248</v>
      </c>
      <c r="AU41" s="48">
        <f t="shared" si="24"/>
        <v>172106.02296571116</v>
      </c>
      <c r="AV41" s="300">
        <f>I321</f>
        <v>170077.06098285556</v>
      </c>
      <c r="AW41" s="300">
        <f t="shared" ref="AW41:BL41" si="25">J321</f>
        <v>168048.09899999999</v>
      </c>
      <c r="AX41" s="300">
        <f t="shared" si="25"/>
        <v>165845.55419999998</v>
      </c>
      <c r="AY41" s="300">
        <f t="shared" si="25"/>
        <v>163643.00939999998</v>
      </c>
      <c r="AZ41" s="300">
        <f t="shared" si="25"/>
        <v>161440.46459999998</v>
      </c>
      <c r="BA41" s="300">
        <f t="shared" si="25"/>
        <v>159237.91979999997</v>
      </c>
      <c r="BB41" s="300">
        <f t="shared" si="25"/>
        <v>157035.375</v>
      </c>
      <c r="BC41" s="300">
        <f t="shared" si="25"/>
        <v>154573.72039999999</v>
      </c>
      <c r="BD41" s="300">
        <f t="shared" si="25"/>
        <v>152112.06579999998</v>
      </c>
      <c r="BE41" s="300">
        <f t="shared" si="25"/>
        <v>149650.41119999997</v>
      </c>
      <c r="BF41" s="300">
        <f t="shared" si="25"/>
        <v>147188.75659999996</v>
      </c>
      <c r="BG41" s="300">
        <f t="shared" si="25"/>
        <v>144727.10200000001</v>
      </c>
      <c r="BH41" s="300">
        <f t="shared" si="25"/>
        <v>141532.7954</v>
      </c>
      <c r="BI41" s="300">
        <f t="shared" si="25"/>
        <v>138338.48879999999</v>
      </c>
      <c r="BJ41" s="300">
        <f t="shared" si="25"/>
        <v>135144.18219999998</v>
      </c>
      <c r="BK41" s="300">
        <f t="shared" si="25"/>
        <v>131949.87559999997</v>
      </c>
      <c r="BL41" s="300">
        <f t="shared" si="25"/>
        <v>128755.569</v>
      </c>
      <c r="BM41" s="82"/>
      <c r="BN41" s="82"/>
      <c r="BO41" s="82"/>
      <c r="BP41" s="82"/>
      <c r="BQ41" s="82"/>
      <c r="BR41" s="82"/>
      <c r="BS41" s="82"/>
      <c r="BT41" s="82"/>
      <c r="BU41" s="82"/>
      <c r="BV41" s="82"/>
    </row>
    <row r="42" spans="1:74" x14ac:dyDescent="0.2">
      <c r="C42" s="299"/>
      <c r="D42" s="299" t="s">
        <v>293</v>
      </c>
      <c r="E42" s="48">
        <f>E41</f>
        <v>185514.72159399741</v>
      </c>
      <c r="F42" s="48">
        <f t="shared" si="24"/>
        <v>185365.8867843702</v>
      </c>
      <c r="G42" s="48">
        <f t="shared" si="24"/>
        <v>192423.2131861535</v>
      </c>
      <c r="H42" s="48">
        <f t="shared" si="24"/>
        <v>184721.576478976</v>
      </c>
      <c r="I42" s="48">
        <f t="shared" si="24"/>
        <v>178383.64011244764</v>
      </c>
      <c r="J42" s="48">
        <f t="shared" si="24"/>
        <v>181522.83962409079</v>
      </c>
      <c r="K42" s="48">
        <f t="shared" si="24"/>
        <v>185647.19288310327</v>
      </c>
      <c r="L42" s="48">
        <f t="shared" si="24"/>
        <v>184959.79927587209</v>
      </c>
      <c r="M42" s="48">
        <f t="shared" si="24"/>
        <v>194367.98170340917</v>
      </c>
      <c r="N42" s="48">
        <f t="shared" si="24"/>
        <v>179353.31555988279</v>
      </c>
      <c r="O42" s="48">
        <f t="shared" si="24"/>
        <v>173568.87508291233</v>
      </c>
      <c r="P42" s="48">
        <f t="shared" si="24"/>
        <v>171795.19880840398</v>
      </c>
      <c r="Q42" s="48">
        <f t="shared" si="24"/>
        <v>170853.34063943796</v>
      </c>
      <c r="R42" s="48">
        <f t="shared" si="24"/>
        <v>169357.93130250569</v>
      </c>
      <c r="S42" s="48">
        <f t="shared" si="24"/>
        <v>176792.75616280673</v>
      </c>
      <c r="T42" s="48">
        <f t="shared" si="24"/>
        <v>181110.38407553814</v>
      </c>
      <c r="U42" s="48">
        <f t="shared" si="24"/>
        <v>182803.53794684575</v>
      </c>
      <c r="V42" s="48">
        <f t="shared" si="24"/>
        <v>185916.09839048024</v>
      </c>
      <c r="W42" s="48">
        <f t="shared" si="24"/>
        <v>183855.79064125396</v>
      </c>
      <c r="X42" s="48">
        <f t="shared" si="24"/>
        <v>182918.80787177445</v>
      </c>
      <c r="Y42" s="48">
        <f t="shared" si="24"/>
        <v>188803.09737379622</v>
      </c>
      <c r="Z42" s="48">
        <f t="shared" si="24"/>
        <v>187007.6160571365</v>
      </c>
      <c r="AA42" s="48">
        <f t="shared" si="24"/>
        <v>188947.03926205653</v>
      </c>
      <c r="AB42" s="48">
        <f t="shared" si="24"/>
        <v>187016.11429335471</v>
      </c>
      <c r="AC42" s="48">
        <f t="shared" si="24"/>
        <v>187026.45458433341</v>
      </c>
      <c r="AD42" s="48">
        <f t="shared" si="24"/>
        <v>196387.73133768185</v>
      </c>
      <c r="AE42" s="48">
        <f t="shared" si="24"/>
        <v>192334.21730809333</v>
      </c>
      <c r="AF42" s="48">
        <f t="shared" si="24"/>
        <v>193650.59125055137</v>
      </c>
      <c r="AG42" s="48">
        <f t="shared" si="24"/>
        <v>194653.48524320329</v>
      </c>
      <c r="AH42" s="48">
        <f t="shared" si="24"/>
        <v>195616.85286000956</v>
      </c>
      <c r="AI42" s="48">
        <f t="shared" si="24"/>
        <v>197855.96304331819</v>
      </c>
      <c r="AJ42" s="48">
        <f t="shared" si="24"/>
        <v>194108.65069775702</v>
      </c>
      <c r="AK42" s="48">
        <f t="shared" si="24"/>
        <v>195812.70136291499</v>
      </c>
      <c r="AL42" s="48">
        <f t="shared" si="24"/>
        <v>195902.52184550327</v>
      </c>
      <c r="AM42" s="48">
        <f t="shared" si="24"/>
        <v>197620.85884325099</v>
      </c>
      <c r="AN42" s="48">
        <f t="shared" si="24"/>
        <v>194927.54341276502</v>
      </c>
      <c r="AO42" s="48">
        <f t="shared" si="24"/>
        <v>188849.06586772186</v>
      </c>
      <c r="AP42" s="48">
        <f t="shared" si="24"/>
        <v>186263.43471191509</v>
      </c>
      <c r="AQ42" s="48">
        <f t="shared" si="24"/>
        <v>174554.17370713464</v>
      </c>
      <c r="AR42" s="48">
        <f t="shared" si="24"/>
        <v>180780.95674313378</v>
      </c>
      <c r="AS42" s="48">
        <f t="shared" si="24"/>
        <v>167527.72199337679</v>
      </c>
      <c r="AT42" s="48">
        <f t="shared" si="24"/>
        <v>173220.58068953248</v>
      </c>
      <c r="AU42" s="48">
        <f t="shared" si="24"/>
        <v>172106.02296571116</v>
      </c>
      <c r="AV42" s="300">
        <f>AV36</f>
        <v>169572.59675536465</v>
      </c>
      <c r="AW42" s="300">
        <f t="shared" ref="AW42:BL42" si="26">AW36</f>
        <v>166051.793422774</v>
      </c>
      <c r="AX42" s="300">
        <f t="shared" si="26"/>
        <v>162469.03476569473</v>
      </c>
      <c r="AY42" s="300">
        <f t="shared" si="26"/>
        <v>159100.77612734842</v>
      </c>
      <c r="AZ42" s="300">
        <f t="shared" si="26"/>
        <v>155939.1241290867</v>
      </c>
      <c r="BA42" s="300">
        <f t="shared" si="26"/>
        <v>152904.08718406683</v>
      </c>
      <c r="BB42" s="300">
        <f t="shared" si="26"/>
        <v>149915.8878157174</v>
      </c>
      <c r="BC42" s="300">
        <f t="shared" si="26"/>
        <v>146915.25956819954</v>
      </c>
      <c r="BD42" s="300">
        <f t="shared" si="26"/>
        <v>143868.27712005749</v>
      </c>
      <c r="BE42" s="300">
        <f t="shared" si="26"/>
        <v>140761.38762332001</v>
      </c>
      <c r="BF42" s="300">
        <f t="shared" si="26"/>
        <v>137597.07763809181</v>
      </c>
      <c r="BG42" s="300">
        <f t="shared" si="26"/>
        <v>134387.09813491919</v>
      </c>
      <c r="BH42" s="300">
        <f t="shared" si="26"/>
        <v>131148.75200504388</v>
      </c>
      <c r="BI42" s="300">
        <f t="shared" si="26"/>
        <v>127900.92194622628</v>
      </c>
      <c r="BJ42" s="300">
        <f t="shared" si="26"/>
        <v>124659.4589749883</v>
      </c>
      <c r="BK42" s="300">
        <f t="shared" si="26"/>
        <v>121436.49314716957</v>
      </c>
      <c r="BL42" s="300">
        <f t="shared" si="26"/>
        <v>118241.97730289266</v>
      </c>
      <c r="BM42" s="82"/>
      <c r="BN42" s="82"/>
      <c r="BO42" s="82"/>
      <c r="BP42" s="82"/>
      <c r="BQ42" s="82"/>
      <c r="BR42" s="82"/>
      <c r="BS42" s="82"/>
      <c r="BT42" s="82"/>
      <c r="BU42" s="82"/>
      <c r="BV42" s="82"/>
    </row>
    <row r="43" spans="1:74" x14ac:dyDescent="0.2">
      <c r="AU43" s="48"/>
      <c r="AV43" s="82"/>
      <c r="AW43" s="82"/>
      <c r="AX43" s="82"/>
      <c r="AY43" s="82"/>
      <c r="AZ43" s="82"/>
      <c r="BA43" s="82"/>
      <c r="BB43" s="82"/>
      <c r="BC43" s="82"/>
      <c r="BD43" s="82"/>
      <c r="BL43" s="82"/>
      <c r="BM43" s="82"/>
      <c r="BN43" s="82"/>
      <c r="BO43" s="82"/>
      <c r="BP43" s="82"/>
      <c r="BQ43" s="82"/>
      <c r="BR43" s="82"/>
      <c r="BS43" s="82"/>
      <c r="BT43" s="82"/>
      <c r="BU43" s="82"/>
      <c r="BV43" s="82"/>
    </row>
    <row r="44" spans="1:74" x14ac:dyDescent="0.2">
      <c r="C44" s="299" t="s">
        <v>277</v>
      </c>
      <c r="D44" s="299" t="s">
        <v>265</v>
      </c>
      <c r="E44" s="48">
        <f>E39</f>
        <v>185514.72159399741</v>
      </c>
      <c r="F44" s="48">
        <f t="shared" ref="F44:AU44" si="27">F39</f>
        <v>185365.8867843702</v>
      </c>
      <c r="G44" s="48">
        <f t="shared" si="27"/>
        <v>192423.2131861535</v>
      </c>
      <c r="H44" s="48">
        <f t="shared" si="27"/>
        <v>184721.576478976</v>
      </c>
      <c r="I44" s="48">
        <f t="shared" si="27"/>
        <v>178383.64011244764</v>
      </c>
      <c r="J44" s="48">
        <f t="shared" si="27"/>
        <v>181522.83962409079</v>
      </c>
      <c r="K44" s="48">
        <f t="shared" si="27"/>
        <v>185647.19288310327</v>
      </c>
      <c r="L44" s="48">
        <f t="shared" si="27"/>
        <v>184959.79927587209</v>
      </c>
      <c r="M44" s="48">
        <f t="shared" si="27"/>
        <v>194367.98170340917</v>
      </c>
      <c r="N44" s="48">
        <f t="shared" si="27"/>
        <v>179353.31555988279</v>
      </c>
      <c r="O44" s="48">
        <f t="shared" si="27"/>
        <v>173568.87508291233</v>
      </c>
      <c r="P44" s="48">
        <f t="shared" si="27"/>
        <v>171795.19880840398</v>
      </c>
      <c r="Q44" s="48">
        <f t="shared" si="27"/>
        <v>170853.34063943796</v>
      </c>
      <c r="R44" s="48">
        <f t="shared" si="27"/>
        <v>169357.93130250569</v>
      </c>
      <c r="S44" s="48">
        <f t="shared" si="27"/>
        <v>176792.75616280673</v>
      </c>
      <c r="T44" s="48">
        <f t="shared" si="27"/>
        <v>181110.38407553814</v>
      </c>
      <c r="U44" s="48">
        <f t="shared" si="27"/>
        <v>182803.53794684575</v>
      </c>
      <c r="V44" s="48">
        <f t="shared" si="27"/>
        <v>185916.09839048024</v>
      </c>
      <c r="W44" s="48">
        <f t="shared" si="27"/>
        <v>183855.79064125396</v>
      </c>
      <c r="X44" s="48">
        <f t="shared" si="27"/>
        <v>182918.80787177445</v>
      </c>
      <c r="Y44" s="48">
        <f t="shared" si="27"/>
        <v>188803.09737379622</v>
      </c>
      <c r="Z44" s="48">
        <f t="shared" si="27"/>
        <v>187007.6160571365</v>
      </c>
      <c r="AA44" s="48">
        <f t="shared" si="27"/>
        <v>188947.03926205653</v>
      </c>
      <c r="AB44" s="48">
        <f t="shared" si="27"/>
        <v>187016.11429335471</v>
      </c>
      <c r="AC44" s="48">
        <f t="shared" si="27"/>
        <v>187026.45458433341</v>
      </c>
      <c r="AD44" s="48">
        <f t="shared" si="27"/>
        <v>196387.73133768185</v>
      </c>
      <c r="AE44" s="48">
        <f t="shared" si="27"/>
        <v>192334.21730809333</v>
      </c>
      <c r="AF44" s="48">
        <f t="shared" si="27"/>
        <v>193650.59125055137</v>
      </c>
      <c r="AG44" s="48">
        <f t="shared" si="27"/>
        <v>194653.48524320329</v>
      </c>
      <c r="AH44" s="48">
        <f t="shared" si="27"/>
        <v>195616.85286000956</v>
      </c>
      <c r="AI44" s="48">
        <f t="shared" si="27"/>
        <v>197855.96304331819</v>
      </c>
      <c r="AJ44" s="48">
        <f t="shared" si="27"/>
        <v>194108.65069775702</v>
      </c>
      <c r="AK44" s="48">
        <f t="shared" si="27"/>
        <v>195812.70136291499</v>
      </c>
      <c r="AL44" s="48">
        <f t="shared" si="27"/>
        <v>195902.52184550327</v>
      </c>
      <c r="AM44" s="48">
        <f t="shared" si="27"/>
        <v>197620.85884325099</v>
      </c>
      <c r="AN44" s="48">
        <f t="shared" si="27"/>
        <v>194927.54341276502</v>
      </c>
      <c r="AO44" s="48">
        <f t="shared" si="27"/>
        <v>188849.06586772186</v>
      </c>
      <c r="AP44" s="48">
        <f t="shared" si="27"/>
        <v>186263.43471191509</v>
      </c>
      <c r="AQ44" s="48">
        <f t="shared" si="27"/>
        <v>174554.17370713464</v>
      </c>
      <c r="AR44" s="48">
        <f t="shared" si="27"/>
        <v>180780.95674313378</v>
      </c>
      <c r="AS44" s="48">
        <f t="shared" si="27"/>
        <v>167527.72199337679</v>
      </c>
      <c r="AT44" s="48">
        <f t="shared" si="27"/>
        <v>173220.58068953248</v>
      </c>
      <c r="AU44" s="48">
        <f t="shared" si="27"/>
        <v>172106.02296571116</v>
      </c>
      <c r="AW44" s="82"/>
      <c r="AX44" s="82"/>
      <c r="AY44" s="82"/>
      <c r="AZ44" s="82"/>
      <c r="BA44" s="82"/>
      <c r="BB44" s="82"/>
      <c r="BC44" s="82"/>
      <c r="BD44" s="82"/>
      <c r="BL44" s="82"/>
      <c r="BM44" s="82"/>
      <c r="BN44" s="82"/>
      <c r="BO44" s="82"/>
      <c r="BP44" s="82"/>
      <c r="BQ44" s="82"/>
      <c r="BR44" s="82"/>
      <c r="BS44" s="82"/>
      <c r="BT44" s="82"/>
      <c r="BU44" s="82"/>
      <c r="BV44" s="82"/>
    </row>
    <row r="45" spans="1:74" x14ac:dyDescent="0.2">
      <c r="C45" s="299"/>
      <c r="D45" s="299" t="s">
        <v>291</v>
      </c>
      <c r="AU45" s="48">
        <f>AU44</f>
        <v>172106.02296571116</v>
      </c>
      <c r="AV45" s="48">
        <f>AV39</f>
        <v>177438.16675380166</v>
      </c>
      <c r="AW45" s="48">
        <f t="shared" ref="AW45:BL48" si="28">AW39</f>
        <v>177480.95404208463</v>
      </c>
      <c r="AX45" s="48">
        <f t="shared" si="28"/>
        <v>177422.80909482928</v>
      </c>
      <c r="AY45" s="48">
        <f t="shared" si="28"/>
        <v>177564.3185802153</v>
      </c>
      <c r="AZ45" s="48">
        <f t="shared" si="28"/>
        <v>177908.60518033276</v>
      </c>
      <c r="BA45" s="48">
        <f t="shared" si="28"/>
        <v>178374.74498451658</v>
      </c>
      <c r="BB45" s="48">
        <f t="shared" si="28"/>
        <v>178874.45004859354</v>
      </c>
      <c r="BC45" s="48">
        <f t="shared" si="28"/>
        <v>179336.19042543339</v>
      </c>
      <c r="BD45" s="48">
        <f t="shared" si="28"/>
        <v>179713.41280437558</v>
      </c>
      <c r="BE45" s="48">
        <f t="shared" si="28"/>
        <v>179981.33417150492</v>
      </c>
      <c r="BF45" s="48">
        <f t="shared" si="28"/>
        <v>180134.00667077594</v>
      </c>
      <c r="BG45" s="48">
        <f t="shared" si="28"/>
        <v>180177.58817554874</v>
      </c>
      <c r="BH45" s="48">
        <f t="shared" si="28"/>
        <v>180126.74553408235</v>
      </c>
      <c r="BI45" s="48">
        <f t="shared" si="28"/>
        <v>180000.09947683895</v>
      </c>
      <c r="BJ45" s="48">
        <f t="shared" si="28"/>
        <v>179814.02009674392</v>
      </c>
      <c r="BK45" s="48">
        <f t="shared" si="28"/>
        <v>179581.26060241036</v>
      </c>
      <c r="BL45" s="48">
        <f t="shared" si="28"/>
        <v>179312.77888640494</v>
      </c>
      <c r="BM45" s="82"/>
      <c r="BN45" s="82"/>
      <c r="BO45" s="82"/>
      <c r="BP45" s="82"/>
      <c r="BQ45" s="82"/>
      <c r="BR45" s="82"/>
      <c r="BS45" s="82"/>
      <c r="BT45" s="82"/>
      <c r="BU45" s="82"/>
      <c r="BV45" s="82"/>
    </row>
    <row r="46" spans="1:74" x14ac:dyDescent="0.2">
      <c r="C46" s="299"/>
      <c r="D46" s="299" t="s">
        <v>292</v>
      </c>
      <c r="AU46" s="48">
        <f>AU45</f>
        <v>172106.02296571116</v>
      </c>
      <c r="AV46" s="48">
        <f t="shared" ref="AV46:BK46" si="29">AV40</f>
        <v>178434.24222221933</v>
      </c>
      <c r="AW46" s="48">
        <f t="shared" si="29"/>
        <v>178366.55002043731</v>
      </c>
      <c r="AX46" s="48">
        <f t="shared" si="29"/>
        <v>178397.57912504059</v>
      </c>
      <c r="AY46" s="48">
        <f t="shared" si="29"/>
        <v>178493.08469079714</v>
      </c>
      <c r="AZ46" s="48">
        <f t="shared" si="29"/>
        <v>178668.25033969406</v>
      </c>
      <c r="BA46" s="48">
        <f t="shared" si="29"/>
        <v>179018.17262225083</v>
      </c>
      <c r="BB46" s="48">
        <f t="shared" si="29"/>
        <v>179489.66182781706</v>
      </c>
      <c r="BC46" s="48">
        <f t="shared" si="29"/>
        <v>180039.10720843688</v>
      </c>
      <c r="BD46" s="48">
        <f t="shared" si="29"/>
        <v>180636.14051014054</v>
      </c>
      <c r="BE46" s="48">
        <f t="shared" si="29"/>
        <v>181261.85994913318</v>
      </c>
      <c r="BF46" s="48">
        <f t="shared" si="29"/>
        <v>181907.30829590707</v>
      </c>
      <c r="BG46" s="48">
        <f t="shared" si="29"/>
        <v>182570.13275164581</v>
      </c>
      <c r="BH46" s="48">
        <f t="shared" si="29"/>
        <v>183252.81147196286</v>
      </c>
      <c r="BI46" s="48">
        <f t="shared" si="29"/>
        <v>183960.39643771082</v>
      </c>
      <c r="BJ46" s="48">
        <f t="shared" si="29"/>
        <v>184697.38959055929</v>
      </c>
      <c r="BK46" s="48">
        <f t="shared" si="29"/>
        <v>185466.999148884</v>
      </c>
      <c r="BL46" s="48">
        <f t="shared" si="28"/>
        <v>186271.99972494462</v>
      </c>
      <c r="BM46" s="82"/>
      <c r="BN46" s="82"/>
      <c r="BO46" s="82"/>
      <c r="BP46" s="82"/>
      <c r="BQ46" s="82"/>
      <c r="BR46" s="82"/>
      <c r="BS46" s="82"/>
      <c r="BT46" s="82"/>
      <c r="BU46" s="82"/>
      <c r="BV46" s="82"/>
    </row>
    <row r="47" spans="1:74" x14ac:dyDescent="0.2">
      <c r="C47" s="299"/>
      <c r="D47" s="299" t="s">
        <v>294</v>
      </c>
      <c r="AU47" s="48">
        <f>AU46</f>
        <v>172106.02296571116</v>
      </c>
      <c r="AV47" s="48">
        <f>AV41</f>
        <v>170077.06098285556</v>
      </c>
      <c r="AW47" s="48">
        <f t="shared" si="28"/>
        <v>168048.09899999999</v>
      </c>
      <c r="AX47" s="48">
        <f t="shared" si="28"/>
        <v>165845.55419999998</v>
      </c>
      <c r="AY47" s="48">
        <f t="shared" si="28"/>
        <v>163643.00939999998</v>
      </c>
      <c r="AZ47" s="48">
        <f t="shared" si="28"/>
        <v>161440.46459999998</v>
      </c>
      <c r="BA47" s="48">
        <f t="shared" si="28"/>
        <v>159237.91979999997</v>
      </c>
      <c r="BB47" s="48">
        <f t="shared" si="28"/>
        <v>157035.375</v>
      </c>
      <c r="BC47" s="48">
        <f t="shared" si="28"/>
        <v>154573.72039999999</v>
      </c>
      <c r="BD47" s="48">
        <f t="shared" si="28"/>
        <v>152112.06579999998</v>
      </c>
      <c r="BE47" s="48">
        <f t="shared" si="28"/>
        <v>149650.41119999997</v>
      </c>
      <c r="BF47" s="48">
        <f t="shared" si="28"/>
        <v>147188.75659999996</v>
      </c>
      <c r="BG47" s="48">
        <f t="shared" si="28"/>
        <v>144727.10200000001</v>
      </c>
      <c r="BH47" s="48">
        <f t="shared" si="28"/>
        <v>141532.7954</v>
      </c>
      <c r="BI47" s="48">
        <f t="shared" si="28"/>
        <v>138338.48879999999</v>
      </c>
      <c r="BJ47" s="48">
        <f t="shared" si="28"/>
        <v>135144.18219999998</v>
      </c>
      <c r="BK47" s="48">
        <f t="shared" si="28"/>
        <v>131949.87559999997</v>
      </c>
      <c r="BL47" s="48">
        <f t="shared" si="28"/>
        <v>128755.569</v>
      </c>
      <c r="BM47" s="82"/>
      <c r="BN47" s="82"/>
      <c r="BO47" s="82"/>
      <c r="BP47" s="82"/>
      <c r="BQ47" s="82"/>
      <c r="BR47" s="82"/>
      <c r="BS47" s="82"/>
      <c r="BT47" s="82"/>
      <c r="BU47" s="82"/>
      <c r="BV47" s="82"/>
    </row>
    <row r="48" spans="1:74" x14ac:dyDescent="0.2">
      <c r="C48" s="299"/>
      <c r="D48" s="299" t="s">
        <v>293</v>
      </c>
      <c r="AU48" s="48">
        <f>AU47</f>
        <v>172106.02296571116</v>
      </c>
      <c r="AV48" s="48">
        <f>AV42</f>
        <v>169572.59675536465</v>
      </c>
      <c r="AW48" s="48">
        <f t="shared" si="28"/>
        <v>166051.793422774</v>
      </c>
      <c r="AX48" s="48">
        <f t="shared" si="28"/>
        <v>162469.03476569473</v>
      </c>
      <c r="AY48" s="48">
        <f t="shared" si="28"/>
        <v>159100.77612734842</v>
      </c>
      <c r="AZ48" s="48">
        <f t="shared" si="28"/>
        <v>155939.1241290867</v>
      </c>
      <c r="BA48" s="48">
        <f t="shared" si="28"/>
        <v>152904.08718406683</v>
      </c>
      <c r="BB48" s="48">
        <f t="shared" si="28"/>
        <v>149915.8878157174</v>
      </c>
      <c r="BC48" s="48">
        <f t="shared" si="28"/>
        <v>146915.25956819954</v>
      </c>
      <c r="BD48" s="48">
        <f t="shared" si="28"/>
        <v>143868.27712005749</v>
      </c>
      <c r="BE48" s="48">
        <f t="shared" si="28"/>
        <v>140761.38762332001</v>
      </c>
      <c r="BF48" s="48">
        <f t="shared" si="28"/>
        <v>137597.07763809181</v>
      </c>
      <c r="BG48" s="48">
        <f t="shared" si="28"/>
        <v>134387.09813491919</v>
      </c>
      <c r="BH48" s="48">
        <f t="shared" si="28"/>
        <v>131148.75200504388</v>
      </c>
      <c r="BI48" s="48">
        <f t="shared" si="28"/>
        <v>127900.92194622628</v>
      </c>
      <c r="BJ48" s="48">
        <f t="shared" si="28"/>
        <v>124659.4589749883</v>
      </c>
      <c r="BK48" s="48">
        <f t="shared" si="28"/>
        <v>121436.49314716957</v>
      </c>
      <c r="BL48" s="48">
        <f t="shared" si="28"/>
        <v>118241.97730289266</v>
      </c>
      <c r="BM48" s="82"/>
      <c r="BN48" s="82"/>
      <c r="BO48" s="82"/>
      <c r="BP48" s="82"/>
      <c r="BQ48" s="82"/>
      <c r="BR48" s="82"/>
      <c r="BS48" s="82"/>
      <c r="BT48" s="82"/>
      <c r="BU48" s="82"/>
      <c r="BV48" s="82"/>
    </row>
    <row r="49" spans="2:74" x14ac:dyDescent="0.2">
      <c r="AU49" s="48"/>
      <c r="AV49" s="82"/>
      <c r="AW49" s="82"/>
      <c r="AX49" s="82"/>
      <c r="AY49" s="82"/>
      <c r="AZ49" s="82"/>
      <c r="BA49" s="82"/>
      <c r="BB49" s="82"/>
      <c r="BC49" s="82"/>
      <c r="BD49" s="82"/>
      <c r="BL49" s="82"/>
      <c r="BM49" s="82"/>
      <c r="BN49" s="82"/>
      <c r="BO49" s="82"/>
      <c r="BP49" s="82"/>
      <c r="BQ49" s="82"/>
      <c r="BR49" s="82"/>
      <c r="BS49" s="82"/>
      <c r="BT49" s="82"/>
      <c r="BU49" s="82"/>
      <c r="BV49" s="82"/>
    </row>
    <row r="50" spans="2:74" x14ac:dyDescent="0.2">
      <c r="B50" s="2" t="s">
        <v>239</v>
      </c>
      <c r="C50" s="2" t="s">
        <v>19</v>
      </c>
      <c r="D50" s="5" t="s">
        <v>59</v>
      </c>
      <c r="E50" s="38">
        <f t="shared" ref="E50:AU50" si="30">E170</f>
        <v>7132.8283461388</v>
      </c>
      <c r="F50" s="38">
        <f t="shared" si="30"/>
        <v>7007.9850109486006</v>
      </c>
      <c r="G50" s="38">
        <f t="shared" si="30"/>
        <v>7095.4876170431999</v>
      </c>
      <c r="H50" s="38">
        <f t="shared" si="30"/>
        <v>7007.4406601223991</v>
      </c>
      <c r="I50" s="38">
        <f t="shared" si="30"/>
        <v>6903.12191893</v>
      </c>
      <c r="J50" s="38">
        <f t="shared" si="30"/>
        <v>7005.6967574332002</v>
      </c>
      <c r="K50" s="38">
        <f t="shared" si="30"/>
        <v>7668.7169553369995</v>
      </c>
      <c r="L50" s="38">
        <f t="shared" si="30"/>
        <v>7434.0539332996004</v>
      </c>
      <c r="M50" s="38">
        <f t="shared" si="30"/>
        <v>7934.0468569475997</v>
      </c>
      <c r="N50" s="38">
        <f t="shared" si="30"/>
        <v>6939.0785087149998</v>
      </c>
      <c r="O50" s="38">
        <f t="shared" si="30"/>
        <v>6717.9370207139991</v>
      </c>
      <c r="P50" s="38">
        <f t="shared" si="30"/>
        <v>7000.4472235600006</v>
      </c>
      <c r="Q50" s="38">
        <f t="shared" si="30"/>
        <v>6731.6468120193995</v>
      </c>
      <c r="R50" s="38">
        <f t="shared" si="30"/>
        <v>6374.4846255327993</v>
      </c>
      <c r="S50" s="38">
        <f t="shared" si="30"/>
        <v>6754.6900470999999</v>
      </c>
      <c r="T50" s="38">
        <f t="shared" si="30"/>
        <v>6863.4124725000001</v>
      </c>
      <c r="U50" s="38">
        <f t="shared" si="30"/>
        <v>6980.5840699299997</v>
      </c>
      <c r="V50" s="38">
        <f t="shared" si="30"/>
        <v>7011.9374029099999</v>
      </c>
      <c r="W50" s="38">
        <f t="shared" si="30"/>
        <v>6062.9194918315598</v>
      </c>
      <c r="X50" s="38">
        <f t="shared" si="30"/>
        <v>6214.6449545699998</v>
      </c>
      <c r="Y50" s="38">
        <f t="shared" si="30"/>
        <v>7065.1960370549996</v>
      </c>
      <c r="Z50" s="38">
        <f t="shared" si="30"/>
        <v>6392.1187839599997</v>
      </c>
      <c r="AA50" s="38">
        <f t="shared" si="30"/>
        <v>6604.3411774400001</v>
      </c>
      <c r="AB50" s="38">
        <f t="shared" si="30"/>
        <v>6420.9595118399993</v>
      </c>
      <c r="AC50" s="38">
        <f t="shared" si="30"/>
        <v>6148.0222579000001</v>
      </c>
      <c r="AD50" s="38">
        <f t="shared" si="30"/>
        <v>6848.2503590399992</v>
      </c>
      <c r="AE50" s="38">
        <f t="shared" si="30"/>
        <v>6684.9929967600001</v>
      </c>
      <c r="AF50" s="38">
        <f t="shared" si="30"/>
        <v>6484.3685564999996</v>
      </c>
      <c r="AG50" s="38">
        <f t="shared" si="30"/>
        <v>7000.6061636040004</v>
      </c>
      <c r="AH50" s="38">
        <f t="shared" si="30"/>
        <v>7235.4439589639996</v>
      </c>
      <c r="AI50" s="38">
        <f t="shared" si="30"/>
        <v>7626.0323395480282</v>
      </c>
      <c r="AJ50" s="38">
        <f t="shared" si="30"/>
        <v>7155.6701624139996</v>
      </c>
      <c r="AK50" s="38">
        <f t="shared" si="30"/>
        <v>7075.697478133</v>
      </c>
      <c r="AL50" s="38">
        <f t="shared" si="30"/>
        <v>6773.0066608105062</v>
      </c>
      <c r="AM50" s="38">
        <f t="shared" si="30"/>
        <v>6513.8579965426879</v>
      </c>
      <c r="AN50" s="38">
        <f t="shared" si="30"/>
        <v>6375.4985687520002</v>
      </c>
      <c r="AO50" s="38">
        <f t="shared" si="30"/>
        <v>5909.3311454260001</v>
      </c>
      <c r="AP50" s="38">
        <f t="shared" si="30"/>
        <v>5725.1405188399995</v>
      </c>
      <c r="AQ50" s="38">
        <f t="shared" si="30"/>
        <v>5045.8190754522639</v>
      </c>
      <c r="AR50" s="38">
        <f t="shared" si="30"/>
        <v>5661.5301115600005</v>
      </c>
      <c r="AS50" s="38">
        <f t="shared" si="30"/>
        <v>4957.4659415410006</v>
      </c>
      <c r="AT50" s="38">
        <f t="shared" si="30"/>
        <v>4860.1793010599995</v>
      </c>
      <c r="AU50" s="38">
        <f t="shared" si="30"/>
        <v>5397.7359069950007</v>
      </c>
      <c r="AV50" s="51">
        <f>AV171</f>
        <v>5695.7314504224778</v>
      </c>
      <c r="AW50" s="51">
        <f t="shared" ref="AW50:BL50" si="31">AW171</f>
        <v>5668.4377085551441</v>
      </c>
      <c r="AX50" s="51">
        <f t="shared" si="31"/>
        <v>5637.9807926161857</v>
      </c>
      <c r="AY50" s="51">
        <f t="shared" si="31"/>
        <v>5613.9047480597537</v>
      </c>
      <c r="AZ50" s="51">
        <f t="shared" si="31"/>
        <v>5596.2035113722968</v>
      </c>
      <c r="BA50" s="51">
        <f t="shared" si="31"/>
        <v>5582.2391214729769</v>
      </c>
      <c r="BB50" s="51">
        <f t="shared" si="31"/>
        <v>5569.1964981611509</v>
      </c>
      <c r="BC50" s="51">
        <f t="shared" si="31"/>
        <v>5554.8363319274549</v>
      </c>
      <c r="BD50" s="51">
        <f t="shared" si="31"/>
        <v>5537.7348043781194</v>
      </c>
      <c r="BE50" s="51">
        <f t="shared" si="31"/>
        <v>5517.165269116017</v>
      </c>
      <c r="BF50" s="51">
        <f t="shared" si="31"/>
        <v>5492.9913357144806</v>
      </c>
      <c r="BG50" s="51">
        <f t="shared" si="31"/>
        <v>5465.4476982944516</v>
      </c>
      <c r="BH50" s="51">
        <f t="shared" si="31"/>
        <v>5435.0219516939615</v>
      </c>
      <c r="BI50" s="51">
        <f t="shared" si="31"/>
        <v>5402.3110864923292</v>
      </c>
      <c r="BJ50" s="51">
        <f t="shared" si="31"/>
        <v>5367.8331073447798</v>
      </c>
      <c r="BK50" s="51">
        <f t="shared" si="31"/>
        <v>5331.98827019071</v>
      </c>
      <c r="BL50" s="51">
        <f t="shared" si="31"/>
        <v>5295.1157709241525</v>
      </c>
      <c r="BM50" s="82"/>
      <c r="BN50" s="82"/>
      <c r="BO50" s="82"/>
      <c r="BP50" s="82"/>
      <c r="BQ50" s="82"/>
      <c r="BR50" s="82"/>
      <c r="BS50" s="82"/>
      <c r="BT50" s="82"/>
      <c r="BU50" s="82"/>
      <c r="BV50" s="82"/>
    </row>
    <row r="51" spans="2:74" x14ac:dyDescent="0.2">
      <c r="B51" s="2" t="s">
        <v>239</v>
      </c>
      <c r="C51" s="2" t="s">
        <v>19</v>
      </c>
      <c r="D51" s="7" t="s">
        <v>58</v>
      </c>
      <c r="E51" s="39">
        <f t="shared" ref="E51:AU51" si="32">E173</f>
        <v>5228.9608425719998</v>
      </c>
      <c r="F51" s="39">
        <f t="shared" si="32"/>
        <v>5831.2335401989994</v>
      </c>
      <c r="G51" s="39">
        <f t="shared" si="32"/>
        <v>6117.7927280350004</v>
      </c>
      <c r="H51" s="39">
        <f t="shared" si="32"/>
        <v>5815.0869509029999</v>
      </c>
      <c r="I51" s="39">
        <f t="shared" si="32"/>
        <v>5713.5265304980003</v>
      </c>
      <c r="J51" s="39">
        <f t="shared" si="32"/>
        <v>5881.5873701820001</v>
      </c>
      <c r="K51" s="39">
        <f t="shared" si="32"/>
        <v>6009.174284585999</v>
      </c>
      <c r="L51" s="39">
        <f t="shared" si="32"/>
        <v>6160.1697483039998</v>
      </c>
      <c r="M51" s="39">
        <f t="shared" si="32"/>
        <v>6303.7382528019998</v>
      </c>
      <c r="N51" s="39">
        <f t="shared" si="32"/>
        <v>6201.7465063740001</v>
      </c>
      <c r="O51" s="39">
        <f t="shared" si="32"/>
        <v>6113.138182282999</v>
      </c>
      <c r="P51" s="39">
        <f t="shared" si="32"/>
        <v>6125.5259243260007</v>
      </c>
      <c r="Q51" s="39">
        <f t="shared" si="32"/>
        <v>5963.4894933750002</v>
      </c>
      <c r="R51" s="39">
        <f t="shared" si="32"/>
        <v>6137.8380143230006</v>
      </c>
      <c r="S51" s="39">
        <f t="shared" si="32"/>
        <v>6189.7954086469999</v>
      </c>
      <c r="T51" s="39">
        <f t="shared" si="32"/>
        <v>6384.2231242999997</v>
      </c>
      <c r="U51" s="39">
        <f t="shared" si="32"/>
        <v>6727.0994839089999</v>
      </c>
      <c r="V51" s="39">
        <f t="shared" si="32"/>
        <v>7028.580718813766</v>
      </c>
      <c r="W51" s="39">
        <f t="shared" si="32"/>
        <v>7510.5158759425385</v>
      </c>
      <c r="X51" s="39">
        <f t="shared" si="32"/>
        <v>7279.0640962207517</v>
      </c>
      <c r="Y51" s="39">
        <f t="shared" si="32"/>
        <v>7351.1956146742305</v>
      </c>
      <c r="Z51" s="39">
        <f t="shared" si="32"/>
        <v>7360.7586064342295</v>
      </c>
      <c r="AA51" s="39">
        <f t="shared" si="32"/>
        <v>7481.2099107852309</v>
      </c>
      <c r="AB51" s="39">
        <f t="shared" si="32"/>
        <v>7680.7372547682298</v>
      </c>
      <c r="AC51" s="39">
        <f t="shared" si="32"/>
        <v>7888.7572680222311</v>
      </c>
      <c r="AD51" s="39">
        <f t="shared" si="32"/>
        <v>8197.6883987172314</v>
      </c>
      <c r="AE51" s="39">
        <f t="shared" si="32"/>
        <v>8347.5958606612294</v>
      </c>
      <c r="AF51" s="39">
        <f t="shared" si="32"/>
        <v>8470.5336278512295</v>
      </c>
      <c r="AG51" s="39">
        <f t="shared" si="32"/>
        <v>8823.5035042812287</v>
      </c>
      <c r="AH51" s="39">
        <f t="shared" si="32"/>
        <v>8782.99517806923</v>
      </c>
      <c r="AI51" s="39">
        <f t="shared" si="32"/>
        <v>8759.9356331802301</v>
      </c>
      <c r="AJ51" s="39">
        <f t="shared" si="32"/>
        <v>8953.20432751923</v>
      </c>
      <c r="AK51" s="39">
        <f t="shared" si="32"/>
        <v>9215.2844373362295</v>
      </c>
      <c r="AL51" s="39">
        <f t="shared" si="32"/>
        <v>9168.367140429229</v>
      </c>
      <c r="AM51" s="39">
        <f t="shared" si="32"/>
        <v>9336.7388314787895</v>
      </c>
      <c r="AN51" s="39">
        <f t="shared" si="32"/>
        <v>9472.7219397077606</v>
      </c>
      <c r="AO51" s="39">
        <f t="shared" si="32"/>
        <v>9626.5261588768135</v>
      </c>
      <c r="AP51" s="39">
        <f t="shared" si="32"/>
        <v>9307.0476554303605</v>
      </c>
      <c r="AQ51" s="39">
        <f t="shared" si="32"/>
        <v>9011.3734574575301</v>
      </c>
      <c r="AR51" s="39">
        <f t="shared" si="32"/>
        <v>8997.9938867708097</v>
      </c>
      <c r="AS51" s="39">
        <f t="shared" si="32"/>
        <v>8998.6678883300792</v>
      </c>
      <c r="AT51" s="39">
        <f t="shared" si="32"/>
        <v>8946.0241173788036</v>
      </c>
      <c r="AU51" s="39">
        <f t="shared" si="32"/>
        <v>8844.1918579926878</v>
      </c>
      <c r="AV51" s="81">
        <f>AV174</f>
        <v>9468.4614797977865</v>
      </c>
      <c r="AW51" s="81">
        <f t="shared" ref="AW51:BL51" si="33">AW174</f>
        <v>9560.5450739661301</v>
      </c>
      <c r="AX51" s="81">
        <f t="shared" si="33"/>
        <v>9648.0350759553821</v>
      </c>
      <c r="AY51" s="81">
        <f t="shared" si="33"/>
        <v>9747.2845744391216</v>
      </c>
      <c r="AZ51" s="81">
        <f t="shared" si="33"/>
        <v>9858.7856711174554</v>
      </c>
      <c r="BA51" s="81">
        <f t="shared" si="33"/>
        <v>9978.3414156239978</v>
      </c>
      <c r="BB51" s="81">
        <f t="shared" si="33"/>
        <v>10101.173476870526</v>
      </c>
      <c r="BC51" s="81">
        <f t="shared" si="33"/>
        <v>10223.273559777068</v>
      </c>
      <c r="BD51" s="81">
        <f t="shared" si="33"/>
        <v>10341.917228818382</v>
      </c>
      <c r="BE51" s="81">
        <f t="shared" si="33"/>
        <v>10455.542138650726</v>
      </c>
      <c r="BF51" s="81">
        <f t="shared" si="33"/>
        <v>10563.633441127076</v>
      </c>
      <c r="BG51" s="81">
        <f t="shared" si="33"/>
        <v>10666.376440420539</v>
      </c>
      <c r="BH51" s="81">
        <f t="shared" si="33"/>
        <v>10764.475258812041</v>
      </c>
      <c r="BI51" s="81">
        <f t="shared" si="33"/>
        <v>10858.902419951377</v>
      </c>
      <c r="BJ51" s="81">
        <f t="shared" si="33"/>
        <v>10950.533040990786</v>
      </c>
      <c r="BK51" s="81">
        <f t="shared" si="33"/>
        <v>11040.055305034241</v>
      </c>
      <c r="BL51" s="81">
        <f t="shared" si="33"/>
        <v>11128.073823228051</v>
      </c>
      <c r="BM51" s="82"/>
      <c r="BN51" s="82"/>
      <c r="BO51" s="82"/>
      <c r="BP51" s="82"/>
      <c r="BQ51" s="82"/>
      <c r="BR51" s="82"/>
      <c r="BS51" s="82"/>
      <c r="BT51" s="82"/>
      <c r="BU51" s="82"/>
      <c r="BV51" s="82"/>
    </row>
    <row r="52" spans="2:74" x14ac:dyDescent="0.2">
      <c r="B52" s="2" t="s">
        <v>239</v>
      </c>
      <c r="C52" s="2" t="s">
        <v>19</v>
      </c>
      <c r="D52" s="9" t="s">
        <v>3</v>
      </c>
      <c r="E52" s="40">
        <f t="shared" ref="E52:AU52" si="34">E176</f>
        <v>5630.8315141476578</v>
      </c>
      <c r="F52" s="40">
        <f t="shared" si="34"/>
        <v>5719.7024825227609</v>
      </c>
      <c r="G52" s="40">
        <f t="shared" si="34"/>
        <v>6244.1891467646028</v>
      </c>
      <c r="H52" s="40">
        <f t="shared" si="34"/>
        <v>6024.2234281562414</v>
      </c>
      <c r="I52" s="40">
        <f t="shared" si="34"/>
        <v>6046.1226389048843</v>
      </c>
      <c r="J52" s="40">
        <f t="shared" si="34"/>
        <v>6408.234190957849</v>
      </c>
      <c r="K52" s="40">
        <f t="shared" si="34"/>
        <v>6620.7491690221732</v>
      </c>
      <c r="L52" s="40">
        <f t="shared" si="34"/>
        <v>6799.979778790299</v>
      </c>
      <c r="M52" s="40">
        <f t="shared" si="34"/>
        <v>7109.3708307552733</v>
      </c>
      <c r="N52" s="40">
        <f t="shared" si="34"/>
        <v>6738.5370161098263</v>
      </c>
      <c r="O52" s="40">
        <f t="shared" si="34"/>
        <v>6692.9766607921501</v>
      </c>
      <c r="P52" s="40">
        <f t="shared" si="34"/>
        <v>6663.9463519303335</v>
      </c>
      <c r="Q52" s="40">
        <f t="shared" si="34"/>
        <v>6814.5529082461599</v>
      </c>
      <c r="R52" s="40">
        <f t="shared" si="34"/>
        <v>7000.4524894776632</v>
      </c>
      <c r="S52" s="40">
        <f t="shared" si="34"/>
        <v>7353.7697641137256</v>
      </c>
      <c r="T52" s="40">
        <f t="shared" si="34"/>
        <v>7633.9913001609402</v>
      </c>
      <c r="U52" s="40">
        <f t="shared" si="34"/>
        <v>7994.1494073525146</v>
      </c>
      <c r="V52" s="40">
        <f t="shared" si="34"/>
        <v>8409.3390868620627</v>
      </c>
      <c r="W52" s="40">
        <f t="shared" si="34"/>
        <v>8728.730168339971</v>
      </c>
      <c r="X52" s="40">
        <f t="shared" si="34"/>
        <v>8901.2404299125792</v>
      </c>
      <c r="Y52" s="40">
        <f t="shared" si="34"/>
        <v>9127.7991606017385</v>
      </c>
      <c r="Z52" s="40">
        <f t="shared" si="34"/>
        <v>9073.0237087767619</v>
      </c>
      <c r="AA52" s="40">
        <f t="shared" si="34"/>
        <v>9202.746735492954</v>
      </c>
      <c r="AB52" s="40">
        <f t="shared" si="34"/>
        <v>9153.2715766035308</v>
      </c>
      <c r="AC52" s="40">
        <f t="shared" si="34"/>
        <v>9521.2597500260927</v>
      </c>
      <c r="AD52" s="40">
        <f t="shared" si="34"/>
        <v>10086.1065484558</v>
      </c>
      <c r="AE52" s="40">
        <f t="shared" si="34"/>
        <v>10166.549956670084</v>
      </c>
      <c r="AF52" s="40">
        <f t="shared" si="34"/>
        <v>10291.178525727848</v>
      </c>
      <c r="AG52" s="40">
        <f t="shared" si="34"/>
        <v>10595.492150152866</v>
      </c>
      <c r="AH52" s="40">
        <f t="shared" si="34"/>
        <v>10890.165437836495</v>
      </c>
      <c r="AI52" s="40">
        <f t="shared" si="34"/>
        <v>10953.450115139281</v>
      </c>
      <c r="AJ52" s="40">
        <f t="shared" si="34"/>
        <v>11036.89109793006</v>
      </c>
      <c r="AK52" s="40">
        <f t="shared" si="34"/>
        <v>11031.483741791566</v>
      </c>
      <c r="AL52" s="40">
        <f t="shared" si="34"/>
        <v>11297.078539183211</v>
      </c>
      <c r="AM52" s="40">
        <f t="shared" si="34"/>
        <v>11721.032809953887</v>
      </c>
      <c r="AN52" s="40">
        <f t="shared" si="34"/>
        <v>11624.038597971014</v>
      </c>
      <c r="AO52" s="40">
        <f t="shared" si="34"/>
        <v>11522.101865672195</v>
      </c>
      <c r="AP52" s="40">
        <f t="shared" si="34"/>
        <v>11583.380223097754</v>
      </c>
      <c r="AQ52" s="40">
        <f t="shared" si="34"/>
        <v>10776.724618677888</v>
      </c>
      <c r="AR52" s="40">
        <f t="shared" si="34"/>
        <v>11147.094544629786</v>
      </c>
      <c r="AS52" s="40">
        <f t="shared" si="34"/>
        <v>11022.908463840362</v>
      </c>
      <c r="AT52" s="40">
        <f t="shared" si="34"/>
        <v>10888.480965439565</v>
      </c>
      <c r="AU52" s="40">
        <f t="shared" si="34"/>
        <v>10960.619453574536</v>
      </c>
      <c r="AV52" s="210">
        <f>AV177</f>
        <v>11789.867544948795</v>
      </c>
      <c r="AW52" s="210">
        <f t="shared" ref="AW52:BL52" si="35">AW177</f>
        <v>11959.904021390259</v>
      </c>
      <c r="AX52" s="210">
        <f t="shared" si="35"/>
        <v>12124.488509378847</v>
      </c>
      <c r="AY52" s="210">
        <f t="shared" si="35"/>
        <v>12304.179730745152</v>
      </c>
      <c r="AZ52" s="210">
        <f t="shared" si="35"/>
        <v>12499.792749295591</v>
      </c>
      <c r="BA52" s="210">
        <f t="shared" si="35"/>
        <v>12706.17751369605</v>
      </c>
      <c r="BB52" s="210">
        <f t="shared" si="35"/>
        <v>12917.344454033402</v>
      </c>
      <c r="BC52" s="210">
        <f t="shared" si="35"/>
        <v>13128.187446477379</v>
      </c>
      <c r="BD52" s="210">
        <f t="shared" si="35"/>
        <v>13335.170069802907</v>
      </c>
      <c r="BE52" s="210">
        <f t="shared" si="35"/>
        <v>13536.204165025531</v>
      </c>
      <c r="BF52" s="210">
        <f t="shared" si="35"/>
        <v>13730.532585159557</v>
      </c>
      <c r="BG52" s="210">
        <f t="shared" si="35"/>
        <v>13918.303540074261</v>
      </c>
      <c r="BH52" s="210">
        <f t="shared" si="35"/>
        <v>14100.350900325528</v>
      </c>
      <c r="BI52" s="210">
        <f t="shared" si="35"/>
        <v>14277.877608272758</v>
      </c>
      <c r="BJ52" s="210">
        <f t="shared" si="35"/>
        <v>14451.978974769721</v>
      </c>
      <c r="BK52" s="210">
        <f t="shared" si="35"/>
        <v>14623.521094348022</v>
      </c>
      <c r="BL52" s="210">
        <f t="shared" si="35"/>
        <v>14793.273224629667</v>
      </c>
      <c r="BM52" s="82"/>
      <c r="BN52" s="82"/>
      <c r="BO52" s="82"/>
      <c r="BP52" s="82"/>
      <c r="BQ52" s="82"/>
      <c r="BR52" s="82"/>
      <c r="BS52" s="82"/>
      <c r="BT52" s="82"/>
      <c r="BU52" s="82"/>
      <c r="BV52" s="82"/>
    </row>
    <row r="53" spans="2:74" x14ac:dyDescent="0.2">
      <c r="B53" s="2" t="s">
        <v>239</v>
      </c>
      <c r="C53" s="2" t="s">
        <v>19</v>
      </c>
      <c r="D53" s="11" t="s">
        <v>61</v>
      </c>
      <c r="E53" s="41">
        <f t="shared" ref="E53:AV53" si="36">E166</f>
        <v>9.1040636605749992</v>
      </c>
      <c r="F53" s="41">
        <f t="shared" si="36"/>
        <v>8.9721207139200008</v>
      </c>
      <c r="G53" s="41">
        <f t="shared" si="36"/>
        <v>8.8401777596071902</v>
      </c>
      <c r="H53" s="41">
        <f t="shared" si="36"/>
        <v>8.7082348091391193</v>
      </c>
      <c r="I53" s="41">
        <f t="shared" si="36"/>
        <v>8.5762918577943807</v>
      </c>
      <c r="J53" s="41">
        <f t="shared" si="36"/>
        <v>8.44434890596375</v>
      </c>
      <c r="K53" s="41">
        <f t="shared" si="36"/>
        <v>8.3124059543443796</v>
      </c>
      <c r="L53" s="41">
        <f t="shared" si="36"/>
        <v>8.1804630031897503</v>
      </c>
      <c r="M53" s="41">
        <f t="shared" si="36"/>
        <v>8.0485200512165296</v>
      </c>
      <c r="N53" s="41">
        <f t="shared" si="36"/>
        <v>7.916577099275</v>
      </c>
      <c r="O53" s="41">
        <f t="shared" si="36"/>
        <v>7.7846341476820298</v>
      </c>
      <c r="P53" s="41">
        <f t="shared" si="36"/>
        <v>7.6526911958566899</v>
      </c>
      <c r="Q53" s="41">
        <f t="shared" si="36"/>
        <v>7.5207482441845004</v>
      </c>
      <c r="R53" s="41">
        <f t="shared" si="36"/>
        <v>7.3888052930932497</v>
      </c>
      <c r="S53" s="41">
        <f t="shared" si="36"/>
        <v>7.2568623411253101</v>
      </c>
      <c r="T53" s="41">
        <f t="shared" si="36"/>
        <v>7.1249193894003104</v>
      </c>
      <c r="U53" s="41">
        <f t="shared" si="36"/>
        <v>6.9929764376647503</v>
      </c>
      <c r="V53" s="41">
        <f t="shared" si="36"/>
        <v>6.8610334859820004</v>
      </c>
      <c r="W53" s="41">
        <f t="shared" si="36"/>
        <v>6.7290905346636603</v>
      </c>
      <c r="X53" s="41">
        <f t="shared" si="36"/>
        <v>6.5971475825531298</v>
      </c>
      <c r="Y53" s="41">
        <f t="shared" si="36"/>
        <v>6.5311761069124401</v>
      </c>
      <c r="Z53" s="41">
        <f t="shared" si="36"/>
        <v>6.4652046312294997</v>
      </c>
      <c r="AA53" s="41">
        <f t="shared" si="36"/>
        <v>6.3992331554884698</v>
      </c>
      <c r="AB53" s="41">
        <f t="shared" si="36"/>
        <v>6.3332616797896897</v>
      </c>
      <c r="AC53" s="41">
        <f t="shared" si="36"/>
        <v>6.2672902037951603</v>
      </c>
      <c r="AD53" s="41">
        <f t="shared" si="36"/>
        <v>6.2013187279485003</v>
      </c>
      <c r="AE53" s="41">
        <f t="shared" si="36"/>
        <v>6.1353472518641903</v>
      </c>
      <c r="AF53" s="41">
        <f t="shared" si="36"/>
        <v>6.06937577603337</v>
      </c>
      <c r="AG53" s="41">
        <f t="shared" si="36"/>
        <v>6.0034043007412503</v>
      </c>
      <c r="AH53" s="41">
        <f t="shared" si="36"/>
        <v>5.9374328245618804</v>
      </c>
      <c r="AI53" s="41">
        <f t="shared" si="36"/>
        <v>5.8714613490743401</v>
      </c>
      <c r="AJ53" s="41">
        <f t="shared" si="36"/>
        <v>5.8054898727418101</v>
      </c>
      <c r="AK53" s="41">
        <f t="shared" si="36"/>
        <v>5.7395183969374104</v>
      </c>
      <c r="AL53" s="41">
        <f t="shared" si="36"/>
        <v>5.6735469212597502</v>
      </c>
      <c r="AM53" s="41">
        <f t="shared" si="36"/>
        <v>5.60757544580391</v>
      </c>
      <c r="AN53" s="41">
        <f t="shared" si="36"/>
        <v>5.5416039694396897</v>
      </c>
      <c r="AO53" s="41">
        <f t="shared" si="36"/>
        <v>5.4756324934504397</v>
      </c>
      <c r="AP53" s="41">
        <f t="shared" si="36"/>
        <v>5.4096610177252504</v>
      </c>
      <c r="AQ53" s="41">
        <f t="shared" si="36"/>
        <v>5.3436895423644701</v>
      </c>
      <c r="AR53" s="41">
        <f t="shared" si="36"/>
        <v>5.27771806620094</v>
      </c>
      <c r="AS53" s="41">
        <f t="shared" si="36"/>
        <v>5.2117465905972198</v>
      </c>
      <c r="AT53" s="41">
        <f t="shared" si="36"/>
        <v>5.1457751147400002</v>
      </c>
      <c r="AU53" s="41">
        <f t="shared" si="36"/>
        <v>5.0798036390095298</v>
      </c>
      <c r="AV53" s="211">
        <f t="shared" si="36"/>
        <v>5.0318957816099408</v>
      </c>
      <c r="AW53" s="211">
        <f t="shared" ref="AW53:BL53" si="37">AW166</f>
        <v>4.9839879242103517</v>
      </c>
      <c r="AX53" s="211">
        <f t="shared" si="37"/>
        <v>4.9360800668107627</v>
      </c>
      <c r="AY53" s="211">
        <f t="shared" si="37"/>
        <v>4.8881722094111737</v>
      </c>
      <c r="AZ53" s="211">
        <f t="shared" si="37"/>
        <v>4.8402643520115847</v>
      </c>
      <c r="BA53" s="211">
        <f t="shared" si="37"/>
        <v>4.7923564946119956</v>
      </c>
      <c r="BB53" s="211">
        <f t="shared" si="37"/>
        <v>4.7444486372124066</v>
      </c>
      <c r="BC53" s="211">
        <f t="shared" si="37"/>
        <v>4.6965407798128176</v>
      </c>
      <c r="BD53" s="211">
        <f t="shared" si="37"/>
        <v>4.6486329224132286</v>
      </c>
      <c r="BE53" s="211">
        <f t="shared" si="37"/>
        <v>4.6007250650136395</v>
      </c>
      <c r="BF53" s="211">
        <f t="shared" si="37"/>
        <v>4.5528172076140505</v>
      </c>
      <c r="BG53" s="211">
        <f t="shared" si="37"/>
        <v>4.5049093502144615</v>
      </c>
      <c r="BH53" s="211">
        <f t="shared" si="37"/>
        <v>4.4570014928148725</v>
      </c>
      <c r="BI53" s="211">
        <f t="shared" si="37"/>
        <v>4.4090936354152834</v>
      </c>
      <c r="BJ53" s="211">
        <f t="shared" si="37"/>
        <v>4.3611857780156944</v>
      </c>
      <c r="BK53" s="211">
        <f t="shared" si="37"/>
        <v>4.3132779206161054</v>
      </c>
      <c r="BL53" s="211">
        <f t="shared" si="37"/>
        <v>4.2653700632165163</v>
      </c>
      <c r="BM53" s="82"/>
      <c r="BN53" s="82"/>
      <c r="BO53" s="82"/>
      <c r="BP53" s="82"/>
      <c r="BQ53" s="82"/>
      <c r="BR53" s="82"/>
      <c r="BS53" s="82"/>
      <c r="BT53" s="82"/>
      <c r="BU53" s="82"/>
      <c r="BV53" s="82"/>
    </row>
    <row r="54" spans="2:74" s="20" customFormat="1" x14ac:dyDescent="0.2">
      <c r="B54" s="2"/>
      <c r="D54" s="20" t="s">
        <v>244</v>
      </c>
      <c r="E54" s="44">
        <f>SUM(E50:E53)</f>
        <v>18001.724766519033</v>
      </c>
      <c r="F54" s="44">
        <f t="shared" ref="F54:BL54" si="38">SUM(F50:F53)</f>
        <v>18567.893154384281</v>
      </c>
      <c r="G54" s="44">
        <f t="shared" si="38"/>
        <v>19466.309669602411</v>
      </c>
      <c r="H54" s="44">
        <f t="shared" si="38"/>
        <v>18855.459273990778</v>
      </c>
      <c r="I54" s="44">
        <f t="shared" si="38"/>
        <v>18671.347380190677</v>
      </c>
      <c r="J54" s="44">
        <f t="shared" si="38"/>
        <v>19303.962667479012</v>
      </c>
      <c r="K54" s="44">
        <f t="shared" si="38"/>
        <v>20306.952814899516</v>
      </c>
      <c r="L54" s="44">
        <f t="shared" si="38"/>
        <v>20402.38392339709</v>
      </c>
      <c r="M54" s="44">
        <f t="shared" si="38"/>
        <v>21355.204460556088</v>
      </c>
      <c r="N54" s="44">
        <f t="shared" si="38"/>
        <v>19887.278608298104</v>
      </c>
      <c r="O54" s="44">
        <f t="shared" si="38"/>
        <v>19531.836497936834</v>
      </c>
      <c r="P54" s="44">
        <f t="shared" si="38"/>
        <v>19797.572191012194</v>
      </c>
      <c r="Q54" s="44">
        <f t="shared" si="38"/>
        <v>19517.209961884742</v>
      </c>
      <c r="R54" s="44">
        <f t="shared" si="38"/>
        <v>19520.163934626555</v>
      </c>
      <c r="S54" s="44">
        <f t="shared" si="38"/>
        <v>20305.512082201847</v>
      </c>
      <c r="T54" s="44">
        <f t="shared" si="38"/>
        <v>20888.751816350337</v>
      </c>
      <c r="U54" s="44">
        <f t="shared" si="38"/>
        <v>21708.825937629179</v>
      </c>
      <c r="V54" s="44">
        <f t="shared" si="38"/>
        <v>22456.718242071809</v>
      </c>
      <c r="W54" s="44">
        <f t="shared" si="38"/>
        <v>22308.894626648733</v>
      </c>
      <c r="X54" s="44">
        <f t="shared" si="38"/>
        <v>22401.546628285887</v>
      </c>
      <c r="Y54" s="44">
        <f t="shared" si="38"/>
        <v>23550.721988437883</v>
      </c>
      <c r="Z54" s="44">
        <f t="shared" si="38"/>
        <v>22832.366303802221</v>
      </c>
      <c r="AA54" s="44">
        <f t="shared" si="38"/>
        <v>23294.697056873672</v>
      </c>
      <c r="AB54" s="44">
        <f t="shared" si="38"/>
        <v>23261.301604891549</v>
      </c>
      <c r="AC54" s="44">
        <f t="shared" si="38"/>
        <v>23564.306566152118</v>
      </c>
      <c r="AD54" s="44">
        <f t="shared" si="38"/>
        <v>25138.246624940981</v>
      </c>
      <c r="AE54" s="44">
        <f t="shared" si="38"/>
        <v>25205.274161343175</v>
      </c>
      <c r="AF54" s="44">
        <f t="shared" si="38"/>
        <v>25252.150085855112</v>
      </c>
      <c r="AG54" s="44">
        <f t="shared" si="38"/>
        <v>26425.605222338836</v>
      </c>
      <c r="AH54" s="44">
        <f t="shared" si="38"/>
        <v>26914.542007694286</v>
      </c>
      <c r="AI54" s="44">
        <f t="shared" si="38"/>
        <v>27345.289549216614</v>
      </c>
      <c r="AJ54" s="44">
        <f t="shared" si="38"/>
        <v>27151.571077736033</v>
      </c>
      <c r="AK54" s="44">
        <f t="shared" si="38"/>
        <v>27328.205175657735</v>
      </c>
      <c r="AL54" s="44">
        <f t="shared" si="38"/>
        <v>27244.125887344206</v>
      </c>
      <c r="AM54" s="44">
        <f t="shared" si="38"/>
        <v>27577.237213421166</v>
      </c>
      <c r="AN54" s="44">
        <f t="shared" si="38"/>
        <v>27477.800710400214</v>
      </c>
      <c r="AO54" s="44">
        <f t="shared" si="38"/>
        <v>27063.434802468459</v>
      </c>
      <c r="AP54" s="44">
        <f t="shared" si="38"/>
        <v>26620.978058385841</v>
      </c>
      <c r="AQ54" s="44">
        <f t="shared" si="38"/>
        <v>24839.260841130046</v>
      </c>
      <c r="AR54" s="44">
        <f t="shared" si="38"/>
        <v>25811.896261026799</v>
      </c>
      <c r="AS54" s="44">
        <f t="shared" si="38"/>
        <v>24984.254040302039</v>
      </c>
      <c r="AT54" s="44">
        <f t="shared" si="38"/>
        <v>24699.830158993107</v>
      </c>
      <c r="AU54" s="44">
        <f t="shared" si="38"/>
        <v>25207.627022201235</v>
      </c>
      <c r="AV54" s="44">
        <f t="shared" si="38"/>
        <v>26959.092370950668</v>
      </c>
      <c r="AW54" s="44">
        <f t="shared" si="38"/>
        <v>27193.870791835743</v>
      </c>
      <c r="AX54" s="44">
        <f t="shared" si="38"/>
        <v>27415.440458017227</v>
      </c>
      <c r="AY54" s="44">
        <f t="shared" si="38"/>
        <v>27670.257225453439</v>
      </c>
      <c r="AZ54" s="44">
        <f t="shared" si="38"/>
        <v>27959.622196137356</v>
      </c>
      <c r="BA54" s="44">
        <f t="shared" si="38"/>
        <v>28271.550407287636</v>
      </c>
      <c r="BB54" s="44">
        <f t="shared" si="38"/>
        <v>28592.458877702291</v>
      </c>
      <c r="BC54" s="44">
        <f t="shared" si="38"/>
        <v>28910.993878961715</v>
      </c>
      <c r="BD54" s="44">
        <f t="shared" si="38"/>
        <v>29219.470735921823</v>
      </c>
      <c r="BE54" s="44">
        <f t="shared" si="38"/>
        <v>29513.512297857287</v>
      </c>
      <c r="BF54" s="44">
        <f t="shared" si="38"/>
        <v>29791.710179208727</v>
      </c>
      <c r="BG54" s="44">
        <f t="shared" si="38"/>
        <v>30054.632588139462</v>
      </c>
      <c r="BH54" s="44">
        <f t="shared" si="38"/>
        <v>30304.305112324346</v>
      </c>
      <c r="BI54" s="44">
        <f t="shared" si="38"/>
        <v>30543.500208351881</v>
      </c>
      <c r="BJ54" s="44">
        <f t="shared" si="38"/>
        <v>30774.706308883302</v>
      </c>
      <c r="BK54" s="44">
        <f t="shared" si="38"/>
        <v>30999.877947493591</v>
      </c>
      <c r="BL54" s="44">
        <f t="shared" si="38"/>
        <v>31220.728188845085</v>
      </c>
      <c r="BM54" s="313"/>
      <c r="BN54" s="313"/>
      <c r="BO54" s="313"/>
      <c r="BP54" s="313"/>
      <c r="BQ54" s="313"/>
      <c r="BR54" s="313"/>
      <c r="BS54" s="313"/>
      <c r="BT54" s="313"/>
      <c r="BU54" s="313"/>
      <c r="BV54" s="313"/>
    </row>
    <row r="55" spans="2:74" s="20" customFormat="1" x14ac:dyDescent="0.2">
      <c r="B55" s="2"/>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313"/>
      <c r="BN55" s="313"/>
      <c r="BO55" s="313"/>
      <c r="BP55" s="313"/>
      <c r="BQ55" s="313"/>
      <c r="BR55" s="313"/>
      <c r="BS55" s="313"/>
      <c r="BT55" s="313"/>
      <c r="BU55" s="313"/>
      <c r="BV55" s="313"/>
    </row>
    <row r="56" spans="2:74" s="20" customFormat="1" x14ac:dyDescent="0.2">
      <c r="B56" s="2" t="s">
        <v>239</v>
      </c>
      <c r="C56" s="2" t="s">
        <v>43</v>
      </c>
      <c r="D56" s="5" t="s">
        <v>59</v>
      </c>
      <c r="E56" s="38">
        <f>E224</f>
        <v>85523.699720047633</v>
      </c>
      <c r="F56" s="38">
        <f t="shared" ref="F56:BL56" si="39">F224</f>
        <v>82746.999282952995</v>
      </c>
      <c r="G56" s="38">
        <f t="shared" si="39"/>
        <v>86669.531695090496</v>
      </c>
      <c r="H56" s="38">
        <f t="shared" si="39"/>
        <v>83702.984688707002</v>
      </c>
      <c r="I56" s="38">
        <f t="shared" si="39"/>
        <v>83496.37229382286</v>
      </c>
      <c r="J56" s="38">
        <f t="shared" si="39"/>
        <v>84037.521426323729</v>
      </c>
      <c r="K56" s="38">
        <f t="shared" si="39"/>
        <v>86307.44690721159</v>
      </c>
      <c r="L56" s="38">
        <f t="shared" si="39"/>
        <v>83954.534763216972</v>
      </c>
      <c r="M56" s="38">
        <f t="shared" si="39"/>
        <v>89044.41192915861</v>
      </c>
      <c r="N56" s="38">
        <f t="shared" si="39"/>
        <v>78263.392696880299</v>
      </c>
      <c r="O56" s="38">
        <f t="shared" si="39"/>
        <v>76086.024624184633</v>
      </c>
      <c r="P56" s="38">
        <f t="shared" si="39"/>
        <v>74819.371933051327</v>
      </c>
      <c r="Q56" s="38">
        <f t="shared" si="39"/>
        <v>73649.265134340385</v>
      </c>
      <c r="R56" s="38">
        <f t="shared" si="39"/>
        <v>70298.769000164815</v>
      </c>
      <c r="S56" s="38">
        <f t="shared" si="39"/>
        <v>75084.294291152357</v>
      </c>
      <c r="T56" s="38">
        <f t="shared" si="39"/>
        <v>75885.698140739099</v>
      </c>
      <c r="U56" s="38">
        <f t="shared" si="39"/>
        <v>75591.527225615006</v>
      </c>
      <c r="V56" s="38">
        <f t="shared" si="39"/>
        <v>75088.862332058154</v>
      </c>
      <c r="W56" s="38">
        <f t="shared" si="39"/>
        <v>69431.306654331784</v>
      </c>
      <c r="X56" s="38">
        <f t="shared" si="39"/>
        <v>69758.470452830283</v>
      </c>
      <c r="Y56" s="38">
        <f t="shared" si="39"/>
        <v>74975.098582702922</v>
      </c>
      <c r="Z56" s="38">
        <f t="shared" si="39"/>
        <v>70616.391313812084</v>
      </c>
      <c r="AA56" s="38">
        <f t="shared" si="39"/>
        <v>73136.341931013434</v>
      </c>
      <c r="AB56" s="38">
        <f t="shared" si="39"/>
        <v>73371.22920893383</v>
      </c>
      <c r="AC56" s="38">
        <f t="shared" si="39"/>
        <v>71935.421349692202</v>
      </c>
      <c r="AD56" s="38">
        <f t="shared" si="39"/>
        <v>76196.86489730679</v>
      </c>
      <c r="AE56" s="38">
        <f t="shared" si="39"/>
        <v>71968.022370356863</v>
      </c>
      <c r="AF56" s="38">
        <f t="shared" si="39"/>
        <v>72219.817827037303</v>
      </c>
      <c r="AG56" s="38">
        <f t="shared" si="39"/>
        <v>73498.799395692215</v>
      </c>
      <c r="AH56" s="38">
        <f t="shared" si="39"/>
        <v>73506.045263006512</v>
      </c>
      <c r="AI56" s="38">
        <f t="shared" si="39"/>
        <v>74869.959406960581</v>
      </c>
      <c r="AJ56" s="38">
        <f t="shared" si="39"/>
        <v>70869.947521371185</v>
      </c>
      <c r="AK56" s="38">
        <f t="shared" si="39"/>
        <v>70118.257210528536</v>
      </c>
      <c r="AL56" s="38">
        <f t="shared" si="39"/>
        <v>70853.983310809941</v>
      </c>
      <c r="AM56" s="38">
        <f t="shared" si="39"/>
        <v>68400.303258903106</v>
      </c>
      <c r="AN56" s="38">
        <f t="shared" si="39"/>
        <v>66187.053711634086</v>
      </c>
      <c r="AO56" s="38">
        <f t="shared" si="39"/>
        <v>63425.514555924747</v>
      </c>
      <c r="AP56" s="38">
        <f t="shared" si="39"/>
        <v>66221.784597497826</v>
      </c>
      <c r="AQ56" s="38">
        <f t="shared" si="39"/>
        <v>59443.742543972825</v>
      </c>
      <c r="AR56" s="38">
        <f t="shared" si="39"/>
        <v>65805.0029883362</v>
      </c>
      <c r="AS56" s="38">
        <f t="shared" si="39"/>
        <v>55062.799164451681</v>
      </c>
      <c r="AT56" s="38">
        <f t="shared" si="39"/>
        <v>59356.459791177862</v>
      </c>
      <c r="AU56" s="38">
        <f t="shared" si="39"/>
        <v>61199.963993913327</v>
      </c>
      <c r="AV56" s="51">
        <f t="shared" si="39"/>
        <v>62642.835177036308</v>
      </c>
      <c r="AW56" s="51">
        <f t="shared" si="39"/>
        <v>61931.867112351625</v>
      </c>
      <c r="AX56" s="51">
        <f t="shared" si="39"/>
        <v>61252.952376890564</v>
      </c>
      <c r="AY56" s="51">
        <f t="shared" si="39"/>
        <v>60651.537396443891</v>
      </c>
      <c r="AZ56" s="51">
        <f t="shared" si="39"/>
        <v>60123.250835847277</v>
      </c>
      <c r="BA56" s="51">
        <f t="shared" si="39"/>
        <v>59650.729316660421</v>
      </c>
      <c r="BB56" s="51">
        <f t="shared" si="39"/>
        <v>59216.392557776424</v>
      </c>
      <c r="BC56" s="51">
        <f t="shared" si="39"/>
        <v>58806.185873071539</v>
      </c>
      <c r="BD56" s="51">
        <f t="shared" si="39"/>
        <v>58410.640468923011</v>
      </c>
      <c r="BE56" s="51">
        <f t="shared" si="39"/>
        <v>58024.128368815625</v>
      </c>
      <c r="BF56" s="51">
        <f t="shared" si="39"/>
        <v>57644.212875370467</v>
      </c>
      <c r="BG56" s="51">
        <f t="shared" si="39"/>
        <v>57270.470784673089</v>
      </c>
      <c r="BH56" s="51">
        <f t="shared" si="39"/>
        <v>56903.853316145534</v>
      </c>
      <c r="BI56" s="51">
        <f t="shared" si="39"/>
        <v>56545.942374940045</v>
      </c>
      <c r="BJ56" s="51">
        <f t="shared" si="39"/>
        <v>56198.005027640436</v>
      </c>
      <c r="BK56" s="51">
        <f t="shared" si="39"/>
        <v>55860.802824855338</v>
      </c>
      <c r="BL56" s="51">
        <f t="shared" si="39"/>
        <v>55534.871759331363</v>
      </c>
      <c r="BM56" s="313"/>
      <c r="BN56" s="313"/>
      <c r="BO56" s="313"/>
      <c r="BP56" s="313"/>
      <c r="BQ56" s="313"/>
      <c r="BR56" s="313"/>
      <c r="BS56" s="313"/>
      <c r="BT56" s="313"/>
      <c r="BU56" s="313"/>
      <c r="BV56" s="313"/>
    </row>
    <row r="57" spans="2:74" s="20" customFormat="1" x14ac:dyDescent="0.2">
      <c r="B57" s="2" t="s">
        <v>239</v>
      </c>
      <c r="C57" s="2" t="s">
        <v>43</v>
      </c>
      <c r="D57" s="7" t="s">
        <v>58</v>
      </c>
      <c r="E57" s="39">
        <f>E225</f>
        <v>37444.518590910673</v>
      </c>
      <c r="F57" s="39">
        <f t="shared" ref="F57:BL57" si="40">F225</f>
        <v>40336.486338813382</v>
      </c>
      <c r="G57" s="39">
        <f t="shared" si="40"/>
        <v>42266.504553077684</v>
      </c>
      <c r="H57" s="39">
        <f t="shared" si="40"/>
        <v>40487.908325071665</v>
      </c>
      <c r="I57" s="39">
        <f t="shared" si="40"/>
        <v>39705.64096489748</v>
      </c>
      <c r="J57" s="39">
        <f t="shared" si="40"/>
        <v>41120.600849060662</v>
      </c>
      <c r="K57" s="39">
        <f t="shared" si="40"/>
        <v>41359.656286323254</v>
      </c>
      <c r="L57" s="39">
        <f t="shared" si="40"/>
        <v>42658.988822158244</v>
      </c>
      <c r="M57" s="39">
        <f t="shared" si="40"/>
        <v>43223.736974450272</v>
      </c>
      <c r="N57" s="39">
        <f t="shared" si="40"/>
        <v>43157.18355583326</v>
      </c>
      <c r="O57" s="39">
        <f t="shared" si="40"/>
        <v>41456.665551905942</v>
      </c>
      <c r="P57" s="39">
        <f t="shared" si="40"/>
        <v>42060.372157975107</v>
      </c>
      <c r="Q57" s="39">
        <f t="shared" si="40"/>
        <v>41981.579397255737</v>
      </c>
      <c r="R57" s="39">
        <f t="shared" si="40"/>
        <v>43233.892137555202</v>
      </c>
      <c r="S57" s="39">
        <f t="shared" si="40"/>
        <v>43540.015686449507</v>
      </c>
      <c r="T57" s="39">
        <f t="shared" si="40"/>
        <v>46552.051657153097</v>
      </c>
      <c r="U57" s="39">
        <f t="shared" si="40"/>
        <v>48127.764971013981</v>
      </c>
      <c r="V57" s="39">
        <f t="shared" si="40"/>
        <v>50326.944272922156</v>
      </c>
      <c r="W57" s="39">
        <f t="shared" si="40"/>
        <v>52661.836911741273</v>
      </c>
      <c r="X57" s="39">
        <f t="shared" si="40"/>
        <v>51461.250043031505</v>
      </c>
      <c r="Y57" s="39">
        <f t="shared" si="40"/>
        <v>51638.355569375381</v>
      </c>
      <c r="Z57" s="39">
        <f t="shared" si="40"/>
        <v>51904.10869423957</v>
      </c>
      <c r="AA57" s="39">
        <f t="shared" si="40"/>
        <v>52559.690411202027</v>
      </c>
      <c r="AB57" s="39">
        <f t="shared" si="40"/>
        <v>53298.432521701034</v>
      </c>
      <c r="AC57" s="39">
        <f t="shared" si="40"/>
        <v>53635.275327824667</v>
      </c>
      <c r="AD57" s="39">
        <f t="shared" si="40"/>
        <v>55277.026205984745</v>
      </c>
      <c r="AE57" s="39">
        <f t="shared" si="40"/>
        <v>55310.840340029055</v>
      </c>
      <c r="AF57" s="39">
        <f t="shared" si="40"/>
        <v>55289.058154874008</v>
      </c>
      <c r="AG57" s="39">
        <f t="shared" si="40"/>
        <v>56097.486448166746</v>
      </c>
      <c r="AH57" s="39">
        <f t="shared" si="40"/>
        <v>56505.712344572778</v>
      </c>
      <c r="AI57" s="39">
        <f t="shared" si="40"/>
        <v>55108.319032836531</v>
      </c>
      <c r="AJ57" s="39">
        <f t="shared" si="40"/>
        <v>56302.574447811727</v>
      </c>
      <c r="AK57" s="39">
        <f t="shared" si="40"/>
        <v>56149.711636228079</v>
      </c>
      <c r="AL57" s="39">
        <f t="shared" si="40"/>
        <v>55098.953816682595</v>
      </c>
      <c r="AM57" s="39">
        <f t="shared" si="40"/>
        <v>56675.960234525679</v>
      </c>
      <c r="AN57" s="39">
        <f t="shared" si="40"/>
        <v>56267.77726187087</v>
      </c>
      <c r="AO57" s="39">
        <f t="shared" si="40"/>
        <v>55814.427463916065</v>
      </c>
      <c r="AP57" s="39">
        <f t="shared" si="40"/>
        <v>53493.534712758898</v>
      </c>
      <c r="AQ57" s="39">
        <f t="shared" si="40"/>
        <v>51394.830574485262</v>
      </c>
      <c r="AR57" s="39">
        <f t="shared" si="40"/>
        <v>51450.430581600202</v>
      </c>
      <c r="AS57" s="39">
        <f t="shared" si="40"/>
        <v>50137.241459871817</v>
      </c>
      <c r="AT57" s="39">
        <f t="shared" si="40"/>
        <v>49657.988113138745</v>
      </c>
      <c r="AU57" s="39">
        <f t="shared" si="40"/>
        <v>48415.067463584477</v>
      </c>
      <c r="AV57" s="81">
        <f t="shared" si="40"/>
        <v>51281.180611333271</v>
      </c>
      <c r="AW57" s="81">
        <f t="shared" si="40"/>
        <v>51453.793573217816</v>
      </c>
      <c r="AX57" s="81">
        <f t="shared" si="40"/>
        <v>51648.823429617034</v>
      </c>
      <c r="AY57" s="81">
        <f t="shared" si="40"/>
        <v>51730.358075001306</v>
      </c>
      <c r="AZ57" s="81">
        <f t="shared" si="40"/>
        <v>51722.4085983236</v>
      </c>
      <c r="BA57" s="81">
        <f t="shared" si="40"/>
        <v>51762.963430080832</v>
      </c>
      <c r="BB57" s="81">
        <f t="shared" si="40"/>
        <v>51834.625273554455</v>
      </c>
      <c r="BC57" s="81">
        <f t="shared" si="40"/>
        <v>51923.130726452175</v>
      </c>
      <c r="BD57" s="81">
        <f t="shared" si="40"/>
        <v>52018.443042958657</v>
      </c>
      <c r="BE57" s="81">
        <f t="shared" si="40"/>
        <v>52114.176734169814</v>
      </c>
      <c r="BF57" s="81">
        <f t="shared" si="40"/>
        <v>52207.127069138478</v>
      </c>
      <c r="BG57" s="81">
        <f t="shared" si="40"/>
        <v>52296.22834395682</v>
      </c>
      <c r="BH57" s="81">
        <f t="shared" si="40"/>
        <v>52382.005817803656</v>
      </c>
      <c r="BI57" s="81">
        <f t="shared" si="40"/>
        <v>52465.86545181906</v>
      </c>
      <c r="BJ57" s="81">
        <f t="shared" si="40"/>
        <v>52549.091290752993</v>
      </c>
      <c r="BK57" s="81">
        <f t="shared" si="40"/>
        <v>52632.59489092802</v>
      </c>
      <c r="BL57" s="81">
        <f t="shared" si="40"/>
        <v>52717.181345877587</v>
      </c>
      <c r="BM57" s="313"/>
      <c r="BN57" s="313"/>
      <c r="BO57" s="313"/>
      <c r="BP57" s="313"/>
      <c r="BQ57" s="313"/>
      <c r="BR57" s="313"/>
      <c r="BS57" s="313"/>
      <c r="BT57" s="313"/>
      <c r="BU57" s="313"/>
      <c r="BV57" s="313"/>
    </row>
    <row r="58" spans="2:74" s="20" customFormat="1" x14ac:dyDescent="0.2">
      <c r="B58" s="2" t="s">
        <v>239</v>
      </c>
      <c r="C58" s="2" t="s">
        <v>43</v>
      </c>
      <c r="D58" s="9" t="s">
        <v>3</v>
      </c>
      <c r="E58" s="40">
        <f>E226</f>
        <v>74173.051990357722</v>
      </c>
      <c r="F58" s="40">
        <f t="shared" ref="F58:BL58" si="41">F226</f>
        <v>73446.189274094868</v>
      </c>
      <c r="G58" s="40">
        <f t="shared" si="41"/>
        <v>75233.154880507194</v>
      </c>
      <c r="H58" s="40">
        <f t="shared" si="41"/>
        <v>71372.274799417108</v>
      </c>
      <c r="I58" s="40">
        <f t="shared" si="41"/>
        <v>65664.593152626738</v>
      </c>
      <c r="J58" s="40">
        <f t="shared" si="41"/>
        <v>66936.850460209083</v>
      </c>
      <c r="K58" s="40">
        <f t="shared" si="41"/>
        <v>68736.091783533368</v>
      </c>
      <c r="L58" s="40">
        <f t="shared" si="41"/>
        <v>69011.018182296</v>
      </c>
      <c r="M58" s="40">
        <f t="shared" si="41"/>
        <v>73428.164279212884</v>
      </c>
      <c r="N58" s="40">
        <f t="shared" si="41"/>
        <v>68211.400758677904</v>
      </c>
      <c r="O58" s="40">
        <f t="shared" si="41"/>
        <v>65847.396414013681</v>
      </c>
      <c r="P58" s="40">
        <f t="shared" si="41"/>
        <v>64464.8208266371</v>
      </c>
      <c r="Q58" s="40">
        <f t="shared" si="41"/>
        <v>64566.899850196882</v>
      </c>
      <c r="R58" s="40">
        <f t="shared" si="41"/>
        <v>64675.891486324341</v>
      </c>
      <c r="S58" s="40">
        <f t="shared" si="41"/>
        <v>67643.786230774189</v>
      </c>
      <c r="T58" s="40">
        <f t="shared" si="41"/>
        <v>68515.762639907916</v>
      </c>
      <c r="U58" s="40">
        <f t="shared" si="41"/>
        <v>69075.975843717533</v>
      </c>
      <c r="V58" s="40">
        <f t="shared" si="41"/>
        <v>70587.355841139535</v>
      </c>
      <c r="W58" s="40">
        <f t="shared" si="41"/>
        <v>71634.425733222131</v>
      </c>
      <c r="X58" s="40">
        <f t="shared" si="41"/>
        <v>71617.22918372399</v>
      </c>
      <c r="Y58" s="40">
        <f t="shared" si="41"/>
        <v>72311.314403349999</v>
      </c>
      <c r="Z58" s="40">
        <f t="shared" si="41"/>
        <v>74341.489858418194</v>
      </c>
      <c r="AA58" s="40">
        <f t="shared" si="41"/>
        <v>72727.19540587478</v>
      </c>
      <c r="AB58" s="40">
        <f t="shared" si="41"/>
        <v>69663.264454903241</v>
      </c>
      <c r="AC58" s="40">
        <f t="shared" si="41"/>
        <v>70598.79821140095</v>
      </c>
      <c r="AD58" s="40">
        <f t="shared" si="41"/>
        <v>74268.714184349315</v>
      </c>
      <c r="AE58" s="40">
        <f t="shared" si="41"/>
        <v>73977.555493478139</v>
      </c>
      <c r="AF58" s="40">
        <f t="shared" si="41"/>
        <v>75075.63860598352</v>
      </c>
      <c r="AG58" s="40">
        <f t="shared" si="41"/>
        <v>73914.662570518558</v>
      </c>
      <c r="AH58" s="40">
        <f t="shared" si="41"/>
        <v>74685.889060424612</v>
      </c>
      <c r="AI58" s="40">
        <f t="shared" si="41"/>
        <v>77145.910687712167</v>
      </c>
      <c r="AJ58" s="40">
        <f t="shared" si="41"/>
        <v>75945.199639895814</v>
      </c>
      <c r="AK58" s="40">
        <f t="shared" si="41"/>
        <v>78782.305436473893</v>
      </c>
      <c r="AL58" s="40">
        <f t="shared" si="41"/>
        <v>79225.607619284638</v>
      </c>
      <c r="AM58" s="40">
        <f t="shared" si="41"/>
        <v>82022.46899626407</v>
      </c>
      <c r="AN58" s="40">
        <f t="shared" si="41"/>
        <v>82053.013209781071</v>
      </c>
      <c r="AO58" s="40">
        <f t="shared" si="41"/>
        <v>78944.186496333539</v>
      </c>
      <c r="AP58" s="40">
        <f t="shared" si="41"/>
        <v>75775.038210313156</v>
      </c>
      <c r="AQ58" s="40">
        <f t="shared" si="41"/>
        <v>72011.80667561201</v>
      </c>
      <c r="AR58" s="40">
        <f t="shared" si="41"/>
        <v>72272.224928358308</v>
      </c>
      <c r="AS58" s="40">
        <f t="shared" si="41"/>
        <v>70409.554654474574</v>
      </c>
      <c r="AT58" s="40">
        <f t="shared" si="41"/>
        <v>72857.600620239275</v>
      </c>
      <c r="AU58" s="40">
        <f t="shared" si="41"/>
        <v>71049.295745905372</v>
      </c>
      <c r="AV58" s="210">
        <f t="shared" si="41"/>
        <v>73481.45993871268</v>
      </c>
      <c r="AW58" s="210">
        <f t="shared" si="41"/>
        <v>74003.404718690173</v>
      </c>
      <c r="AX58" s="210">
        <f t="shared" si="41"/>
        <v>74575.529535438312</v>
      </c>
      <c r="AY58" s="210">
        <f t="shared" si="41"/>
        <v>75252.144186518562</v>
      </c>
      <c r="AZ58" s="210">
        <f t="shared" si="41"/>
        <v>76029.740470014251</v>
      </c>
      <c r="BA58" s="210">
        <f t="shared" si="41"/>
        <v>76888.467092128878</v>
      </c>
      <c r="BB58" s="210">
        <f t="shared" si="41"/>
        <v>77807.115112993444</v>
      </c>
      <c r="BC58" s="210">
        <f t="shared" si="41"/>
        <v>78767.902503459918</v>
      </c>
      <c r="BD58" s="210">
        <f t="shared" si="41"/>
        <v>79758.218011272285</v>
      </c>
      <c r="BE58" s="210">
        <f t="shared" si="41"/>
        <v>80770.078372851698</v>
      </c>
      <c r="BF58" s="210">
        <f t="shared" si="41"/>
        <v>81799.651402769407</v>
      </c>
      <c r="BG58" s="210">
        <f t="shared" si="41"/>
        <v>82845.947236565858</v>
      </c>
      <c r="BH58" s="210">
        <f t="shared" si="41"/>
        <v>83910.133521584619</v>
      </c>
      <c r="BI58" s="210">
        <f t="shared" si="41"/>
        <v>84994.601016718458</v>
      </c>
      <c r="BJ58" s="210">
        <f t="shared" si="41"/>
        <v>86101.599193200644</v>
      </c>
      <c r="BK58" s="210">
        <f t="shared" si="41"/>
        <v>87232.886945808583</v>
      </c>
      <c r="BL58" s="210">
        <f t="shared" si="41"/>
        <v>88390.098322519334</v>
      </c>
      <c r="BM58" s="313"/>
      <c r="BN58" s="313"/>
      <c r="BO58" s="313"/>
      <c r="BP58" s="313"/>
      <c r="BQ58" s="313"/>
      <c r="BR58" s="313"/>
      <c r="BS58" s="313"/>
      <c r="BT58" s="313"/>
      <c r="BU58" s="313"/>
      <c r="BV58" s="313"/>
    </row>
    <row r="59" spans="2:74" s="20" customFormat="1" x14ac:dyDescent="0.2">
      <c r="B59" s="2" t="s">
        <v>239</v>
      </c>
      <c r="C59" s="2" t="s">
        <v>43</v>
      </c>
      <c r="D59" s="11" t="s">
        <v>61</v>
      </c>
      <c r="E59" s="41">
        <f>E227</f>
        <v>1733.708576</v>
      </c>
      <c r="F59" s="41">
        <f t="shared" ref="F59:BL59" si="42">F227</f>
        <v>1718.7524969999999</v>
      </c>
      <c r="G59" s="41">
        <f t="shared" si="42"/>
        <v>1703.617305</v>
      </c>
      <c r="H59" s="41">
        <f t="shared" si="42"/>
        <v>1688.2997600000001</v>
      </c>
      <c r="I59" s="41">
        <f t="shared" si="42"/>
        <v>1672.796548</v>
      </c>
      <c r="J59" s="41">
        <f t="shared" si="42"/>
        <v>1657.1042729999999</v>
      </c>
      <c r="K59" s="41">
        <f t="shared" si="42"/>
        <v>1641.219454</v>
      </c>
      <c r="L59" s="41">
        <f t="shared" si="42"/>
        <v>1625.1385270000001</v>
      </c>
      <c r="M59" s="41">
        <f t="shared" si="42"/>
        <v>1608.8578359999999</v>
      </c>
      <c r="N59" s="41">
        <f t="shared" si="42"/>
        <v>1592.3736369999999</v>
      </c>
      <c r="O59" s="41">
        <f t="shared" si="42"/>
        <v>1575.68209</v>
      </c>
      <c r="P59" s="41">
        <f t="shared" si="42"/>
        <v>1558.7792569999999</v>
      </c>
      <c r="Q59" s="41">
        <f t="shared" si="42"/>
        <v>1541.6611009999999</v>
      </c>
      <c r="R59" s="41">
        <f t="shared" si="42"/>
        <v>1524.323482</v>
      </c>
      <c r="S59" s="41">
        <f t="shared" si="42"/>
        <v>1506.7621509999999</v>
      </c>
      <c r="T59" s="41">
        <f t="shared" si="42"/>
        <v>1488.9727519999999</v>
      </c>
      <c r="U59" s="41">
        <f t="shared" si="42"/>
        <v>1470.9508109999999</v>
      </c>
      <c r="V59" s="41">
        <f t="shared" si="42"/>
        <v>1452.6917390000001</v>
      </c>
      <c r="W59" s="41">
        <f t="shared" si="42"/>
        <v>1434.190826</v>
      </c>
      <c r="X59" s="41">
        <f t="shared" si="42"/>
        <v>1415.443233</v>
      </c>
      <c r="Y59" s="41">
        <f t="shared" si="42"/>
        <v>1410.6934240000001</v>
      </c>
      <c r="Z59" s="41">
        <f t="shared" si="42"/>
        <v>1405.879428</v>
      </c>
      <c r="AA59" s="41">
        <f t="shared" si="42"/>
        <v>1400.9999350000001</v>
      </c>
      <c r="AB59" s="41">
        <f t="shared" si="42"/>
        <v>1396.0536</v>
      </c>
      <c r="AC59" s="41">
        <f t="shared" si="42"/>
        <v>1391.0390400000001</v>
      </c>
      <c r="AD59" s="41">
        <f t="shared" si="42"/>
        <v>1385.9548319999999</v>
      </c>
      <c r="AE59" s="41">
        <f t="shared" si="42"/>
        <v>1380.799518</v>
      </c>
      <c r="AF59" s="41">
        <f t="shared" si="42"/>
        <v>1375.5715929999999</v>
      </c>
      <c r="AG59" s="41">
        <f t="shared" si="42"/>
        <v>1370.269513</v>
      </c>
      <c r="AH59" s="41">
        <f t="shared" si="42"/>
        <v>1364.891689</v>
      </c>
      <c r="AI59" s="41">
        <f t="shared" si="42"/>
        <v>1359.4364869999999</v>
      </c>
      <c r="AJ59" s="41">
        <f t="shared" si="42"/>
        <v>1353.902223</v>
      </c>
      <c r="AK59" s="41">
        <f t="shared" si="42"/>
        <v>1348.287167</v>
      </c>
      <c r="AL59" s="41">
        <f t="shared" si="42"/>
        <v>1342.5895370000001</v>
      </c>
      <c r="AM59" s="41">
        <f t="shared" si="42"/>
        <v>1336.8074979999999</v>
      </c>
      <c r="AN59" s="41">
        <f t="shared" si="42"/>
        <v>1330.9391599999999</v>
      </c>
      <c r="AO59" s="41">
        <f t="shared" si="42"/>
        <v>1324.982575</v>
      </c>
      <c r="AP59" s="41">
        <f t="shared" si="42"/>
        <v>1318.9357399999999</v>
      </c>
      <c r="AQ59" s="41">
        <f t="shared" si="42"/>
        <v>1312.7965859999999</v>
      </c>
      <c r="AR59" s="41">
        <f t="shared" si="42"/>
        <v>1306.5629839999999</v>
      </c>
      <c r="AS59" s="41">
        <f t="shared" si="42"/>
        <v>1300.232737</v>
      </c>
      <c r="AT59" s="41">
        <f t="shared" si="42"/>
        <v>1293.80358</v>
      </c>
      <c r="AU59" s="41">
        <f t="shared" si="42"/>
        <v>1287.273177</v>
      </c>
      <c r="AV59" s="211">
        <f t="shared" si="42"/>
        <v>1285.0489714703483</v>
      </c>
      <c r="AW59" s="211">
        <f t="shared" si="42"/>
        <v>1282.5888559569848</v>
      </c>
      <c r="AX59" s="211">
        <f t="shared" si="42"/>
        <v>1279.8925619174443</v>
      </c>
      <c r="AY59" s="211">
        <f t="shared" si="42"/>
        <v>1276.9599193804961</v>
      </c>
      <c r="AZ59" s="211">
        <f t="shared" si="42"/>
        <v>1273.7908560808803</v>
      </c>
      <c r="BA59" s="211">
        <f t="shared" si="42"/>
        <v>1270.385396488994</v>
      </c>
      <c r="BB59" s="211">
        <f t="shared" si="42"/>
        <v>1266.7436607387017</v>
      </c>
      <c r="BC59" s="211">
        <f t="shared" si="42"/>
        <v>1262.8658634566207</v>
      </c>
      <c r="BD59" s="211">
        <f t="shared" si="42"/>
        <v>1258.7523124963852</v>
      </c>
      <c r="BE59" s="211">
        <f t="shared" si="42"/>
        <v>1254.4034075815462</v>
      </c>
      <c r="BF59" s="211">
        <f t="shared" si="42"/>
        <v>1249.819638860889</v>
      </c>
      <c r="BG59" s="211">
        <f t="shared" si="42"/>
        <v>1245.0015853800767</v>
      </c>
      <c r="BH59" s="211">
        <f t="shared" si="42"/>
        <v>1239.9499134736247</v>
      </c>
      <c r="BI59" s="211">
        <f t="shared" si="42"/>
        <v>1234.6653750813123</v>
      </c>
      <c r="BJ59" s="211">
        <f t="shared" si="42"/>
        <v>1229.1488059932037</v>
      </c>
      <c r="BK59" s="211">
        <f t="shared" si="42"/>
        <v>1223.4011240275297</v>
      </c>
      <c r="BL59" s="211">
        <f t="shared" si="42"/>
        <v>1217.4233271457149</v>
      </c>
      <c r="BM59" s="313"/>
      <c r="BN59" s="313"/>
      <c r="BO59" s="313"/>
      <c r="BP59" s="313"/>
      <c r="BQ59" s="313"/>
      <c r="BR59" s="313"/>
      <c r="BS59" s="313"/>
      <c r="BT59" s="313"/>
      <c r="BU59" s="313"/>
      <c r="BV59" s="313"/>
    </row>
    <row r="60" spans="2:74" s="20" customFormat="1" x14ac:dyDescent="0.2">
      <c r="D60" s="20" t="s">
        <v>260</v>
      </c>
      <c r="E60" s="44">
        <f>SUM(E56:E59)</f>
        <v>198874.97887731603</v>
      </c>
      <c r="F60" s="44">
        <f t="shared" ref="F60:BL60" si="43">SUM(F56:F59)</f>
        <v>198248.42739286125</v>
      </c>
      <c r="G60" s="44">
        <f t="shared" si="43"/>
        <v>205872.80843367535</v>
      </c>
      <c r="H60" s="44">
        <f t="shared" si="43"/>
        <v>197251.46757319578</v>
      </c>
      <c r="I60" s="44">
        <f t="shared" si="43"/>
        <v>190539.40295934709</v>
      </c>
      <c r="J60" s="44">
        <f t="shared" si="43"/>
        <v>193752.07700859348</v>
      </c>
      <c r="K60" s="44">
        <f t="shared" si="43"/>
        <v>198044.41443106823</v>
      </c>
      <c r="L60" s="44">
        <f t="shared" si="43"/>
        <v>197249.68029467124</v>
      </c>
      <c r="M60" s="44">
        <f t="shared" si="43"/>
        <v>207305.17101882177</v>
      </c>
      <c r="N60" s="44">
        <f t="shared" si="43"/>
        <v>191224.3506483915</v>
      </c>
      <c r="O60" s="44">
        <f t="shared" si="43"/>
        <v>184965.76868010426</v>
      </c>
      <c r="P60" s="44">
        <f t="shared" si="43"/>
        <v>182903.34417466351</v>
      </c>
      <c r="Q60" s="44">
        <f t="shared" si="43"/>
        <v>181739.40548279299</v>
      </c>
      <c r="R60" s="44">
        <f t="shared" si="43"/>
        <v>179732.87610604436</v>
      </c>
      <c r="S60" s="44">
        <f t="shared" si="43"/>
        <v>187774.85835937606</v>
      </c>
      <c r="T60" s="44">
        <f t="shared" si="43"/>
        <v>192442.48518980012</v>
      </c>
      <c r="U60" s="44">
        <f t="shared" si="43"/>
        <v>194266.21885134649</v>
      </c>
      <c r="V60" s="44">
        <f t="shared" si="43"/>
        <v>197455.85418511985</v>
      </c>
      <c r="W60" s="44">
        <f t="shared" si="43"/>
        <v>195161.7601252952</v>
      </c>
      <c r="X60" s="44">
        <f t="shared" si="43"/>
        <v>194252.39291258575</v>
      </c>
      <c r="Y60" s="44">
        <f t="shared" si="43"/>
        <v>200335.46197942831</v>
      </c>
      <c r="Z60" s="44">
        <f t="shared" si="43"/>
        <v>198267.86929446986</v>
      </c>
      <c r="AA60" s="44">
        <f t="shared" si="43"/>
        <v>199824.22768309023</v>
      </c>
      <c r="AB60" s="44">
        <f t="shared" si="43"/>
        <v>197728.97978553813</v>
      </c>
      <c r="AC60" s="44">
        <f t="shared" si="43"/>
        <v>197560.53392891784</v>
      </c>
      <c r="AD60" s="44">
        <f t="shared" si="43"/>
        <v>207128.56011964084</v>
      </c>
      <c r="AE60" s="44">
        <f t="shared" si="43"/>
        <v>202637.21772186409</v>
      </c>
      <c r="AF60" s="44">
        <f t="shared" si="43"/>
        <v>203960.08618089484</v>
      </c>
      <c r="AG60" s="44">
        <f t="shared" si="43"/>
        <v>204881.21792737753</v>
      </c>
      <c r="AH60" s="44">
        <f t="shared" si="43"/>
        <v>206062.53835700391</v>
      </c>
      <c r="AI60" s="44">
        <f t="shared" si="43"/>
        <v>208483.62561450928</v>
      </c>
      <c r="AJ60" s="44">
        <f t="shared" si="43"/>
        <v>204471.62383207874</v>
      </c>
      <c r="AK60" s="44">
        <f t="shared" si="43"/>
        <v>206398.56145023051</v>
      </c>
      <c r="AL60" s="44">
        <f t="shared" si="43"/>
        <v>206521.13428377715</v>
      </c>
      <c r="AM60" s="44">
        <f t="shared" si="43"/>
        <v>208435.53998769287</v>
      </c>
      <c r="AN60" s="44">
        <f t="shared" si="43"/>
        <v>205838.78334328602</v>
      </c>
      <c r="AO60" s="44">
        <f t="shared" si="43"/>
        <v>199509.11109117436</v>
      </c>
      <c r="AP60" s="44">
        <f t="shared" si="43"/>
        <v>196809.29326056986</v>
      </c>
      <c r="AQ60" s="44">
        <f t="shared" si="43"/>
        <v>184163.1763800701</v>
      </c>
      <c r="AR60" s="44">
        <f t="shared" si="43"/>
        <v>190834.2214822947</v>
      </c>
      <c r="AS60" s="44">
        <f t="shared" si="43"/>
        <v>176909.82801579809</v>
      </c>
      <c r="AT60" s="44">
        <f t="shared" si="43"/>
        <v>183165.85210455587</v>
      </c>
      <c r="AU60" s="44">
        <f t="shared" si="43"/>
        <v>181951.60038040316</v>
      </c>
      <c r="AV60" s="44">
        <f t="shared" si="43"/>
        <v>188690.52469855262</v>
      </c>
      <c r="AW60" s="44">
        <f t="shared" si="43"/>
        <v>188671.65426021657</v>
      </c>
      <c r="AX60" s="44">
        <f t="shared" si="43"/>
        <v>188757.19790386336</v>
      </c>
      <c r="AY60" s="44">
        <f t="shared" si="43"/>
        <v>188910.99957734425</v>
      </c>
      <c r="AZ60" s="44">
        <f t="shared" si="43"/>
        <v>189149.19076026601</v>
      </c>
      <c r="BA60" s="44">
        <f t="shared" si="43"/>
        <v>189572.54523535914</v>
      </c>
      <c r="BB60" s="44">
        <f t="shared" si="43"/>
        <v>190124.87660506304</v>
      </c>
      <c r="BC60" s="44">
        <f t="shared" si="43"/>
        <v>190760.08496644025</v>
      </c>
      <c r="BD60" s="44">
        <f t="shared" si="43"/>
        <v>191446.05383565035</v>
      </c>
      <c r="BE60" s="44">
        <f t="shared" si="43"/>
        <v>192162.78688341868</v>
      </c>
      <c r="BF60" s="44">
        <f t="shared" si="43"/>
        <v>192900.81098613923</v>
      </c>
      <c r="BG60" s="44">
        <f t="shared" si="43"/>
        <v>193657.64795057583</v>
      </c>
      <c r="BH60" s="44">
        <f t="shared" si="43"/>
        <v>194435.94256900743</v>
      </c>
      <c r="BI60" s="44">
        <f t="shared" si="43"/>
        <v>195241.07421855885</v>
      </c>
      <c r="BJ60" s="44">
        <f t="shared" si="43"/>
        <v>196077.84431758727</v>
      </c>
      <c r="BK60" s="44">
        <f t="shared" si="43"/>
        <v>196949.68578561945</v>
      </c>
      <c r="BL60" s="44">
        <f t="shared" si="43"/>
        <v>197859.57475487402</v>
      </c>
      <c r="BM60" s="313"/>
      <c r="BN60" s="313"/>
      <c r="BO60" s="313"/>
      <c r="BP60" s="313"/>
      <c r="BQ60" s="313"/>
      <c r="BR60" s="313"/>
      <c r="BS60" s="313"/>
      <c r="BT60" s="313"/>
      <c r="BU60" s="313"/>
      <c r="BV60" s="313"/>
    </row>
    <row r="61" spans="2:74" x14ac:dyDescent="0.2">
      <c r="D61" s="2" t="s">
        <v>219</v>
      </c>
      <c r="E61" s="2">
        <v>1.0720172349047199</v>
      </c>
      <c r="F61" s="2">
        <v>1.0694979040209101</v>
      </c>
      <c r="G61" s="2">
        <v>1.0698959082161801</v>
      </c>
      <c r="H61" s="2">
        <v>1.06783122650345</v>
      </c>
      <c r="I61" s="2">
        <v>1.0681439331501299</v>
      </c>
      <c r="J61" s="2">
        <v>1.0673702406255201</v>
      </c>
      <c r="K61" s="2">
        <v>1.06677839484366</v>
      </c>
      <c r="L61" s="2">
        <v>1.06644622813668</v>
      </c>
      <c r="M61" s="2">
        <v>1.0665602904451299</v>
      </c>
      <c r="N61" s="2">
        <v>1.0661879879468701</v>
      </c>
      <c r="O61" s="2">
        <v>1.06566208135962</v>
      </c>
      <c r="P61" s="2">
        <v>1.0646592305449001</v>
      </c>
      <c r="Q61" s="2">
        <v>1.06371584425925</v>
      </c>
      <c r="R61" s="2">
        <v>1.0612604601611899</v>
      </c>
      <c r="S61" s="2">
        <v>1.0621185077654201</v>
      </c>
      <c r="T61" s="2">
        <v>1.0625701346287</v>
      </c>
      <c r="U61" s="2">
        <v>1.0627049182594801</v>
      </c>
      <c r="V61" s="2">
        <v>1.0620696964627701</v>
      </c>
      <c r="W61" s="2">
        <v>1.0614936817851</v>
      </c>
      <c r="X61" s="2">
        <v>1.0619596485056699</v>
      </c>
      <c r="Y61" s="2">
        <v>1.0610814375719699</v>
      </c>
      <c r="Z61" s="2">
        <v>1.0602128056319</v>
      </c>
      <c r="AA61" s="2">
        <v>1.05756739276527</v>
      </c>
      <c r="AB61" s="2">
        <v>1.05728311452017</v>
      </c>
      <c r="AC61" s="2">
        <v>1.0563240070395199</v>
      </c>
      <c r="AD61" s="2">
        <v>1.0546919540686099</v>
      </c>
      <c r="AE61" s="2">
        <v>1.0535682134878099</v>
      </c>
      <c r="AF61" s="2">
        <v>1.05323761143081</v>
      </c>
      <c r="AG61" s="2">
        <v>1.05254328054489</v>
      </c>
      <c r="AH61" s="2">
        <v>1.0533986992647799</v>
      </c>
      <c r="AI61" s="2">
        <v>1.0537141383444899</v>
      </c>
      <c r="AJ61" s="2">
        <v>1.0533874873534499</v>
      </c>
      <c r="AK61" s="2">
        <v>1.0540611513636999</v>
      </c>
      <c r="AL61" s="2">
        <v>1.05420355153288</v>
      </c>
      <c r="AM61" s="2">
        <v>1.0547243909764601</v>
      </c>
      <c r="AN61" s="2">
        <v>1.0559758756483999</v>
      </c>
      <c r="AO61" s="2">
        <v>1.0564474342219901</v>
      </c>
      <c r="AP61" s="2">
        <v>1.05661797531526</v>
      </c>
      <c r="AQ61" s="2">
        <v>1.05504882793039</v>
      </c>
      <c r="AR61" s="2">
        <v>1.0556101976683601</v>
      </c>
      <c r="AS61" s="2">
        <v>1.0560033044727499</v>
      </c>
      <c r="AT61" s="2">
        <v>1.0574139133781599</v>
      </c>
      <c r="AU61" s="297">
        <v>1.0572064663690099</v>
      </c>
      <c r="AV61" s="298">
        <v>1.05747934</v>
      </c>
      <c r="AW61" s="298">
        <v>1.05777487</v>
      </c>
      <c r="AX61" s="298">
        <v>1.0580704000000001</v>
      </c>
      <c r="AY61" s="298">
        <v>1.0583659299999999</v>
      </c>
      <c r="AZ61" s="298">
        <v>1.0586614599999999</v>
      </c>
      <c r="BA61" s="298">
        <v>1.05895699</v>
      </c>
      <c r="BB61" s="298">
        <v>1.05925252</v>
      </c>
      <c r="BC61" s="298">
        <v>1.0595480500000001</v>
      </c>
      <c r="BD61" s="298">
        <v>1.0598435799999999</v>
      </c>
      <c r="BE61" s="297">
        <v>1.0601391099999999</v>
      </c>
      <c r="BF61" s="297">
        <v>1.06043464</v>
      </c>
      <c r="BG61" s="297">
        <v>1.06073017</v>
      </c>
      <c r="BH61" s="297">
        <v>1.0610257000000001</v>
      </c>
      <c r="BI61" s="297">
        <v>1.0613212299999999</v>
      </c>
      <c r="BJ61" s="297">
        <v>1.0616167599999999</v>
      </c>
      <c r="BK61" s="297">
        <v>1.06191229</v>
      </c>
      <c r="BL61" s="298">
        <v>1.06220782</v>
      </c>
      <c r="BM61" s="82"/>
      <c r="BN61" s="82"/>
      <c r="BO61" s="82"/>
      <c r="BP61" s="82"/>
      <c r="BQ61" s="82"/>
      <c r="BR61" s="82"/>
      <c r="BS61" s="82"/>
      <c r="BT61" s="82"/>
      <c r="BU61" s="82"/>
      <c r="BV61" s="82"/>
    </row>
    <row r="62" spans="2:74" s="20" customFormat="1" x14ac:dyDescent="0.2">
      <c r="B62" s="20" t="s">
        <v>239</v>
      </c>
      <c r="C62" s="20" t="s">
        <v>257</v>
      </c>
      <c r="D62" s="20" t="s">
        <v>261</v>
      </c>
      <c r="E62" s="44">
        <f>E60/E61</f>
        <v>185514.72159399741</v>
      </c>
      <c r="F62" s="44">
        <f t="shared" ref="F62:BL62" si="44">F60/F61</f>
        <v>185365.8867843702</v>
      </c>
      <c r="G62" s="44">
        <f t="shared" si="44"/>
        <v>192423.2131861535</v>
      </c>
      <c r="H62" s="44">
        <f t="shared" si="44"/>
        <v>184721.576478976</v>
      </c>
      <c r="I62" s="44">
        <f t="shared" si="44"/>
        <v>178383.64011244764</v>
      </c>
      <c r="J62" s="44">
        <f t="shared" si="44"/>
        <v>181522.83962409079</v>
      </c>
      <c r="K62" s="44">
        <f t="shared" si="44"/>
        <v>185647.19288310327</v>
      </c>
      <c r="L62" s="44">
        <f t="shared" si="44"/>
        <v>184959.79927587209</v>
      </c>
      <c r="M62" s="44">
        <f t="shared" si="44"/>
        <v>194367.98170340917</v>
      </c>
      <c r="N62" s="44">
        <f t="shared" si="44"/>
        <v>179353.31555988279</v>
      </c>
      <c r="O62" s="44">
        <f t="shared" si="44"/>
        <v>173568.87508291233</v>
      </c>
      <c r="P62" s="44">
        <f t="shared" si="44"/>
        <v>171795.19880840398</v>
      </c>
      <c r="Q62" s="44">
        <f t="shared" si="44"/>
        <v>170853.34063943796</v>
      </c>
      <c r="R62" s="44">
        <f t="shared" si="44"/>
        <v>169357.93130250569</v>
      </c>
      <c r="S62" s="44">
        <f t="shared" si="44"/>
        <v>176792.75616280673</v>
      </c>
      <c r="T62" s="44">
        <f t="shared" si="44"/>
        <v>181110.38407553814</v>
      </c>
      <c r="U62" s="44">
        <f t="shared" si="44"/>
        <v>182803.53794684575</v>
      </c>
      <c r="V62" s="44">
        <f t="shared" si="44"/>
        <v>185916.09839048024</v>
      </c>
      <c r="W62" s="44">
        <f t="shared" si="44"/>
        <v>183855.79064125396</v>
      </c>
      <c r="X62" s="44">
        <f t="shared" si="44"/>
        <v>182918.80787177445</v>
      </c>
      <c r="Y62" s="44">
        <f t="shared" si="44"/>
        <v>188803.09737379622</v>
      </c>
      <c r="Z62" s="44">
        <f t="shared" si="44"/>
        <v>187007.6160571365</v>
      </c>
      <c r="AA62" s="44">
        <f t="shared" si="44"/>
        <v>188947.03926205653</v>
      </c>
      <c r="AB62" s="44">
        <f t="shared" si="44"/>
        <v>187016.11429335471</v>
      </c>
      <c r="AC62" s="44">
        <f t="shared" si="44"/>
        <v>187026.45458433341</v>
      </c>
      <c r="AD62" s="44">
        <f t="shared" si="44"/>
        <v>196387.73133768185</v>
      </c>
      <c r="AE62" s="44">
        <f t="shared" si="44"/>
        <v>192334.21730809333</v>
      </c>
      <c r="AF62" s="44">
        <f t="shared" si="44"/>
        <v>193650.59125055137</v>
      </c>
      <c r="AG62" s="44">
        <f t="shared" si="44"/>
        <v>194653.48524320329</v>
      </c>
      <c r="AH62" s="44">
        <f t="shared" si="44"/>
        <v>195616.85286000956</v>
      </c>
      <c r="AI62" s="44">
        <f t="shared" si="44"/>
        <v>197855.96304331819</v>
      </c>
      <c r="AJ62" s="44">
        <f t="shared" si="44"/>
        <v>194108.65069775702</v>
      </c>
      <c r="AK62" s="44">
        <f t="shared" si="44"/>
        <v>195812.70136291499</v>
      </c>
      <c r="AL62" s="44">
        <f t="shared" si="44"/>
        <v>195902.52184550327</v>
      </c>
      <c r="AM62" s="44">
        <f t="shared" si="44"/>
        <v>197620.85884325099</v>
      </c>
      <c r="AN62" s="44">
        <f t="shared" si="44"/>
        <v>194927.54341276502</v>
      </c>
      <c r="AO62" s="44">
        <f t="shared" si="44"/>
        <v>188849.06586772186</v>
      </c>
      <c r="AP62" s="44">
        <f t="shared" si="44"/>
        <v>186263.43471191509</v>
      </c>
      <c r="AQ62" s="44">
        <f t="shared" si="44"/>
        <v>174554.17370713464</v>
      </c>
      <c r="AR62" s="44">
        <f t="shared" si="44"/>
        <v>180780.95674313378</v>
      </c>
      <c r="AS62" s="44">
        <f t="shared" si="44"/>
        <v>167527.72199337679</v>
      </c>
      <c r="AT62" s="44">
        <f t="shared" si="44"/>
        <v>173220.58068953248</v>
      </c>
      <c r="AU62" s="44">
        <f t="shared" si="44"/>
        <v>172106.02296571116</v>
      </c>
      <c r="AV62" s="44">
        <f t="shared" si="44"/>
        <v>178434.24222221933</v>
      </c>
      <c r="AW62" s="44">
        <f t="shared" si="44"/>
        <v>178366.55002043731</v>
      </c>
      <c r="AX62" s="44">
        <f t="shared" si="44"/>
        <v>178397.57912504059</v>
      </c>
      <c r="AY62" s="44">
        <f t="shared" si="44"/>
        <v>178493.08469079714</v>
      </c>
      <c r="AZ62" s="44">
        <f t="shared" si="44"/>
        <v>178668.25033969406</v>
      </c>
      <c r="BA62" s="44">
        <f t="shared" si="44"/>
        <v>179018.17262225083</v>
      </c>
      <c r="BB62" s="44">
        <f t="shared" si="44"/>
        <v>179489.66182781706</v>
      </c>
      <c r="BC62" s="44">
        <f t="shared" si="44"/>
        <v>180039.10720843688</v>
      </c>
      <c r="BD62" s="44">
        <f t="shared" si="44"/>
        <v>180636.14051014054</v>
      </c>
      <c r="BE62" s="44">
        <f t="shared" si="44"/>
        <v>181261.85994913318</v>
      </c>
      <c r="BF62" s="44">
        <f t="shared" si="44"/>
        <v>181907.30829590707</v>
      </c>
      <c r="BG62" s="44">
        <f t="shared" si="44"/>
        <v>182570.13275164581</v>
      </c>
      <c r="BH62" s="44">
        <f t="shared" si="44"/>
        <v>183252.81147196286</v>
      </c>
      <c r="BI62" s="44">
        <f t="shared" si="44"/>
        <v>183960.39643771082</v>
      </c>
      <c r="BJ62" s="44">
        <f t="shared" si="44"/>
        <v>184697.38959055929</v>
      </c>
      <c r="BK62" s="44">
        <f t="shared" si="44"/>
        <v>185466.999148884</v>
      </c>
      <c r="BL62" s="44">
        <f t="shared" si="44"/>
        <v>186271.99972494462</v>
      </c>
      <c r="BM62" s="313"/>
      <c r="BN62" s="313"/>
      <c r="BO62" s="313"/>
      <c r="BP62" s="313"/>
      <c r="BQ62" s="313"/>
      <c r="BR62" s="313"/>
      <c r="BS62" s="313"/>
      <c r="BT62" s="313"/>
      <c r="BU62" s="313"/>
      <c r="BV62" s="313"/>
    </row>
    <row r="63" spans="2:74" s="20" customFormat="1" x14ac:dyDescent="0.2">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313"/>
      <c r="BN63" s="313"/>
      <c r="BO63" s="313"/>
      <c r="BP63" s="313"/>
      <c r="BQ63" s="313"/>
      <c r="BR63" s="313"/>
      <c r="BS63" s="313"/>
      <c r="BT63" s="313"/>
      <c r="BU63" s="313"/>
      <c r="BV63" s="313"/>
    </row>
    <row r="64" spans="2:74" s="20" customFormat="1" x14ac:dyDescent="0.2">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313"/>
      <c r="BN64" s="313"/>
      <c r="BO64" s="313"/>
      <c r="BP64" s="313"/>
      <c r="BQ64" s="313"/>
      <c r="BR64" s="313"/>
      <c r="BS64" s="313"/>
      <c r="BT64" s="313"/>
      <c r="BU64" s="313"/>
      <c r="BV64" s="313"/>
    </row>
    <row r="65" spans="47:74" x14ac:dyDescent="0.2">
      <c r="AU65" s="48"/>
      <c r="AV65" s="82"/>
      <c r="AW65" s="82"/>
      <c r="AX65" s="82"/>
      <c r="AY65" s="82"/>
      <c r="AZ65" s="82"/>
      <c r="BA65" s="82"/>
      <c r="BB65" s="82"/>
      <c r="BC65" s="82"/>
      <c r="BD65" s="82"/>
      <c r="BL65" s="82"/>
      <c r="BM65" s="82"/>
      <c r="BN65" s="82"/>
      <c r="BO65" s="82"/>
      <c r="BP65" s="82"/>
      <c r="BQ65" s="82"/>
      <c r="BR65" s="82"/>
      <c r="BS65" s="82"/>
      <c r="BT65" s="82"/>
      <c r="BU65" s="82"/>
      <c r="BV65" s="82"/>
    </row>
    <row r="66" spans="47:74" x14ac:dyDescent="0.2">
      <c r="AU66" s="48"/>
      <c r="AV66" s="82"/>
      <c r="AW66" s="82"/>
      <c r="AX66" s="82"/>
      <c r="AY66" s="82"/>
      <c r="AZ66" s="82"/>
      <c r="BA66" s="82"/>
      <c r="BB66" s="82"/>
      <c r="BC66" s="82"/>
      <c r="BD66" s="82"/>
      <c r="BL66" s="82"/>
      <c r="BM66" s="82"/>
      <c r="BN66" s="82"/>
      <c r="BO66" s="82"/>
      <c r="BP66" s="82"/>
      <c r="BQ66" s="82"/>
      <c r="BR66" s="82"/>
      <c r="BS66" s="82"/>
      <c r="BT66" s="82"/>
      <c r="BU66" s="82"/>
      <c r="BV66" s="82"/>
    </row>
    <row r="67" spans="47:74" x14ac:dyDescent="0.2">
      <c r="BE67" s="69"/>
      <c r="BF67" s="69"/>
      <c r="BG67" s="69"/>
      <c r="BH67" s="69"/>
      <c r="BI67" s="69"/>
      <c r="BJ67" s="69"/>
      <c r="BK67" s="82"/>
    </row>
    <row r="68" spans="47:74" x14ac:dyDescent="0.2">
      <c r="BE68" s="69"/>
      <c r="BF68" s="69"/>
      <c r="BG68" s="69"/>
      <c r="BH68" s="69"/>
      <c r="BI68" s="69"/>
      <c r="BJ68" s="69"/>
    </row>
    <row r="140" spans="1:74" x14ac:dyDescent="0.2">
      <c r="E140" s="45">
        <v>1971</v>
      </c>
      <c r="F140" s="45">
        <v>1972</v>
      </c>
      <c r="G140" s="45">
        <v>1973</v>
      </c>
      <c r="H140" s="45">
        <v>1974</v>
      </c>
      <c r="I140" s="45">
        <v>1975</v>
      </c>
      <c r="J140" s="45">
        <v>1976</v>
      </c>
      <c r="K140" s="45">
        <v>1977</v>
      </c>
      <c r="L140" s="45">
        <v>1978</v>
      </c>
      <c r="M140" s="45">
        <v>1979</v>
      </c>
      <c r="N140" s="45">
        <v>1980</v>
      </c>
      <c r="O140" s="45">
        <v>1981</v>
      </c>
      <c r="P140" s="45">
        <v>1982</v>
      </c>
      <c r="Q140" s="45">
        <v>1983</v>
      </c>
      <c r="R140" s="45">
        <v>1984</v>
      </c>
      <c r="S140" s="45">
        <v>1985</v>
      </c>
      <c r="T140" s="45">
        <v>1986</v>
      </c>
      <c r="U140" s="45">
        <v>1987</v>
      </c>
      <c r="V140" s="45">
        <v>1988</v>
      </c>
      <c r="W140" s="45">
        <v>1989</v>
      </c>
      <c r="X140" s="45">
        <v>1990</v>
      </c>
      <c r="Y140" s="45">
        <v>1991</v>
      </c>
      <c r="Z140" s="45">
        <v>1992</v>
      </c>
      <c r="AA140" s="45">
        <v>1993</v>
      </c>
      <c r="AB140" s="45">
        <v>1994</v>
      </c>
      <c r="AC140" s="45">
        <v>1995</v>
      </c>
      <c r="AD140" s="45">
        <v>1996</v>
      </c>
      <c r="AE140" s="45">
        <v>1997</v>
      </c>
      <c r="AF140" s="45">
        <v>1998</v>
      </c>
      <c r="AG140" s="45">
        <v>1999</v>
      </c>
      <c r="AH140" s="45">
        <v>2000</v>
      </c>
      <c r="AI140" s="45">
        <v>2001</v>
      </c>
      <c r="AJ140" s="45">
        <v>2002</v>
      </c>
      <c r="AK140" s="45">
        <v>2003</v>
      </c>
      <c r="AL140" s="45">
        <v>2004</v>
      </c>
      <c r="AM140" s="45">
        <v>2005</v>
      </c>
      <c r="AN140" s="45">
        <v>2006</v>
      </c>
      <c r="AO140" s="45">
        <v>2007</v>
      </c>
      <c r="AP140" s="45">
        <v>2008</v>
      </c>
      <c r="AQ140" s="45">
        <v>2009</v>
      </c>
      <c r="AR140" s="45">
        <v>2010</v>
      </c>
      <c r="AS140" s="45">
        <v>2011</v>
      </c>
      <c r="AT140" s="45">
        <v>2012</v>
      </c>
      <c r="AU140" s="45">
        <v>2013</v>
      </c>
      <c r="AV140" s="45">
        <v>2014</v>
      </c>
      <c r="AW140" s="45">
        <v>2015</v>
      </c>
      <c r="AX140" s="45">
        <v>2016</v>
      </c>
      <c r="AY140" s="45">
        <v>2017</v>
      </c>
      <c r="AZ140" s="45">
        <v>2018</v>
      </c>
      <c r="BA140" s="45">
        <v>2019</v>
      </c>
      <c r="BB140" s="45">
        <v>2020</v>
      </c>
      <c r="BC140" s="45">
        <v>2021</v>
      </c>
      <c r="BD140" s="45">
        <v>2022</v>
      </c>
      <c r="BE140" s="45">
        <v>2023</v>
      </c>
      <c r="BF140" s="45">
        <v>2024</v>
      </c>
      <c r="BG140" s="45">
        <v>2025</v>
      </c>
      <c r="BH140" s="45">
        <v>2026</v>
      </c>
      <c r="BI140" s="45">
        <v>2027</v>
      </c>
      <c r="BJ140" s="45">
        <v>2028</v>
      </c>
      <c r="BK140" s="45">
        <v>2029</v>
      </c>
      <c r="BL140" s="45">
        <v>2030</v>
      </c>
      <c r="BM140" s="45">
        <v>2031</v>
      </c>
      <c r="BN140" s="45">
        <v>2032</v>
      </c>
      <c r="BO140" s="45">
        <v>2033</v>
      </c>
      <c r="BP140" s="45">
        <v>2034</v>
      </c>
      <c r="BQ140" s="45">
        <v>2035</v>
      </c>
      <c r="BR140" s="45">
        <v>2036</v>
      </c>
      <c r="BS140" s="45">
        <v>2037</v>
      </c>
      <c r="BT140" s="45">
        <v>2038</v>
      </c>
      <c r="BU140" s="45">
        <v>2039</v>
      </c>
      <c r="BV140" s="45">
        <v>2040</v>
      </c>
    </row>
    <row r="141" spans="1:74" x14ac:dyDescent="0.2">
      <c r="C141" s="20" t="s">
        <v>14</v>
      </c>
      <c r="D141" s="13"/>
      <c r="E141" s="46" t="s">
        <v>5</v>
      </c>
      <c r="F141" s="46" t="s">
        <v>5</v>
      </c>
      <c r="G141" s="46" t="s">
        <v>5</v>
      </c>
      <c r="H141" s="46" t="s">
        <v>5</v>
      </c>
      <c r="I141" s="46" t="s">
        <v>5</v>
      </c>
      <c r="J141" s="46" t="s">
        <v>5</v>
      </c>
      <c r="K141" s="46" t="s">
        <v>5</v>
      </c>
      <c r="L141" s="46" t="s">
        <v>5</v>
      </c>
      <c r="M141" s="46" t="s">
        <v>5</v>
      </c>
      <c r="N141" s="46" t="s">
        <v>5</v>
      </c>
      <c r="O141" s="46" t="s">
        <v>5</v>
      </c>
      <c r="P141" s="46" t="s">
        <v>5</v>
      </c>
      <c r="Q141" s="46" t="s">
        <v>5</v>
      </c>
      <c r="R141" s="46" t="s">
        <v>5</v>
      </c>
      <c r="S141" s="46" t="s">
        <v>5</v>
      </c>
      <c r="T141" s="46" t="s">
        <v>5</v>
      </c>
      <c r="U141" s="46" t="s">
        <v>5</v>
      </c>
      <c r="V141" s="46" t="s">
        <v>5</v>
      </c>
      <c r="W141" s="46" t="s">
        <v>5</v>
      </c>
      <c r="X141" s="46" t="s">
        <v>5</v>
      </c>
      <c r="Y141" s="46" t="s">
        <v>5</v>
      </c>
      <c r="Z141" s="46" t="s">
        <v>5</v>
      </c>
      <c r="AA141" s="46" t="s">
        <v>5</v>
      </c>
      <c r="AB141" s="46" t="s">
        <v>5</v>
      </c>
      <c r="AC141" s="46" t="s">
        <v>5</v>
      </c>
      <c r="AD141" s="46" t="s">
        <v>5</v>
      </c>
      <c r="AE141" s="46" t="s">
        <v>5</v>
      </c>
      <c r="AF141" s="46" t="s">
        <v>5</v>
      </c>
      <c r="AG141" s="46" t="s">
        <v>5</v>
      </c>
      <c r="AH141" s="46" t="s">
        <v>5</v>
      </c>
      <c r="AI141" s="46" t="s">
        <v>5</v>
      </c>
      <c r="AJ141" s="46" t="s">
        <v>5</v>
      </c>
      <c r="AK141" s="46" t="s">
        <v>5</v>
      </c>
      <c r="AL141" s="46" t="s">
        <v>5</v>
      </c>
      <c r="AM141" s="46" t="s">
        <v>5</v>
      </c>
      <c r="AN141" s="46" t="s">
        <v>5</v>
      </c>
      <c r="AO141" s="46" t="s">
        <v>5</v>
      </c>
      <c r="AP141" s="46" t="s">
        <v>5</v>
      </c>
      <c r="AQ141" s="46" t="s">
        <v>5</v>
      </c>
      <c r="AR141" s="46" t="s">
        <v>5</v>
      </c>
      <c r="AS141" s="46" t="s">
        <v>5</v>
      </c>
      <c r="AT141" s="46" t="s">
        <v>5</v>
      </c>
      <c r="AU141" s="46" t="s">
        <v>5</v>
      </c>
      <c r="AV141" s="46" t="s">
        <v>5</v>
      </c>
      <c r="AW141" s="46" t="s">
        <v>5</v>
      </c>
      <c r="AX141" s="46" t="s">
        <v>5</v>
      </c>
      <c r="AY141" s="46" t="s">
        <v>5</v>
      </c>
      <c r="AZ141" s="46" t="s">
        <v>5</v>
      </c>
      <c r="BA141" s="46" t="s">
        <v>5</v>
      </c>
      <c r="BB141" s="46" t="s">
        <v>5</v>
      </c>
      <c r="BC141" s="46" t="s">
        <v>5</v>
      </c>
      <c r="BD141" s="46" t="s">
        <v>5</v>
      </c>
      <c r="BE141" s="46" t="s">
        <v>5</v>
      </c>
      <c r="BF141" s="46" t="s">
        <v>5</v>
      </c>
      <c r="BG141" s="46" t="s">
        <v>5</v>
      </c>
      <c r="BH141" s="46" t="s">
        <v>5</v>
      </c>
      <c r="BI141" s="46" t="s">
        <v>5</v>
      </c>
      <c r="BJ141" s="46" t="s">
        <v>5</v>
      </c>
      <c r="BK141" s="46" t="s">
        <v>5</v>
      </c>
      <c r="BL141" s="46" t="s">
        <v>5</v>
      </c>
      <c r="BM141" s="46" t="s">
        <v>5</v>
      </c>
      <c r="BN141" s="46" t="s">
        <v>5</v>
      </c>
      <c r="BO141" s="46" t="s">
        <v>5</v>
      </c>
      <c r="BP141" s="46" t="s">
        <v>5</v>
      </c>
      <c r="BQ141" s="46" t="s">
        <v>5</v>
      </c>
      <c r="BR141" s="46" t="s">
        <v>5</v>
      </c>
      <c r="BS141" s="46" t="s">
        <v>5</v>
      </c>
      <c r="BT141" s="46" t="s">
        <v>5</v>
      </c>
      <c r="BU141" s="46" t="s">
        <v>5</v>
      </c>
      <c r="BV141" s="46" t="s">
        <v>5</v>
      </c>
    </row>
    <row r="142" spans="1:74" x14ac:dyDescent="0.2">
      <c r="A142" s="2" t="s">
        <v>115</v>
      </c>
      <c r="B142" s="77" t="s">
        <v>79</v>
      </c>
      <c r="D142" s="13"/>
      <c r="E142" s="88" t="s">
        <v>2</v>
      </c>
      <c r="F142" s="88" t="s">
        <v>2</v>
      </c>
      <c r="G142" s="88" t="s">
        <v>2</v>
      </c>
      <c r="H142" s="88" t="s">
        <v>2</v>
      </c>
      <c r="I142" s="88" t="s">
        <v>2</v>
      </c>
      <c r="J142" s="88" t="s">
        <v>2</v>
      </c>
      <c r="K142" s="88" t="s">
        <v>2</v>
      </c>
      <c r="L142" s="88" t="s">
        <v>2</v>
      </c>
      <c r="M142" s="88" t="s">
        <v>2</v>
      </c>
      <c r="N142" s="88" t="s">
        <v>2</v>
      </c>
      <c r="O142" s="88" t="s">
        <v>2</v>
      </c>
      <c r="P142" s="88" t="s">
        <v>2</v>
      </c>
      <c r="Q142" s="88" t="s">
        <v>2</v>
      </c>
      <c r="R142" s="88" t="s">
        <v>2</v>
      </c>
      <c r="S142" s="88" t="s">
        <v>2</v>
      </c>
      <c r="T142" s="88" t="s">
        <v>2</v>
      </c>
      <c r="U142" s="88" t="s">
        <v>2</v>
      </c>
      <c r="V142" s="88" t="s">
        <v>2</v>
      </c>
      <c r="W142" s="88" t="s">
        <v>2</v>
      </c>
      <c r="X142" s="88" t="s">
        <v>2</v>
      </c>
      <c r="Y142" s="88" t="s">
        <v>2</v>
      </c>
      <c r="Z142" s="88" t="s">
        <v>2</v>
      </c>
      <c r="AA142" s="88" t="s">
        <v>2</v>
      </c>
      <c r="AB142" s="88" t="s">
        <v>2</v>
      </c>
      <c r="AC142" s="88" t="s">
        <v>2</v>
      </c>
      <c r="AD142" s="88" t="s">
        <v>2</v>
      </c>
      <c r="AE142" s="88" t="s">
        <v>2</v>
      </c>
      <c r="AF142" s="88" t="s">
        <v>2</v>
      </c>
      <c r="AG142" s="88" t="s">
        <v>2</v>
      </c>
      <c r="AH142" s="88" t="s">
        <v>2</v>
      </c>
      <c r="AI142" s="88" t="s">
        <v>2</v>
      </c>
      <c r="AJ142" s="88" t="s">
        <v>2</v>
      </c>
      <c r="AK142" s="88" t="s">
        <v>2</v>
      </c>
      <c r="AL142" s="88" t="s">
        <v>2</v>
      </c>
      <c r="AM142" s="88" t="s">
        <v>2</v>
      </c>
      <c r="AN142" s="88" t="s">
        <v>2</v>
      </c>
      <c r="AO142" s="88" t="s">
        <v>2</v>
      </c>
      <c r="AP142" s="88" t="s">
        <v>2</v>
      </c>
      <c r="AQ142" s="88" t="s">
        <v>2</v>
      </c>
      <c r="AR142" s="88" t="s">
        <v>2</v>
      </c>
      <c r="AS142" s="88" t="s">
        <v>2</v>
      </c>
      <c r="AT142" s="88" t="s">
        <v>2</v>
      </c>
      <c r="AU142" s="88" t="s">
        <v>2</v>
      </c>
      <c r="AV142" s="88" t="s">
        <v>2</v>
      </c>
      <c r="AW142" s="88" t="s">
        <v>2</v>
      </c>
      <c r="AX142" s="88" t="s">
        <v>2</v>
      </c>
      <c r="AY142" s="88" t="s">
        <v>2</v>
      </c>
      <c r="AZ142" s="88" t="s">
        <v>2</v>
      </c>
      <c r="BA142" s="88" t="s">
        <v>2</v>
      </c>
      <c r="BB142" s="88" t="s">
        <v>2</v>
      </c>
      <c r="BC142" s="88" t="s">
        <v>2</v>
      </c>
      <c r="BD142" s="88" t="s">
        <v>2</v>
      </c>
      <c r="BE142" s="88" t="s">
        <v>2</v>
      </c>
      <c r="BF142" s="88" t="s">
        <v>2</v>
      </c>
      <c r="BG142" s="88" t="s">
        <v>2</v>
      </c>
      <c r="BH142" s="88" t="s">
        <v>2</v>
      </c>
      <c r="BI142" s="88" t="s">
        <v>2</v>
      </c>
      <c r="BJ142" s="88" t="s">
        <v>2</v>
      </c>
      <c r="BK142" s="88" t="s">
        <v>2</v>
      </c>
      <c r="BL142" s="88" t="s">
        <v>2</v>
      </c>
      <c r="BM142" s="88" t="s">
        <v>2</v>
      </c>
      <c r="BN142" s="88" t="s">
        <v>2</v>
      </c>
      <c r="BO142" s="88" t="s">
        <v>2</v>
      </c>
      <c r="BP142" s="88" t="s">
        <v>2</v>
      </c>
      <c r="BQ142" s="88" t="s">
        <v>2</v>
      </c>
      <c r="BR142" s="88" t="s">
        <v>2</v>
      </c>
      <c r="BS142" s="88" t="s">
        <v>2</v>
      </c>
      <c r="BT142" s="88" t="s">
        <v>2</v>
      </c>
      <c r="BU142" s="88" t="s">
        <v>2</v>
      </c>
      <c r="BV142" s="88" t="s">
        <v>2</v>
      </c>
    </row>
    <row r="143" spans="1:74" x14ac:dyDescent="0.2">
      <c r="A143" s="2">
        <v>-20</v>
      </c>
      <c r="B143" s="78">
        <f>(AU143-E143)/42</f>
        <v>-48.570551240595236</v>
      </c>
      <c r="C143" s="116" t="str">
        <f>'4_UK+GH_1960-2013_energy_data'!B2</f>
        <v>Direct heat</v>
      </c>
      <c r="D143" s="116" t="str">
        <f>'4_UK+GH_1960-2013_energy_data'!C2</f>
        <v>HTH.600.C - Industrial heat/furnace</v>
      </c>
      <c r="E143" s="90">
        <f>'4_UK+GH_1960-2013_energy_data'!P2</f>
        <v>3804.2014317799999</v>
      </c>
      <c r="F143" s="90">
        <f>'4_UK+GH_1960-2013_energy_data'!Q2</f>
        <v>3786.49375917</v>
      </c>
      <c r="G143" s="90">
        <f>'4_UK+GH_1960-2013_energy_data'!R2</f>
        <v>3713.198972745</v>
      </c>
      <c r="H143" s="90">
        <f>'4_UK+GH_1960-2013_energy_data'!S2</f>
        <v>3511.4126358399999</v>
      </c>
      <c r="I143" s="90">
        <f>'4_UK+GH_1960-2013_energy_data'!T2</f>
        <v>3504.3125960699999</v>
      </c>
      <c r="J143" s="90">
        <f>'4_UK+GH_1960-2013_energy_data'!U2</f>
        <v>3437.7210097500001</v>
      </c>
      <c r="K143" s="90">
        <f>'4_UK+GH_1960-2013_energy_data'!V2</f>
        <v>3622.9667388100002</v>
      </c>
      <c r="L143" s="90">
        <f>'4_UK+GH_1960-2013_energy_data'!W2</f>
        <v>3472.7710239600001</v>
      </c>
      <c r="M143" s="90">
        <f>'4_UK+GH_1960-2013_energy_data'!X2</f>
        <v>3611.8751841600001</v>
      </c>
      <c r="N143" s="90">
        <f>'4_UK+GH_1960-2013_energy_data'!Y2</f>
        <v>3156.4370027</v>
      </c>
      <c r="O143" s="90">
        <f>'4_UK+GH_1960-2013_energy_data'!Z2</f>
        <v>3235.8684852000001</v>
      </c>
      <c r="P143" s="90">
        <f>'4_UK+GH_1960-2013_energy_data'!AA2</f>
        <v>3256.0364142600001</v>
      </c>
      <c r="Q143" s="90">
        <f>'4_UK+GH_1960-2013_energy_data'!AB2</f>
        <v>3168.6699550399999</v>
      </c>
      <c r="R143" s="90">
        <f>'4_UK+GH_1960-2013_energy_data'!AC2</f>
        <v>3003.0955239999998</v>
      </c>
      <c r="S143" s="90">
        <f>'4_UK+GH_1960-2013_energy_data'!AD2</f>
        <v>3079.64621106</v>
      </c>
      <c r="T143" s="90">
        <f>'4_UK+GH_1960-2013_energy_data'!AE2</f>
        <v>2992.2883941</v>
      </c>
      <c r="U143" s="90">
        <f>'4_UK+GH_1960-2013_energy_data'!AF2</f>
        <v>3142.4681894300002</v>
      </c>
      <c r="V143" s="90">
        <f>'4_UK+GH_1960-2013_energy_data'!AG2</f>
        <v>3194.004947855</v>
      </c>
      <c r="W143" s="90">
        <f>'4_UK+GH_1960-2013_energy_data'!AH2</f>
        <v>2655.6128863250001</v>
      </c>
      <c r="X143" s="90">
        <f>'4_UK+GH_1960-2013_energy_data'!AI2</f>
        <v>2625.0009071049999</v>
      </c>
      <c r="Y143" s="90">
        <f>'4_UK+GH_1960-2013_energy_data'!AJ2</f>
        <v>2789.186687465</v>
      </c>
      <c r="Z143" s="90">
        <f>'4_UK+GH_1960-2013_energy_data'!AK2</f>
        <v>2467.22807564</v>
      </c>
      <c r="AA143" s="90">
        <f>'4_UK+GH_1960-2013_energy_data'!AL2</f>
        <v>2540.9461769999998</v>
      </c>
      <c r="AB143" s="90">
        <f>'4_UK+GH_1960-2013_energy_data'!AM2</f>
        <v>2633.1787765499998</v>
      </c>
      <c r="AC143" s="90">
        <f>'4_UK+GH_1960-2013_energy_data'!AN2</f>
        <v>2499.1941544050001</v>
      </c>
      <c r="AD143" s="90">
        <f>'4_UK+GH_1960-2013_energy_data'!AO2</f>
        <v>2577.21952904</v>
      </c>
      <c r="AE143" s="90">
        <f>'4_UK+GH_1960-2013_energy_data'!AP2</f>
        <v>2659.2391821599999</v>
      </c>
      <c r="AF143" s="90">
        <f>'4_UK+GH_1960-2013_energy_data'!AQ2</f>
        <v>2593.6147830899999</v>
      </c>
      <c r="AG143" s="90">
        <f>'4_UK+GH_1960-2013_energy_data'!AR2</f>
        <v>2921.2591950000001</v>
      </c>
      <c r="AH143" s="90">
        <f>'4_UK+GH_1960-2013_energy_data'!AS2</f>
        <v>2987.6481096000002</v>
      </c>
      <c r="AI143" s="90">
        <f>'4_UK+GH_1960-2013_energy_data'!AT2</f>
        <v>3025.4429278549001</v>
      </c>
      <c r="AJ143" s="90">
        <f>'4_UK+GH_1960-2013_energy_data'!AU2</f>
        <v>2886.0635366400002</v>
      </c>
      <c r="AK143" s="90">
        <f>'4_UK+GH_1960-2013_energy_data'!AV2</f>
        <v>2800.8858670899999</v>
      </c>
      <c r="AL143" s="90">
        <f>'4_UK+GH_1960-2013_energy_data'!AW2</f>
        <v>2529.48185327799</v>
      </c>
      <c r="AM143" s="90">
        <f>'4_UK+GH_1960-2013_energy_data'!AX2</f>
        <v>2377.0828555940302</v>
      </c>
      <c r="AN143" s="90">
        <f>'4_UK+GH_1960-2013_energy_data'!AY2</f>
        <v>2360.6226900000001</v>
      </c>
      <c r="AO143" s="90">
        <f>'4_UK+GH_1960-2013_energy_data'!AZ2</f>
        <v>2323.9611450000002</v>
      </c>
      <c r="AP143" s="90">
        <f>'4_UK+GH_1960-2013_energy_data'!BA2</f>
        <v>2159.7147064800001</v>
      </c>
      <c r="AQ143" s="90">
        <f>'4_UK+GH_1960-2013_energy_data'!BB2</f>
        <v>1675.3627177753799</v>
      </c>
      <c r="AR143" s="90">
        <f>'4_UK+GH_1960-2013_energy_data'!BC2</f>
        <v>1797.1635515299999</v>
      </c>
      <c r="AS143" s="90">
        <f>'4_UK+GH_1960-2013_energy_data'!BD2</f>
        <v>1579.83607908</v>
      </c>
      <c r="AT143" s="90">
        <f>'4_UK+GH_1960-2013_energy_data'!BE2</f>
        <v>1575.2604480299999</v>
      </c>
      <c r="AU143" s="90">
        <f>'4_UK+GH_1960-2013_energy_data'!BF2</f>
        <v>1764.2382796750001</v>
      </c>
      <c r="AV143" s="91">
        <f>(AU143+$B143)</f>
        <v>1715.6677284344048</v>
      </c>
      <c r="AW143" s="91">
        <f>AV143+$A143</f>
        <v>1695.6677284344048</v>
      </c>
      <c r="AX143" s="91">
        <f t="shared" ref="AX143:BV143" si="45">AW143+$A143</f>
        <v>1675.6677284344048</v>
      </c>
      <c r="AY143" s="91">
        <f t="shared" si="45"/>
        <v>1655.6677284344048</v>
      </c>
      <c r="AZ143" s="91">
        <f t="shared" si="45"/>
        <v>1635.6677284344048</v>
      </c>
      <c r="BA143" s="91">
        <f t="shared" si="45"/>
        <v>1615.6677284344048</v>
      </c>
      <c r="BB143" s="91">
        <f t="shared" si="45"/>
        <v>1595.6677284344048</v>
      </c>
      <c r="BC143" s="91">
        <f t="shared" si="45"/>
        <v>1575.6677284344048</v>
      </c>
      <c r="BD143" s="91">
        <f t="shared" si="45"/>
        <v>1555.6677284344048</v>
      </c>
      <c r="BE143" s="91">
        <f t="shared" si="45"/>
        <v>1535.6677284344048</v>
      </c>
      <c r="BF143" s="91">
        <f t="shared" si="45"/>
        <v>1515.6677284344048</v>
      </c>
      <c r="BG143" s="91">
        <f t="shared" si="45"/>
        <v>1495.6677284344048</v>
      </c>
      <c r="BH143" s="91">
        <f t="shared" si="45"/>
        <v>1475.6677284344048</v>
      </c>
      <c r="BI143" s="91">
        <f t="shared" si="45"/>
        <v>1455.6677284344048</v>
      </c>
      <c r="BJ143" s="91">
        <f t="shared" si="45"/>
        <v>1435.6677284344048</v>
      </c>
      <c r="BK143" s="91">
        <f t="shared" si="45"/>
        <v>1415.6677284344048</v>
      </c>
      <c r="BL143" s="91">
        <f t="shared" si="45"/>
        <v>1395.6677284344048</v>
      </c>
      <c r="BM143" s="91">
        <f t="shared" si="45"/>
        <v>1375.6677284344048</v>
      </c>
      <c r="BN143" s="91">
        <f t="shared" si="45"/>
        <v>1355.6677284344048</v>
      </c>
      <c r="BO143" s="91">
        <f t="shared" si="45"/>
        <v>1335.6677284344048</v>
      </c>
      <c r="BP143" s="91">
        <f t="shared" si="45"/>
        <v>1315.6677284344048</v>
      </c>
      <c r="BQ143" s="91">
        <f t="shared" si="45"/>
        <v>1295.6677284344048</v>
      </c>
      <c r="BR143" s="91">
        <f t="shared" si="45"/>
        <v>1275.6677284344048</v>
      </c>
      <c r="BS143" s="91">
        <f t="shared" si="45"/>
        <v>1255.6677284344048</v>
      </c>
      <c r="BT143" s="91">
        <f t="shared" si="45"/>
        <v>1235.6677284344048</v>
      </c>
      <c r="BU143" s="91">
        <f t="shared" si="45"/>
        <v>1215.6677284344048</v>
      </c>
      <c r="BV143" s="91">
        <f t="shared" si="45"/>
        <v>1195.6677284344048</v>
      </c>
    </row>
    <row r="144" spans="1:74" x14ac:dyDescent="0.2">
      <c r="A144" s="2">
        <v>0</v>
      </c>
      <c r="B144" s="78">
        <f t="shared" ref="B144:B166" si="46">(AU144-E144)/42</f>
        <v>20.960210626238094</v>
      </c>
      <c r="C144" s="117"/>
      <c r="D144" s="126" t="str">
        <f>'4_UK+GH_1960-2013_energy_data'!C3</f>
        <v>LTH.20.C - Domestic heat/furnace</v>
      </c>
      <c r="E144" s="94">
        <f>'4_UK+GH_1960-2013_energy_data'!P3</f>
        <v>347.47841295000001</v>
      </c>
      <c r="F144" s="94">
        <f>'4_UK+GH_1960-2013_energy_data'!Q3</f>
        <v>327.22652950000003</v>
      </c>
      <c r="G144" s="94">
        <f>'4_UK+GH_1960-2013_energy_data'!R3</f>
        <v>365.96429952</v>
      </c>
      <c r="H144" s="94">
        <f>'4_UK+GH_1960-2013_energy_data'!S3</f>
        <v>413.67013800000001</v>
      </c>
      <c r="I144" s="94">
        <f>'4_UK+GH_1960-2013_energy_data'!T3</f>
        <v>355.49932519999999</v>
      </c>
      <c r="J144" s="94">
        <f>'4_UK+GH_1960-2013_energy_data'!U3</f>
        <v>409.342848</v>
      </c>
      <c r="K144" s="94">
        <f>'4_UK+GH_1960-2013_energy_data'!V3</f>
        <v>614.90335247999997</v>
      </c>
      <c r="L144" s="94">
        <f>'4_UK+GH_1960-2013_energy_data'!W3</f>
        <v>592.21141320000004</v>
      </c>
      <c r="M144" s="94">
        <f>'4_UK+GH_1960-2013_energy_data'!X3</f>
        <v>774.76683234999996</v>
      </c>
      <c r="N144" s="94">
        <f>'4_UK+GH_1960-2013_energy_data'!Y3</f>
        <v>590.91864408000004</v>
      </c>
      <c r="O144" s="94">
        <f>'4_UK+GH_1960-2013_energy_data'!Z3</f>
        <v>571.93419359999996</v>
      </c>
      <c r="P144" s="94">
        <f>'4_UK+GH_1960-2013_energy_data'!AA3</f>
        <v>752.95340039999996</v>
      </c>
      <c r="Q144" s="94">
        <f>'4_UK+GH_1960-2013_energy_data'!AB3</f>
        <v>675.82055339999999</v>
      </c>
      <c r="R144" s="94">
        <f>'4_UK+GH_1960-2013_energy_data'!AC3</f>
        <v>636.68214539999997</v>
      </c>
      <c r="S144" s="94">
        <f>'4_UK+GH_1960-2013_energy_data'!AD3</f>
        <v>823.67527900000005</v>
      </c>
      <c r="T144" s="94">
        <f>'4_UK+GH_1960-2013_energy_data'!AE3</f>
        <v>909.31113000000005</v>
      </c>
      <c r="U144" s="94">
        <f>'4_UK+GH_1960-2013_energy_data'!AF3</f>
        <v>841.331592</v>
      </c>
      <c r="V144" s="94">
        <f>'4_UK+GH_1960-2013_energy_data'!AG3</f>
        <v>760.14224999999999</v>
      </c>
      <c r="W144" s="94">
        <f>'4_UK+GH_1960-2013_energy_data'!AH3</f>
        <v>663.50149169999997</v>
      </c>
      <c r="X144" s="94">
        <f>'4_UK+GH_1960-2013_energy_data'!AI3</f>
        <v>767.41563359999998</v>
      </c>
      <c r="Y144" s="94">
        <f>'4_UK+GH_1960-2013_energy_data'!AJ3</f>
        <v>1071.1085</v>
      </c>
      <c r="Z144" s="94">
        <f>'4_UK+GH_1960-2013_energy_data'!AK3</f>
        <v>932.64646400000004</v>
      </c>
      <c r="AA144" s="94">
        <f>'4_UK+GH_1960-2013_energy_data'!AL3</f>
        <v>1000.6356264</v>
      </c>
      <c r="AB144" s="94">
        <f>'4_UK+GH_1960-2013_energy_data'!AM3</f>
        <v>1028.892445</v>
      </c>
      <c r="AC144" s="94">
        <f>'4_UK+GH_1960-2013_energy_data'!AN3</f>
        <v>869.98750659999996</v>
      </c>
      <c r="AD144" s="94">
        <f>'4_UK+GH_1960-2013_energy_data'!AO3</f>
        <v>1288.1897039999999</v>
      </c>
      <c r="AE144" s="94">
        <f>'4_UK+GH_1960-2013_energy_data'!AP3</f>
        <v>1190.5119179999999</v>
      </c>
      <c r="AF144" s="94">
        <f>'4_UK+GH_1960-2013_energy_data'!AQ3</f>
        <v>1078.3723967999999</v>
      </c>
      <c r="AG144" s="94">
        <f>'4_UK+GH_1960-2013_energy_data'!AR3</f>
        <v>1123.1406420119999</v>
      </c>
      <c r="AH144" s="94">
        <f>'4_UK+GH_1960-2013_energy_data'!AS3</f>
        <v>1167.8009389440001</v>
      </c>
      <c r="AI144" s="94">
        <f>'4_UK+GH_1960-2013_energy_data'!AT3</f>
        <v>1283.52210246141</v>
      </c>
      <c r="AJ144" s="94">
        <f>'4_UK+GH_1960-2013_energy_data'!AU3</f>
        <v>1246.3586594339999</v>
      </c>
      <c r="AK144" s="94">
        <f>'4_UK+GH_1960-2013_energy_data'!AV3</f>
        <v>1268.9184602769999</v>
      </c>
      <c r="AL144" s="94">
        <f>'4_UK+GH_1960-2013_energy_data'!AW3</f>
        <v>1316.2743145085501</v>
      </c>
      <c r="AM144" s="94">
        <f>'4_UK+GH_1960-2013_energy_data'!AX3</f>
        <v>1291.75816932213</v>
      </c>
      <c r="AN144" s="94">
        <f>'4_UK+GH_1960-2013_energy_data'!AY3</f>
        <v>1300.6717543039999</v>
      </c>
      <c r="AO144" s="94">
        <f>'4_UK+GH_1960-2013_energy_data'!AZ3</f>
        <v>1009.448838036</v>
      </c>
      <c r="AP144" s="94">
        <f>'4_UK+GH_1960-2013_energy_data'!BA3</f>
        <v>1090.644739392</v>
      </c>
      <c r="AQ144" s="94">
        <f>'4_UK+GH_1960-2013_energy_data'!BB3</f>
        <v>1235.5169540446</v>
      </c>
      <c r="AR144" s="94">
        <f>'4_UK+GH_1960-2013_energy_data'!BC3</f>
        <v>1482.2282645800001</v>
      </c>
      <c r="AS144" s="94">
        <f>'4_UK+GH_1960-2013_energy_data'!BD3</f>
        <v>1132.755569876</v>
      </c>
      <c r="AT144" s="94">
        <f>'4_UK+GH_1960-2013_energy_data'!BE3</f>
        <v>1102.2189649239999</v>
      </c>
      <c r="AU144" s="94">
        <f>'4_UK+GH_1960-2013_energy_data'!BF3</f>
        <v>1227.807259252</v>
      </c>
      <c r="AV144" s="95">
        <f>(AU144)+$B144</f>
        <v>1248.767469878238</v>
      </c>
      <c r="AW144" s="95">
        <f>AV144+$A144</f>
        <v>1248.767469878238</v>
      </c>
      <c r="AX144" s="95">
        <f t="shared" ref="AX144:BV144" si="47">AW144+$A144</f>
        <v>1248.767469878238</v>
      </c>
      <c r="AY144" s="95">
        <f t="shared" si="47"/>
        <v>1248.767469878238</v>
      </c>
      <c r="AZ144" s="95">
        <f t="shared" si="47"/>
        <v>1248.767469878238</v>
      </c>
      <c r="BA144" s="95">
        <f t="shared" si="47"/>
        <v>1248.767469878238</v>
      </c>
      <c r="BB144" s="95">
        <f t="shared" si="47"/>
        <v>1248.767469878238</v>
      </c>
      <c r="BC144" s="95">
        <f t="shared" si="47"/>
        <v>1248.767469878238</v>
      </c>
      <c r="BD144" s="95">
        <f t="shared" si="47"/>
        <v>1248.767469878238</v>
      </c>
      <c r="BE144" s="95">
        <f t="shared" si="47"/>
        <v>1248.767469878238</v>
      </c>
      <c r="BF144" s="95">
        <f t="shared" si="47"/>
        <v>1248.767469878238</v>
      </c>
      <c r="BG144" s="95">
        <f t="shared" si="47"/>
        <v>1248.767469878238</v>
      </c>
      <c r="BH144" s="95">
        <f t="shared" si="47"/>
        <v>1248.767469878238</v>
      </c>
      <c r="BI144" s="95">
        <f t="shared" si="47"/>
        <v>1248.767469878238</v>
      </c>
      <c r="BJ144" s="95">
        <f t="shared" si="47"/>
        <v>1248.767469878238</v>
      </c>
      <c r="BK144" s="95">
        <f t="shared" si="47"/>
        <v>1248.767469878238</v>
      </c>
      <c r="BL144" s="95">
        <f t="shared" si="47"/>
        <v>1248.767469878238</v>
      </c>
      <c r="BM144" s="95">
        <f t="shared" si="47"/>
        <v>1248.767469878238</v>
      </c>
      <c r="BN144" s="95">
        <f t="shared" si="47"/>
        <v>1248.767469878238</v>
      </c>
      <c r="BO144" s="95">
        <f t="shared" si="47"/>
        <v>1248.767469878238</v>
      </c>
      <c r="BP144" s="95">
        <f t="shared" si="47"/>
        <v>1248.767469878238</v>
      </c>
      <c r="BQ144" s="95">
        <f t="shared" si="47"/>
        <v>1248.767469878238</v>
      </c>
      <c r="BR144" s="95">
        <f t="shared" si="47"/>
        <v>1248.767469878238</v>
      </c>
      <c r="BS144" s="95">
        <f t="shared" si="47"/>
        <v>1248.767469878238</v>
      </c>
      <c r="BT144" s="95">
        <f t="shared" si="47"/>
        <v>1248.767469878238</v>
      </c>
      <c r="BU144" s="95">
        <f t="shared" si="47"/>
        <v>1248.767469878238</v>
      </c>
      <c r="BV144" s="95">
        <f t="shared" si="47"/>
        <v>1248.767469878238</v>
      </c>
    </row>
    <row r="145" spans="1:74" x14ac:dyDescent="0.2">
      <c r="B145" s="78">
        <f t="shared" si="46"/>
        <v>5.6410853329285713</v>
      </c>
      <c r="C145" s="117"/>
      <c r="D145" s="126" t="str">
        <f>'4_UK+GH_1960-2013_energy_data'!C4</f>
        <v>LTH.20.C - Industrial heat/furnace</v>
      </c>
      <c r="E145" s="94">
        <f>'4_UK+GH_1960-2013_energy_data'!P4</f>
        <v>138.62532321</v>
      </c>
      <c r="F145" s="94">
        <f>'4_UK+GH_1960-2013_energy_data'!Q4</f>
        <v>155.89948799999999</v>
      </c>
      <c r="G145" s="94">
        <f>'4_UK+GH_1960-2013_energy_data'!R4</f>
        <v>157.25852441999999</v>
      </c>
      <c r="H145" s="94">
        <f>'4_UK+GH_1960-2013_energy_data'!S4</f>
        <v>152.10663887999999</v>
      </c>
      <c r="I145" s="94">
        <f>'4_UK+GH_1960-2013_energy_data'!T4</f>
        <v>117.98937376000001</v>
      </c>
      <c r="J145" s="94">
        <f>'4_UK+GH_1960-2013_energy_data'!U4</f>
        <v>136.36729600000001</v>
      </c>
      <c r="K145" s="94">
        <f>'4_UK+GH_1960-2013_energy_data'!V4</f>
        <v>204.02524500000001</v>
      </c>
      <c r="L145" s="94">
        <f>'4_UK+GH_1960-2013_energy_data'!W4</f>
        <v>188.14823609999999</v>
      </c>
      <c r="M145" s="94">
        <f>'4_UK+GH_1960-2013_energy_data'!X4</f>
        <v>233.7291257</v>
      </c>
      <c r="N145" s="94">
        <f>'4_UK+GH_1960-2013_energy_data'!Y4</f>
        <v>168.18166368000001</v>
      </c>
      <c r="O145" s="94">
        <f>'4_UK+GH_1960-2013_energy_data'!Z4</f>
        <v>158.8850688</v>
      </c>
      <c r="P145" s="94">
        <f>'4_UK+GH_1960-2013_energy_data'!AA4</f>
        <v>207.1228448</v>
      </c>
      <c r="Q145" s="94">
        <f>'4_UK+GH_1960-2013_energy_data'!AB4</f>
        <v>199.5609906</v>
      </c>
      <c r="R145" s="94">
        <f>'4_UK+GH_1960-2013_energy_data'!AC4</f>
        <v>196.00697844000001</v>
      </c>
      <c r="S145" s="94">
        <f>'4_UK+GH_1960-2013_energy_data'!AD4</f>
        <v>226.84720799999999</v>
      </c>
      <c r="T145" s="94">
        <f>'4_UK+GH_1960-2013_energy_data'!AE4</f>
        <v>238.20615000000001</v>
      </c>
      <c r="U145" s="94">
        <f>'4_UK+GH_1960-2013_energy_data'!AF4</f>
        <v>205.66537199999999</v>
      </c>
      <c r="V145" s="94">
        <f>'4_UK+GH_1960-2013_energy_data'!AG4</f>
        <v>185.24475000000001</v>
      </c>
      <c r="W145" s="94">
        <f>'4_UK+GH_1960-2013_energy_data'!AH4</f>
        <v>154.78362660656001</v>
      </c>
      <c r="X145" s="94">
        <f>'4_UK+GH_1960-2013_energy_data'!AI4</f>
        <v>177.95601600000001</v>
      </c>
      <c r="Y145" s="94">
        <f>'4_UK+GH_1960-2013_energy_data'!AJ4</f>
        <v>234.78300999999999</v>
      </c>
      <c r="Z145" s="94">
        <f>'4_UK+GH_1960-2013_energy_data'!AK4</f>
        <v>212.49052800000001</v>
      </c>
      <c r="AA145" s="94">
        <f>'4_UK+GH_1960-2013_energy_data'!AL4</f>
        <v>201.923348</v>
      </c>
      <c r="AB145" s="94">
        <f>'4_UK+GH_1960-2013_energy_data'!AM4</f>
        <v>307.99887999999999</v>
      </c>
      <c r="AC145" s="94">
        <f>'4_UK+GH_1960-2013_energy_data'!AN4</f>
        <v>268.94828760000001</v>
      </c>
      <c r="AD145" s="94">
        <f>'4_UK+GH_1960-2013_energy_data'!AO4</f>
        <v>361.22272800000002</v>
      </c>
      <c r="AE145" s="94">
        <f>'4_UK+GH_1960-2013_energy_data'!AP4</f>
        <v>346.940496</v>
      </c>
      <c r="AF145" s="94">
        <f>'4_UK+GH_1960-2013_energy_data'!AQ4</f>
        <v>308.1532608</v>
      </c>
      <c r="AG145" s="94">
        <f>'4_UK+GH_1960-2013_energy_data'!AR4</f>
        <v>330.86393157200001</v>
      </c>
      <c r="AH145" s="94">
        <f>'4_UK+GH_1960-2013_energy_data'!AS4</f>
        <v>326.32474181999999</v>
      </c>
      <c r="AI145" s="94">
        <f>'4_UK+GH_1960-2013_energy_data'!AT4</f>
        <v>363.44793696823899</v>
      </c>
      <c r="AJ145" s="94">
        <f>'4_UK+GH_1960-2013_energy_data'!AU4</f>
        <v>304.49412453999997</v>
      </c>
      <c r="AK145" s="94">
        <f>'4_UK+GH_1960-2013_energy_data'!AV4</f>
        <v>300.822331636</v>
      </c>
      <c r="AL145" s="94">
        <f>'4_UK+GH_1960-2013_energy_data'!AW4</f>
        <v>315.24862984015601</v>
      </c>
      <c r="AM145" s="94">
        <f>'4_UK+GH_1960-2013_energy_data'!AX4</f>
        <v>321.88401854271802</v>
      </c>
      <c r="AN145" s="94">
        <f>'4_UK+GH_1960-2013_energy_data'!AY4</f>
        <v>304.98165556800001</v>
      </c>
      <c r="AO145" s="94">
        <f>'4_UK+GH_1960-2013_energy_data'!AZ4</f>
        <v>236.41414227000001</v>
      </c>
      <c r="AP145" s="94">
        <f>'4_UK+GH_1960-2013_energy_data'!BA4</f>
        <v>351.43215292799999</v>
      </c>
      <c r="AQ145" s="94">
        <f>'4_UK+GH_1960-2013_energy_data'!BB4</f>
        <v>350.89894321997298</v>
      </c>
      <c r="AR145" s="94">
        <f>'4_UK+GH_1960-2013_energy_data'!BC4</f>
        <v>394.65439148000002</v>
      </c>
      <c r="AS145" s="94">
        <f>'4_UK+GH_1960-2013_energy_data'!BD4</f>
        <v>386.15033850499998</v>
      </c>
      <c r="AT145" s="94">
        <f>'4_UK+GH_1960-2013_energy_data'!BE4</f>
        <v>327.93628509600001</v>
      </c>
      <c r="AU145" s="94">
        <f>'4_UK+GH_1960-2013_energy_data'!BF4</f>
        <v>375.550907193</v>
      </c>
      <c r="AV145" s="95">
        <f>(AU145)+$B145</f>
        <v>381.19199252592858</v>
      </c>
      <c r="AW145" s="95">
        <f t="shared" ref="AW145:BV152" si="48">AV145+$B145</f>
        <v>386.83307785885717</v>
      </c>
      <c r="AX145" s="95">
        <f t="shared" si="48"/>
        <v>392.47416319178575</v>
      </c>
      <c r="AY145" s="95">
        <f t="shared" si="48"/>
        <v>398.11524852471433</v>
      </c>
      <c r="AZ145" s="95">
        <f t="shared" si="48"/>
        <v>403.75633385764291</v>
      </c>
      <c r="BA145" s="95">
        <f t="shared" si="48"/>
        <v>409.3974191905715</v>
      </c>
      <c r="BB145" s="95">
        <f t="shared" si="48"/>
        <v>415.03850452350008</v>
      </c>
      <c r="BC145" s="95">
        <f t="shared" si="48"/>
        <v>420.67958985642866</v>
      </c>
      <c r="BD145" s="95">
        <f t="shared" si="48"/>
        <v>426.32067518935725</v>
      </c>
      <c r="BE145" s="95">
        <f t="shared" si="48"/>
        <v>431.96176052228583</v>
      </c>
      <c r="BF145" s="95">
        <f t="shared" si="48"/>
        <v>437.60284585521441</v>
      </c>
      <c r="BG145" s="95">
        <f t="shared" si="48"/>
        <v>443.24393118814299</v>
      </c>
      <c r="BH145" s="95">
        <f t="shared" si="48"/>
        <v>448.88501652107158</v>
      </c>
      <c r="BI145" s="95">
        <f t="shared" si="48"/>
        <v>454.52610185400016</v>
      </c>
      <c r="BJ145" s="95">
        <f t="shared" si="48"/>
        <v>460.16718718692874</v>
      </c>
      <c r="BK145" s="95">
        <f t="shared" si="48"/>
        <v>465.80827251985733</v>
      </c>
      <c r="BL145" s="95">
        <f t="shared" si="48"/>
        <v>471.44935785278591</v>
      </c>
      <c r="BM145" s="95">
        <f t="shared" si="48"/>
        <v>477.09044318571449</v>
      </c>
      <c r="BN145" s="95">
        <f t="shared" si="48"/>
        <v>482.73152851864307</v>
      </c>
      <c r="BO145" s="95">
        <f t="shared" si="48"/>
        <v>488.37261385157166</v>
      </c>
      <c r="BP145" s="95">
        <f t="shared" si="48"/>
        <v>494.01369918450024</v>
      </c>
      <c r="BQ145" s="95">
        <f t="shared" si="48"/>
        <v>499.65478451742882</v>
      </c>
      <c r="BR145" s="95">
        <f t="shared" si="48"/>
        <v>505.29586985035741</v>
      </c>
      <c r="BS145" s="95">
        <f t="shared" si="48"/>
        <v>510.93695518328599</v>
      </c>
      <c r="BT145" s="95">
        <f t="shared" si="48"/>
        <v>516.57804051621451</v>
      </c>
      <c r="BU145" s="95">
        <f t="shared" si="48"/>
        <v>522.2191258491431</v>
      </c>
      <c r="BV145" s="96">
        <f t="shared" si="48"/>
        <v>527.86021118207168</v>
      </c>
    </row>
    <row r="146" spans="1:74" x14ac:dyDescent="0.2">
      <c r="B146" s="78">
        <f t="shared" si="46"/>
        <v>-8.478517424733333</v>
      </c>
      <c r="C146" s="117"/>
      <c r="D146" s="126" t="str">
        <f>'4_UK+GH_1960-2013_energy_data'!C5</f>
        <v>MTH.100.C - Industrial heat/furnace</v>
      </c>
      <c r="E146" s="94">
        <f>'4_UK+GH_1960-2013_energy_data'!P5</f>
        <v>1568.8744858388</v>
      </c>
      <c r="F146" s="94">
        <f>'4_UK+GH_1960-2013_energy_data'!Q5</f>
        <v>1465.7812955136001</v>
      </c>
      <c r="G146" s="94">
        <f>'4_UK+GH_1960-2013_energy_data'!R5</f>
        <v>1540.4983030332</v>
      </c>
      <c r="H146" s="94">
        <f>'4_UK+GH_1960-2013_energy_data'!S5</f>
        <v>1537.3657541424</v>
      </c>
      <c r="I146" s="94">
        <f>'4_UK+GH_1960-2013_energy_data'!T5</f>
        <v>1540.50002595</v>
      </c>
      <c r="J146" s="94">
        <f>'4_UK+GH_1960-2013_energy_data'!U5</f>
        <v>1631.5415874431999</v>
      </c>
      <c r="K146" s="94">
        <f>'4_UK+GH_1960-2013_energy_data'!V5</f>
        <v>1723.1412209069999</v>
      </c>
      <c r="L146" s="94">
        <f>'4_UK+GH_1960-2013_energy_data'!W5</f>
        <v>1740.6696680296</v>
      </c>
      <c r="M146" s="94">
        <f>'4_UK+GH_1960-2013_energy_data'!X5</f>
        <v>1846.8915588576001</v>
      </c>
      <c r="N146" s="94">
        <f>'4_UK+GH_1960-2013_energy_data'!Y5</f>
        <v>1625.2418605800001</v>
      </c>
      <c r="O146" s="94">
        <f>'4_UK+GH_1960-2013_energy_data'!Z5</f>
        <v>1480.8381676439999</v>
      </c>
      <c r="P146" s="94">
        <f>'4_UK+GH_1960-2013_energy_data'!AA5</f>
        <v>1468.7524466</v>
      </c>
      <c r="Q146" s="94">
        <f>'4_UK+GH_1960-2013_energy_data'!AB5</f>
        <v>1421.0655376193999</v>
      </c>
      <c r="R146" s="94">
        <f>'4_UK+GH_1960-2013_energy_data'!AC5</f>
        <v>1380.2238548928001</v>
      </c>
      <c r="S146" s="94">
        <f>'4_UK+GH_1960-2013_energy_data'!AD5</f>
        <v>1455.00972</v>
      </c>
      <c r="T146" s="94">
        <f>'4_UK+GH_1960-2013_energy_data'!AE5</f>
        <v>1527.6934575</v>
      </c>
      <c r="U146" s="94">
        <f>'4_UK+GH_1960-2013_energy_data'!AF5</f>
        <v>1553.6593631999999</v>
      </c>
      <c r="V146" s="94">
        <f>'4_UK+GH_1960-2013_energy_data'!AG5</f>
        <v>1623.0427500000001</v>
      </c>
      <c r="W146" s="94">
        <f>'4_UK+GH_1960-2013_energy_data'!AH5</f>
        <v>1582.2281072000001</v>
      </c>
      <c r="X146" s="94">
        <f>'4_UK+GH_1960-2013_energy_data'!AI5</f>
        <v>1660.7647224</v>
      </c>
      <c r="Y146" s="94">
        <f>'4_UK+GH_1960-2013_energy_data'!AJ5</f>
        <v>1868.5570749999999</v>
      </c>
      <c r="Z146" s="94">
        <f>'4_UK+GH_1960-2013_energy_data'!AK5</f>
        <v>1789.1544464000001</v>
      </c>
      <c r="AA146" s="94">
        <f>'4_UK+GH_1960-2013_energy_data'!AL5</f>
        <v>1864.15506</v>
      </c>
      <c r="AB146" s="94">
        <f>'4_UK+GH_1960-2013_energy_data'!AM5</f>
        <v>1467.410701</v>
      </c>
      <c r="AC146" s="94">
        <f>'4_UK+GH_1960-2013_energy_data'!AN5</f>
        <v>1578.7342619999999</v>
      </c>
      <c r="AD146" s="94">
        <f>'4_UK+GH_1960-2013_energy_data'!AO5</f>
        <v>1628.0565839999999</v>
      </c>
      <c r="AE146" s="94">
        <f>'4_UK+GH_1960-2013_energy_data'!AP5</f>
        <v>1450.51803</v>
      </c>
      <c r="AF146" s="94">
        <f>'4_UK+GH_1960-2013_energy_data'!AQ5</f>
        <v>1435.5274368</v>
      </c>
      <c r="AG146" s="94">
        <f>'4_UK+GH_1960-2013_energy_data'!AR5</f>
        <v>1376.6534208</v>
      </c>
      <c r="AH146" s="94">
        <f>'4_UK+GH_1960-2013_energy_data'!AS5</f>
        <v>1456.346307</v>
      </c>
      <c r="AI146" s="94">
        <f>'4_UK+GH_1960-2013_energy_data'!AT5</f>
        <v>1539.1815960716999</v>
      </c>
      <c r="AJ146" s="94">
        <f>'4_UK+GH_1960-2013_energy_data'!AU5</f>
        <v>1360.1923200000001</v>
      </c>
      <c r="AK146" s="94">
        <f>'4_UK+GH_1960-2013_energy_data'!AV5</f>
        <v>1393.4333882999999</v>
      </c>
      <c r="AL146" s="94">
        <f>'4_UK+GH_1960-2013_energy_data'!AW5</f>
        <v>1464.5008375534601</v>
      </c>
      <c r="AM146" s="94">
        <f>'4_UK+GH_1960-2013_energy_data'!AX5</f>
        <v>1435.31198339048</v>
      </c>
      <c r="AN146" s="94">
        <f>'4_UK+GH_1960-2013_energy_data'!AY5</f>
        <v>1368.128422</v>
      </c>
      <c r="AO146" s="94">
        <f>'4_UK+GH_1960-2013_energy_data'!AZ5</f>
        <v>1320.1133380000001</v>
      </c>
      <c r="AP146" s="94">
        <f>'4_UK+GH_1960-2013_energy_data'!BA5</f>
        <v>1189.9162604000001</v>
      </c>
      <c r="AQ146" s="94">
        <f>'4_UK+GH_1960-2013_energy_data'!BB5</f>
        <v>1033.83495092308</v>
      </c>
      <c r="AR146" s="94">
        <f>'4_UK+GH_1960-2013_energy_data'!BC5</f>
        <v>1150.6884700000001</v>
      </c>
      <c r="AS146" s="94">
        <f>'4_UK+GH_1960-2013_energy_data'!BD5</f>
        <v>1132.9160832</v>
      </c>
      <c r="AT146" s="94">
        <f>'4_UK+GH_1960-2013_energy_data'!BE5</f>
        <v>1119.7231065999999</v>
      </c>
      <c r="AU146" s="94">
        <f>'4_UK+GH_1960-2013_energy_data'!BF5</f>
        <v>1212.776754</v>
      </c>
      <c r="AV146" s="262">
        <f>AV171-SUM(AV143:AV145)-AV147</f>
        <v>1543.6055047442637</v>
      </c>
      <c r="AW146" s="262">
        <f t="shared" ref="AW146:BV146" si="49">AW171-SUM(AW143:AW145)-AW147</f>
        <v>1541.5346295793588</v>
      </c>
      <c r="AX146" s="262">
        <f t="shared" si="49"/>
        <v>1536.3005803428287</v>
      </c>
      <c r="AY146" s="262">
        <f t="shared" si="49"/>
        <v>1537.4474024888252</v>
      </c>
      <c r="AZ146" s="262">
        <f t="shared" si="49"/>
        <v>1544.9690325037968</v>
      </c>
      <c r="BA146" s="262">
        <f t="shared" si="49"/>
        <v>1556.2275093069056</v>
      </c>
      <c r="BB146" s="262">
        <f t="shared" si="49"/>
        <v>1568.4077526975079</v>
      </c>
      <c r="BC146" s="262">
        <f t="shared" si="49"/>
        <v>1579.2704531662405</v>
      </c>
      <c r="BD146" s="262">
        <f t="shared" si="49"/>
        <v>1587.3917923193335</v>
      </c>
      <c r="BE146" s="262">
        <f t="shared" si="49"/>
        <v>1592.0451237596599</v>
      </c>
      <c r="BF146" s="262">
        <f t="shared" si="49"/>
        <v>1593.0940570605517</v>
      </c>
      <c r="BG146" s="262">
        <f t="shared" si="49"/>
        <v>1590.7732863429512</v>
      </c>
      <c r="BH146" s="262">
        <f t="shared" si="49"/>
        <v>1585.5704064448896</v>
      </c>
      <c r="BI146" s="262">
        <f t="shared" si="49"/>
        <v>1578.0824079456861</v>
      </c>
      <c r="BJ146" s="262">
        <f t="shared" si="49"/>
        <v>1568.827295500565</v>
      </c>
      <c r="BK146" s="262">
        <f t="shared" si="49"/>
        <v>1558.2053250489237</v>
      </c>
      <c r="BL146" s="262">
        <f t="shared" si="49"/>
        <v>1546.5556924847947</v>
      </c>
      <c r="BM146" s="262">
        <f t="shared" si="49"/>
        <v>1519.8615279178466</v>
      </c>
      <c r="BN146" s="262">
        <f t="shared" si="49"/>
        <v>1493.4582956662753</v>
      </c>
      <c r="BO146" s="262">
        <f t="shared" si="49"/>
        <v>1467.3378871259558</v>
      </c>
      <c r="BP146" s="262">
        <f t="shared" si="49"/>
        <v>1441.4923663584918</v>
      </c>
      <c r="BQ146" s="262">
        <f t="shared" si="49"/>
        <v>1415.9139648452692</v>
      </c>
      <c r="BR146" s="262">
        <f t="shared" si="49"/>
        <v>1390.5950764259533</v>
      </c>
      <c r="BS146" s="262">
        <f t="shared" si="49"/>
        <v>1365.5282524138959</v>
      </c>
      <c r="BT146" s="262">
        <f t="shared" si="49"/>
        <v>1340.7061968811872</v>
      </c>
      <c r="BU146" s="262">
        <f t="shared" si="49"/>
        <v>1316.1217621065407</v>
      </c>
      <c r="BV146" s="262">
        <f t="shared" si="49"/>
        <v>1291.7679441794116</v>
      </c>
    </row>
    <row r="147" spans="1:74" x14ac:dyDescent="0.2">
      <c r="B147" s="78">
        <f t="shared" si="46"/>
        <v>-10.863952035357144</v>
      </c>
      <c r="C147" s="118"/>
      <c r="D147" s="127" t="str">
        <f>'4_UK+GH_1960-2013_energy_data'!C6</f>
        <v>MTH.200.C - Industrial heat/furnace</v>
      </c>
      <c r="E147" s="98">
        <f>'4_UK+GH_1960-2013_energy_data'!P6</f>
        <v>1273.64869236</v>
      </c>
      <c r="F147" s="98">
        <f>'4_UK+GH_1960-2013_energy_data'!Q6</f>
        <v>1272.5839387650001</v>
      </c>
      <c r="G147" s="98">
        <f>'4_UK+GH_1960-2013_energy_data'!R6</f>
        <v>1318.5675173249999</v>
      </c>
      <c r="H147" s="98">
        <f>'4_UK+GH_1960-2013_energy_data'!S6</f>
        <v>1392.88549326</v>
      </c>
      <c r="I147" s="98">
        <f>'4_UK+GH_1960-2013_energy_data'!T6</f>
        <v>1384.8205979500001</v>
      </c>
      <c r="J147" s="98">
        <f>'4_UK+GH_1960-2013_energy_data'!U6</f>
        <v>1390.7240162400001</v>
      </c>
      <c r="K147" s="98">
        <f>'4_UK+GH_1960-2013_energy_data'!V6</f>
        <v>1503.6803981400001</v>
      </c>
      <c r="L147" s="98">
        <f>'4_UK+GH_1960-2013_energy_data'!W6</f>
        <v>1440.2535920099999</v>
      </c>
      <c r="M147" s="98">
        <f>'4_UK+GH_1960-2013_energy_data'!X6</f>
        <v>1466.7841558800001</v>
      </c>
      <c r="N147" s="98">
        <f>'4_UK+GH_1960-2013_energy_data'!Y6</f>
        <v>1398.2993376750001</v>
      </c>
      <c r="O147" s="98">
        <f>'4_UK+GH_1960-2013_energy_data'!Z6</f>
        <v>1270.4111054699999</v>
      </c>
      <c r="P147" s="98">
        <f>'4_UK+GH_1960-2013_energy_data'!AA6</f>
        <v>1315.5821175000001</v>
      </c>
      <c r="Q147" s="98">
        <f>'4_UK+GH_1960-2013_energy_data'!AB6</f>
        <v>1266.52977536</v>
      </c>
      <c r="R147" s="98">
        <f>'4_UK+GH_1960-2013_energy_data'!AC6</f>
        <v>1158.4761228</v>
      </c>
      <c r="S147" s="98">
        <f>'4_UK+GH_1960-2013_energy_data'!AD6</f>
        <v>1169.5116290399999</v>
      </c>
      <c r="T147" s="98">
        <f>'4_UK+GH_1960-2013_energy_data'!AE6</f>
        <v>1195.9133409000001</v>
      </c>
      <c r="U147" s="98">
        <f>'4_UK+GH_1960-2013_energy_data'!AF6</f>
        <v>1237.4595532999999</v>
      </c>
      <c r="V147" s="98">
        <f>'4_UK+GH_1960-2013_energy_data'!AG6</f>
        <v>1249.502705055</v>
      </c>
      <c r="W147" s="98">
        <f>'4_UK+GH_1960-2013_energy_data'!AH6</f>
        <v>1006.79338</v>
      </c>
      <c r="X147" s="98">
        <f>'4_UK+GH_1960-2013_energy_data'!AI6</f>
        <v>983.50767546500003</v>
      </c>
      <c r="Y147" s="98">
        <f>'4_UK+GH_1960-2013_energy_data'!AJ6</f>
        <v>1101.56076459</v>
      </c>
      <c r="Z147" s="98">
        <f>'4_UK+GH_1960-2013_energy_data'!AK6</f>
        <v>990.59926991999998</v>
      </c>
      <c r="AA147" s="98">
        <f>'4_UK+GH_1960-2013_energy_data'!AL6</f>
        <v>996.68096604000004</v>
      </c>
      <c r="AB147" s="98">
        <f>'4_UK+GH_1960-2013_energy_data'!AM6</f>
        <v>983.47870928999998</v>
      </c>
      <c r="AC147" s="98">
        <f>'4_UK+GH_1960-2013_energy_data'!AN6</f>
        <v>931.15804729499996</v>
      </c>
      <c r="AD147" s="98">
        <f>'4_UK+GH_1960-2013_energy_data'!AO6</f>
        <v>993.56181400000003</v>
      </c>
      <c r="AE147" s="98">
        <f>'4_UK+GH_1960-2013_energy_data'!AP6</f>
        <v>1037.7833705999999</v>
      </c>
      <c r="AF147" s="98">
        <f>'4_UK+GH_1960-2013_energy_data'!AQ6</f>
        <v>1068.7006790099999</v>
      </c>
      <c r="AG147" s="98">
        <f>'4_UK+GH_1960-2013_energy_data'!AR6</f>
        <v>1248.6889742200001</v>
      </c>
      <c r="AH147" s="98">
        <f>'4_UK+GH_1960-2013_energy_data'!AS6</f>
        <v>1297.3238616000001</v>
      </c>
      <c r="AI147" s="98">
        <f>'4_UK+GH_1960-2013_energy_data'!AT6</f>
        <v>1414.4377761917799</v>
      </c>
      <c r="AJ147" s="98">
        <f>'4_UK+GH_1960-2013_energy_data'!AU6</f>
        <v>1358.5615218</v>
      </c>
      <c r="AK147" s="98">
        <f>'4_UK+GH_1960-2013_energy_data'!AV6</f>
        <v>1311.6374308300001</v>
      </c>
      <c r="AL147" s="98">
        <f>'4_UK+GH_1960-2013_energy_data'!AW6</f>
        <v>1147.5010256303499</v>
      </c>
      <c r="AM147" s="98">
        <f>'4_UK+GH_1960-2013_energy_data'!AX6</f>
        <v>1087.82096969333</v>
      </c>
      <c r="AN147" s="98">
        <f>'4_UK+GH_1960-2013_energy_data'!AY6</f>
        <v>1041.09404688</v>
      </c>
      <c r="AO147" s="98">
        <f>'4_UK+GH_1960-2013_energy_data'!AZ6</f>
        <v>1019.39368212</v>
      </c>
      <c r="AP147" s="98">
        <f>'4_UK+GH_1960-2013_energy_data'!BA6</f>
        <v>933.43265964</v>
      </c>
      <c r="AQ147" s="98">
        <f>'4_UK+GH_1960-2013_energy_data'!BB6</f>
        <v>750.20550948923096</v>
      </c>
      <c r="AR147" s="98">
        <f>'4_UK+GH_1960-2013_energy_data'!BC6</f>
        <v>836.79543396999998</v>
      </c>
      <c r="AS147" s="98">
        <f>'4_UK+GH_1960-2013_energy_data'!BD6</f>
        <v>725.80787088</v>
      </c>
      <c r="AT147" s="98">
        <f>'4_UK+GH_1960-2013_energy_data'!BE6</f>
        <v>735.04049640999995</v>
      </c>
      <c r="AU147" s="98">
        <f>'4_UK+GH_1960-2013_energy_data'!BF6</f>
        <v>817.36270687499996</v>
      </c>
      <c r="AV147" s="99">
        <f>(AU147)+$B147</f>
        <v>806.49875483964286</v>
      </c>
      <c r="AW147" s="99">
        <f t="shared" si="48"/>
        <v>795.63480280428575</v>
      </c>
      <c r="AX147" s="99">
        <f t="shared" si="48"/>
        <v>784.77085076892865</v>
      </c>
      <c r="AY147" s="99">
        <f t="shared" si="48"/>
        <v>773.90689873357155</v>
      </c>
      <c r="AZ147" s="99">
        <f t="shared" si="48"/>
        <v>763.04294669821445</v>
      </c>
      <c r="BA147" s="99">
        <f t="shared" si="48"/>
        <v>752.17899466285735</v>
      </c>
      <c r="BB147" s="99">
        <f t="shared" si="48"/>
        <v>741.31504262750025</v>
      </c>
      <c r="BC147" s="99">
        <f t="shared" si="48"/>
        <v>730.45109059214315</v>
      </c>
      <c r="BD147" s="99">
        <f t="shared" si="48"/>
        <v>719.58713855678604</v>
      </c>
      <c r="BE147" s="99">
        <f t="shared" si="48"/>
        <v>708.72318652142894</v>
      </c>
      <c r="BF147" s="99">
        <f t="shared" si="48"/>
        <v>697.85923448607184</v>
      </c>
      <c r="BG147" s="99">
        <f t="shared" si="48"/>
        <v>686.99528245071474</v>
      </c>
      <c r="BH147" s="99">
        <f t="shared" si="48"/>
        <v>676.13133041535764</v>
      </c>
      <c r="BI147" s="99">
        <f t="shared" si="48"/>
        <v>665.26737838000054</v>
      </c>
      <c r="BJ147" s="99">
        <f t="shared" si="48"/>
        <v>654.40342634464344</v>
      </c>
      <c r="BK147" s="99">
        <f t="shared" si="48"/>
        <v>643.53947430928633</v>
      </c>
      <c r="BL147" s="99">
        <f t="shared" si="48"/>
        <v>632.67552227392923</v>
      </c>
      <c r="BM147" s="99">
        <f t="shared" si="48"/>
        <v>621.81157023857213</v>
      </c>
      <c r="BN147" s="99">
        <f t="shared" si="48"/>
        <v>610.94761820321503</v>
      </c>
      <c r="BO147" s="99">
        <f t="shared" si="48"/>
        <v>600.08366616785793</v>
      </c>
      <c r="BP147" s="99">
        <f t="shared" si="48"/>
        <v>589.21971413250083</v>
      </c>
      <c r="BQ147" s="99">
        <f t="shared" si="48"/>
        <v>578.35576209714372</v>
      </c>
      <c r="BR147" s="99">
        <f t="shared" si="48"/>
        <v>567.49181006178662</v>
      </c>
      <c r="BS147" s="99">
        <f t="shared" si="48"/>
        <v>556.62785802642952</v>
      </c>
      <c r="BT147" s="99">
        <f t="shared" si="48"/>
        <v>545.76390599107242</v>
      </c>
      <c r="BU147" s="99">
        <f t="shared" si="48"/>
        <v>534.89995395571532</v>
      </c>
      <c r="BV147" s="100">
        <f t="shared" si="48"/>
        <v>524.03600192035822</v>
      </c>
    </row>
    <row r="148" spans="1:74" x14ac:dyDescent="0.2">
      <c r="B148" s="78">
        <f t="shared" si="46"/>
        <v>-3.4265889658095241</v>
      </c>
      <c r="C148" s="119" t="str">
        <f>'4_UK+GH_1960-2013_energy_data'!B17</f>
        <v>Direct - MD</v>
      </c>
      <c r="D148" s="119" t="str">
        <f>'4_UK+GH_1960-2013_energy_data'!C17</f>
        <v>MD - Airplanes</v>
      </c>
      <c r="E148" s="102">
        <f>'4_UK+GH_1960-2013_energy_data'!P17</f>
        <v>315.53944866400002</v>
      </c>
      <c r="F148" s="102">
        <f>'4_UK+GH_1960-2013_energy_data'!Q17</f>
        <v>337.48592794699999</v>
      </c>
      <c r="G148" s="102">
        <f>'4_UK+GH_1960-2013_energy_data'!R17</f>
        <v>360.55578749</v>
      </c>
      <c r="H148" s="102">
        <f>'4_UK+GH_1960-2013_energy_data'!S17</f>
        <v>316.02560387400001</v>
      </c>
      <c r="I148" s="102">
        <f>'4_UK+GH_1960-2013_energy_data'!T17</f>
        <v>312.64648300200002</v>
      </c>
      <c r="J148" s="102">
        <f>'4_UK+GH_1960-2013_energy_data'!U17</f>
        <v>323.55470015399999</v>
      </c>
      <c r="K148" s="102">
        <f>'4_UK+GH_1960-2013_energy_data'!V17</f>
        <v>346.48015117900002</v>
      </c>
      <c r="L148" s="102">
        <f>'4_UK+GH_1960-2013_energy_data'!W17</f>
        <v>379.86285321600002</v>
      </c>
      <c r="M148" s="102">
        <f>'4_UK+GH_1960-2013_energy_data'!X17</f>
        <v>389.32443577599997</v>
      </c>
      <c r="N148" s="102">
        <f>'4_UK+GH_1960-2013_energy_data'!Y17</f>
        <v>415.66753236800002</v>
      </c>
      <c r="O148" s="102">
        <f>'4_UK+GH_1960-2013_energy_data'!Z17</f>
        <v>422.70459399999999</v>
      </c>
      <c r="P148" s="102">
        <f>'4_UK+GH_1960-2013_energy_data'!AA17</f>
        <v>394.23911892299998</v>
      </c>
      <c r="Q148" s="102">
        <f>'4_UK+GH_1960-2013_energy_data'!AB17</f>
        <v>382.935762076</v>
      </c>
      <c r="R148" s="102">
        <f>'4_UK+GH_1960-2013_energy_data'!AC17</f>
        <v>412.72378267400001</v>
      </c>
      <c r="S148" s="102">
        <f>'4_UK+GH_1960-2013_energy_data'!AD17</f>
        <v>386.42710839699998</v>
      </c>
      <c r="T148" s="102">
        <f>'4_UK+GH_1960-2013_energy_data'!AE17</f>
        <v>427.63806022400001</v>
      </c>
      <c r="U148" s="102">
        <f>'4_UK+GH_1960-2013_energy_data'!AF17</f>
        <v>439.10374616000001</v>
      </c>
      <c r="V148" s="102">
        <f>'4_UK+GH_1960-2013_energy_data'!AG17</f>
        <v>488.742514605</v>
      </c>
      <c r="W148" s="102">
        <f>'4_UK+GH_1960-2013_energy_data'!AH17</f>
        <v>533.22150594599998</v>
      </c>
      <c r="X148" s="102">
        <f>'4_UK+GH_1960-2013_energy_data'!AI17</f>
        <v>89.702007237000004</v>
      </c>
      <c r="Y148" s="102">
        <f>'4_UK+GH_1960-2013_energy_data'!AJ17</f>
        <v>85.289018850000005</v>
      </c>
      <c r="Z148" s="102">
        <f>'4_UK+GH_1960-2013_energy_data'!AK17</f>
        <v>94.197475003999998</v>
      </c>
      <c r="AA148" s="102">
        <f>'4_UK+GH_1960-2013_energy_data'!AL17</f>
        <v>98.795612925</v>
      </c>
      <c r="AB148" s="102">
        <f>'4_UK+GH_1960-2013_energy_data'!AM17</f>
        <v>103.716539817</v>
      </c>
      <c r="AC148" s="102">
        <f>'4_UK+GH_1960-2013_energy_data'!AN17</f>
        <v>122.31849750000001</v>
      </c>
      <c r="AD148" s="102">
        <f>'4_UK+GH_1960-2013_energy_data'!AO17</f>
        <v>126.92709689599999</v>
      </c>
      <c r="AE148" s="102">
        <f>'4_UK+GH_1960-2013_energy_data'!AP17</f>
        <v>138.63757724800001</v>
      </c>
      <c r="AF148" s="102">
        <f>'4_UK+GH_1960-2013_energy_data'!AQ17</f>
        <v>145.21331743499999</v>
      </c>
      <c r="AG148" s="102">
        <f>'4_UK+GH_1960-2013_energy_data'!AR17</f>
        <v>152.45110632000001</v>
      </c>
      <c r="AH148" s="102">
        <f>'4_UK+GH_1960-2013_energy_data'!AS17</f>
        <v>162.76373111999999</v>
      </c>
      <c r="AI148" s="102">
        <f>'4_UK+GH_1960-2013_energy_data'!AT17</f>
        <v>165.77991965199999</v>
      </c>
      <c r="AJ148" s="102">
        <f>'4_UK+GH_1960-2013_energy_data'!AU17</f>
        <v>162.03317501399999</v>
      </c>
      <c r="AK148" s="102">
        <f>'4_UK+GH_1960-2013_energy_data'!AV17</f>
        <v>166.01126276700001</v>
      </c>
      <c r="AL148" s="102">
        <f>'4_UK+GH_1960-2013_energy_data'!AW17</f>
        <v>177.35581820799999</v>
      </c>
      <c r="AM148" s="102">
        <f>'4_UK+GH_1960-2013_energy_data'!AX17</f>
        <v>190.01898711999999</v>
      </c>
      <c r="AN148" s="102">
        <f>'4_UK+GH_1960-2013_energy_data'!AY17</f>
        <v>196.167620056</v>
      </c>
      <c r="AO148" s="102">
        <f>'4_UK+GH_1960-2013_energy_data'!AZ17</f>
        <v>191.564290331</v>
      </c>
      <c r="AP148" s="102">
        <f>'4_UK+GH_1960-2013_energy_data'!BA17</f>
        <v>190.42652931000001</v>
      </c>
      <c r="AQ148" s="102">
        <f>'4_UK+GH_1960-2013_energy_data'!BB17</f>
        <v>176.09752338800001</v>
      </c>
      <c r="AR148" s="102">
        <f>'4_UK+GH_1960-2013_energy_data'!BC17</f>
        <v>170.61331282099999</v>
      </c>
      <c r="AS148" s="102">
        <f>'4_UK+GH_1960-2013_energy_data'!BD17</f>
        <v>179.31523267200001</v>
      </c>
      <c r="AT148" s="102">
        <f>'4_UK+GH_1960-2013_energy_data'!BE17</f>
        <v>173.810673614</v>
      </c>
      <c r="AU148" s="102">
        <f>'4_UK+GH_1960-2013_energy_data'!BF17</f>
        <v>171.6227121</v>
      </c>
      <c r="AV148" s="91">
        <f>(AU148)+$B148</f>
        <v>168.19612313419049</v>
      </c>
      <c r="AW148" s="91">
        <f t="shared" si="48"/>
        <v>164.76953416838097</v>
      </c>
      <c r="AX148" s="91">
        <f t="shared" si="48"/>
        <v>161.34294520257146</v>
      </c>
      <c r="AY148" s="91">
        <f t="shared" si="48"/>
        <v>157.91635623676194</v>
      </c>
      <c r="AZ148" s="91">
        <f t="shared" si="48"/>
        <v>154.48976727095243</v>
      </c>
      <c r="BA148" s="91">
        <f t="shared" si="48"/>
        <v>151.06317830514291</v>
      </c>
      <c r="BB148" s="91">
        <f t="shared" si="48"/>
        <v>147.6365893393334</v>
      </c>
      <c r="BC148" s="91">
        <f t="shared" si="48"/>
        <v>144.21000037352388</v>
      </c>
      <c r="BD148" s="91">
        <f t="shared" si="48"/>
        <v>140.78341140771437</v>
      </c>
      <c r="BE148" s="91">
        <f t="shared" si="48"/>
        <v>137.35682244190485</v>
      </c>
      <c r="BF148" s="91">
        <f t="shared" si="48"/>
        <v>133.93023347609534</v>
      </c>
      <c r="BG148" s="91">
        <f t="shared" si="48"/>
        <v>130.50364451028582</v>
      </c>
      <c r="BH148" s="91">
        <f t="shared" si="48"/>
        <v>127.07705554447629</v>
      </c>
      <c r="BI148" s="91">
        <f t="shared" si="48"/>
        <v>123.65046657866677</v>
      </c>
      <c r="BJ148" s="91">
        <f t="shared" si="48"/>
        <v>120.22387761285724</v>
      </c>
      <c r="BK148" s="91">
        <f t="shared" si="48"/>
        <v>116.79728864704771</v>
      </c>
      <c r="BL148" s="91">
        <f t="shared" si="48"/>
        <v>113.37069968123818</v>
      </c>
      <c r="BM148" s="91">
        <f t="shared" si="48"/>
        <v>109.94411071542865</v>
      </c>
      <c r="BN148" s="91">
        <f t="shared" si="48"/>
        <v>106.51752174961912</v>
      </c>
      <c r="BO148" s="91">
        <f t="shared" si="48"/>
        <v>103.09093278380959</v>
      </c>
      <c r="BP148" s="91">
        <f t="shared" si="48"/>
        <v>99.664343818000063</v>
      </c>
      <c r="BQ148" s="91">
        <f t="shared" si="48"/>
        <v>96.237754852190534</v>
      </c>
      <c r="BR148" s="91">
        <f t="shared" si="48"/>
        <v>92.811165886381005</v>
      </c>
      <c r="BS148" s="91">
        <f t="shared" si="48"/>
        <v>89.384576920571476</v>
      </c>
      <c r="BT148" s="91">
        <f t="shared" si="48"/>
        <v>85.957987954761947</v>
      </c>
      <c r="BU148" s="91">
        <f t="shared" si="48"/>
        <v>82.531398988952418</v>
      </c>
      <c r="BV148" s="92">
        <f t="shared" si="48"/>
        <v>79.104810023142889</v>
      </c>
    </row>
    <row r="149" spans="1:74" x14ac:dyDescent="0.2">
      <c r="B149" s="78">
        <f t="shared" si="46"/>
        <v>5.1995977289523809</v>
      </c>
      <c r="C149" s="120"/>
      <c r="D149" s="128" t="str">
        <f>'4_UK+GH_1960-2013_energy_data'!C18</f>
        <v>MD - Biodiesel cars</v>
      </c>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104">
        <f>'4_UK+GH_1960-2013_energy_data'!AU18</f>
        <v>0.55315670100000003</v>
      </c>
      <c r="AK149" s="104">
        <f>'4_UK+GH_1960-2013_energy_data'!AV18</f>
        <v>2.80306386</v>
      </c>
      <c r="AL149" s="104">
        <f>'4_UK+GH_1960-2013_energy_data'!AW18</f>
        <v>3.0202884000000001</v>
      </c>
      <c r="AM149" s="104">
        <f>'4_UK+GH_1960-2013_energy_data'!AX18</f>
        <v>16.257793803999999</v>
      </c>
      <c r="AN149" s="104">
        <f>'4_UK+GH_1960-2013_energy_data'!AY18</f>
        <v>38.394227999999998</v>
      </c>
      <c r="AO149" s="104">
        <f>'4_UK+GH_1960-2013_energy_data'!AZ18</f>
        <v>68.938312601999996</v>
      </c>
      <c r="AP149" s="104">
        <f>'4_UK+GH_1960-2013_energy_data'!BA18</f>
        <v>159.85291498000001</v>
      </c>
      <c r="AQ149" s="104">
        <f>'4_UK+GH_1960-2013_energy_data'!BB18</f>
        <v>200.786071236</v>
      </c>
      <c r="AR149" s="104">
        <f>'4_UK+GH_1960-2013_energy_data'!BC18</f>
        <v>236.61229088600001</v>
      </c>
      <c r="AS149" s="104">
        <f>'4_UK+GH_1960-2013_energy_data'!BD18</f>
        <v>222.22285915500001</v>
      </c>
      <c r="AT149" s="104">
        <f>'4_UK+GH_1960-2013_energy_data'!BE18</f>
        <v>190.16972847</v>
      </c>
      <c r="AU149" s="104">
        <f>'4_UK+GH_1960-2013_energy_data'!BF18</f>
        <v>218.383104616</v>
      </c>
      <c r="AV149" s="95">
        <f>(AU149)+$B149</f>
        <v>223.58270234495237</v>
      </c>
      <c r="AW149" s="95">
        <f t="shared" si="48"/>
        <v>228.78230007390474</v>
      </c>
      <c r="AX149" s="95">
        <f t="shared" si="48"/>
        <v>233.98189780285711</v>
      </c>
      <c r="AY149" s="95">
        <f t="shared" si="48"/>
        <v>239.18149553180947</v>
      </c>
      <c r="AZ149" s="95">
        <f t="shared" si="48"/>
        <v>244.38109326076184</v>
      </c>
      <c r="BA149" s="95">
        <f t="shared" si="48"/>
        <v>249.58069098971421</v>
      </c>
      <c r="BB149" s="95">
        <f t="shared" si="48"/>
        <v>254.78028871866658</v>
      </c>
      <c r="BC149" s="95">
        <f t="shared" si="48"/>
        <v>259.97988644761898</v>
      </c>
      <c r="BD149" s="95">
        <f t="shared" si="48"/>
        <v>265.17948417657135</v>
      </c>
      <c r="BE149" s="95">
        <f t="shared" si="48"/>
        <v>270.37908190552372</v>
      </c>
      <c r="BF149" s="95">
        <f t="shared" si="48"/>
        <v>275.57867963447609</v>
      </c>
      <c r="BG149" s="95">
        <f t="shared" si="48"/>
        <v>280.77827736342846</v>
      </c>
      <c r="BH149" s="95">
        <f t="shared" si="48"/>
        <v>285.97787509238083</v>
      </c>
      <c r="BI149" s="95">
        <f t="shared" si="48"/>
        <v>291.1774728213332</v>
      </c>
      <c r="BJ149" s="95">
        <f t="shared" si="48"/>
        <v>296.37707055028557</v>
      </c>
      <c r="BK149" s="95">
        <f t="shared" si="48"/>
        <v>301.57666827923794</v>
      </c>
      <c r="BL149" s="95">
        <f t="shared" si="48"/>
        <v>306.77626600819031</v>
      </c>
      <c r="BM149" s="95">
        <f t="shared" si="48"/>
        <v>311.97586373714267</v>
      </c>
      <c r="BN149" s="95">
        <f t="shared" si="48"/>
        <v>317.17546146609504</v>
      </c>
      <c r="BO149" s="95">
        <f t="shared" si="48"/>
        <v>322.37505919504741</v>
      </c>
      <c r="BP149" s="95">
        <f t="shared" si="48"/>
        <v>327.57465692399978</v>
      </c>
      <c r="BQ149" s="95">
        <f t="shared" si="48"/>
        <v>332.77425465295215</v>
      </c>
      <c r="BR149" s="95">
        <f t="shared" si="48"/>
        <v>337.97385238190452</v>
      </c>
      <c r="BS149" s="95">
        <f t="shared" si="48"/>
        <v>343.17345011085689</v>
      </c>
      <c r="BT149" s="95">
        <f t="shared" si="48"/>
        <v>348.37304783980926</v>
      </c>
      <c r="BU149" s="95">
        <f t="shared" si="48"/>
        <v>353.57264556876163</v>
      </c>
      <c r="BV149" s="96">
        <f t="shared" si="48"/>
        <v>358.772243297714</v>
      </c>
    </row>
    <row r="150" spans="1:74" x14ac:dyDescent="0.2">
      <c r="B150" s="78">
        <f t="shared" si="46"/>
        <v>0.15287472816666672</v>
      </c>
      <c r="C150" s="120"/>
      <c r="D150" s="128" t="str">
        <f>'4_UK+GH_1960-2013_energy_data'!C19</f>
        <v>MD - Boat engines</v>
      </c>
      <c r="E150" s="104">
        <f>'4_UK+GH_1960-2013_energy_data'!P19</f>
        <v>134.62262974199999</v>
      </c>
      <c r="F150" s="104">
        <f>'4_UK+GH_1960-2013_energy_data'!Q19</f>
        <v>121.421208354</v>
      </c>
      <c r="G150" s="104">
        <f>'4_UK+GH_1960-2013_energy_data'!R19</f>
        <v>137.18100312499999</v>
      </c>
      <c r="H150" s="104">
        <f>'4_UK+GH_1960-2013_energy_data'!S19</f>
        <v>157.33634506800001</v>
      </c>
      <c r="I150" s="104">
        <f>'4_UK+GH_1960-2013_energy_data'!T19</f>
        <v>166.22435059200001</v>
      </c>
      <c r="J150" s="104">
        <f>'4_UK+GH_1960-2013_energy_data'!U19</f>
        <v>169.61234103999999</v>
      </c>
      <c r="K150" s="104">
        <f>'4_UK+GH_1960-2013_energy_data'!V19</f>
        <v>170.41039039899999</v>
      </c>
      <c r="L150" s="104">
        <f>'4_UK+GH_1960-2013_energy_data'!W19</f>
        <v>169.53400136400001</v>
      </c>
      <c r="M150" s="104">
        <f>'4_UK+GH_1960-2013_energy_data'!X19</f>
        <v>178.82324352000001</v>
      </c>
      <c r="N150" s="104">
        <f>'4_UK+GH_1960-2013_energy_data'!Y19</f>
        <v>166.135319649</v>
      </c>
      <c r="O150" s="104">
        <f>'4_UK+GH_1960-2013_energy_data'!Z19</f>
        <v>146.59551630000001</v>
      </c>
      <c r="P150" s="104">
        <f>'4_UK+GH_1960-2013_energy_data'!AA19</f>
        <v>159.14151406799999</v>
      </c>
      <c r="Q150" s="104">
        <f>'4_UK+GH_1960-2013_energy_data'!AB19</f>
        <v>156.17868086999999</v>
      </c>
      <c r="R150" s="104">
        <f>'4_UK+GH_1960-2013_energy_data'!AC19</f>
        <v>177.62955018599999</v>
      </c>
      <c r="S150" s="104">
        <f>'4_UK+GH_1960-2013_energy_data'!AD19</f>
        <v>168.066707592</v>
      </c>
      <c r="T150" s="104">
        <f>'4_UK+GH_1960-2013_energy_data'!AE19</f>
        <v>155.70751921199999</v>
      </c>
      <c r="U150" s="104">
        <f>'4_UK+GH_1960-2013_energy_data'!AF19</f>
        <v>158.778473612</v>
      </c>
      <c r="V150" s="104">
        <f>'4_UK+GH_1960-2013_energy_data'!AG19</f>
        <v>165.79744524</v>
      </c>
      <c r="W150" s="104">
        <f>'4_UK+GH_1960-2013_energy_data'!AH19</f>
        <v>209.88297209699999</v>
      </c>
      <c r="X150" s="104">
        <f>'4_UK+GH_1960-2013_energy_data'!AI19</f>
        <v>220.64909477500001</v>
      </c>
      <c r="Y150" s="104">
        <f>'4_UK+GH_1960-2013_energy_data'!AJ19</f>
        <v>227.12871160200001</v>
      </c>
      <c r="Z150" s="104">
        <f>'4_UK+GH_1960-2013_energy_data'!AK19</f>
        <v>212.25645363000001</v>
      </c>
      <c r="AA150" s="104">
        <f>'4_UK+GH_1960-2013_energy_data'!AL19</f>
        <v>222.01490550599999</v>
      </c>
      <c r="AB150" s="104">
        <f>'4_UK+GH_1960-2013_energy_data'!AM19</f>
        <v>208.97870241999999</v>
      </c>
      <c r="AC150" s="104">
        <f>'4_UK+GH_1960-2013_energy_data'!AN19</f>
        <v>202.22689233599999</v>
      </c>
      <c r="AD150" s="104">
        <f>'4_UK+GH_1960-2013_energy_data'!AO19</f>
        <v>225.62894484200001</v>
      </c>
      <c r="AE150" s="104">
        <f>'4_UK+GH_1960-2013_energy_data'!AP19</f>
        <v>219.58485304999999</v>
      </c>
      <c r="AF150" s="104">
        <f>'4_UK+GH_1960-2013_energy_data'!AQ19</f>
        <v>212.03042167999999</v>
      </c>
      <c r="AG150" s="104">
        <f>'4_UK+GH_1960-2013_energy_data'!AR19</f>
        <v>184.747821716</v>
      </c>
      <c r="AH150" s="104">
        <f>'4_UK+GH_1960-2013_energy_data'!AS19</f>
        <v>173.686590112</v>
      </c>
      <c r="AI150" s="104">
        <f>'4_UK+GH_1960-2013_energy_data'!AT19</f>
        <v>120.261948234</v>
      </c>
      <c r="AJ150" s="104">
        <f>'4_UK+GH_1960-2013_energy_data'!AU19</f>
        <v>122.05810208</v>
      </c>
      <c r="AK150" s="104">
        <f>'4_UK+GH_1960-2013_energy_data'!AV19</f>
        <v>212.571213696</v>
      </c>
      <c r="AL150" s="104">
        <f>'4_UK+GH_1960-2013_energy_data'!AW19</f>
        <v>193.91956266899999</v>
      </c>
      <c r="AM150" s="104">
        <f>'4_UK+GH_1960-2013_energy_data'!AX19</f>
        <v>251.564312325</v>
      </c>
      <c r="AN150" s="104">
        <f>'4_UK+GH_1960-2013_energy_data'!AY19</f>
        <v>331.45981222400002</v>
      </c>
      <c r="AO150" s="104">
        <f>'4_UK+GH_1960-2013_energy_data'!AZ19</f>
        <v>282.53972550999998</v>
      </c>
      <c r="AP150" s="104">
        <f>'4_UK+GH_1960-2013_energy_data'!BA19</f>
        <v>174.71312428499999</v>
      </c>
      <c r="AQ150" s="104">
        <f>'4_UK+GH_1960-2013_energy_data'!BB19</f>
        <v>159.84813003900001</v>
      </c>
      <c r="AR150" s="104">
        <f>'4_UK+GH_1960-2013_energy_data'!BC19</f>
        <v>159.33594525999999</v>
      </c>
      <c r="AS150" s="104">
        <f>'4_UK+GH_1960-2013_energy_data'!BD19</f>
        <v>154.63081283400001</v>
      </c>
      <c r="AT150" s="104">
        <f>'4_UK+GH_1960-2013_energy_data'!BE19</f>
        <v>140.79952614000001</v>
      </c>
      <c r="AU150" s="104">
        <f>'4_UK+GH_1960-2013_energy_data'!BF19</f>
        <v>141.04336832499999</v>
      </c>
      <c r="AV150" s="95">
        <f t="shared" ref="AV150:AV156" si="50">(AU150)+$B150</f>
        <v>141.19624305316665</v>
      </c>
      <c r="AW150" s="95">
        <f t="shared" si="48"/>
        <v>141.34911778133332</v>
      </c>
      <c r="AX150" s="95">
        <f t="shared" si="48"/>
        <v>141.50199250949998</v>
      </c>
      <c r="AY150" s="95">
        <f t="shared" si="48"/>
        <v>141.65486723766665</v>
      </c>
      <c r="AZ150" s="95">
        <f t="shared" si="48"/>
        <v>141.80774196583332</v>
      </c>
      <c r="BA150" s="95">
        <f t="shared" si="48"/>
        <v>141.96061669399998</v>
      </c>
      <c r="BB150" s="95">
        <f t="shared" si="48"/>
        <v>142.11349142216665</v>
      </c>
      <c r="BC150" s="95">
        <f t="shared" si="48"/>
        <v>142.26636615033331</v>
      </c>
      <c r="BD150" s="95">
        <f t="shared" si="48"/>
        <v>142.41924087849998</v>
      </c>
      <c r="BE150" s="95">
        <f t="shared" si="48"/>
        <v>142.57211560666664</v>
      </c>
      <c r="BF150" s="95">
        <f t="shared" si="48"/>
        <v>142.72499033483331</v>
      </c>
      <c r="BG150" s="95">
        <f t="shared" si="48"/>
        <v>142.87786506299997</v>
      </c>
      <c r="BH150" s="95">
        <f t="shared" si="48"/>
        <v>143.03073979116664</v>
      </c>
      <c r="BI150" s="95">
        <f t="shared" si="48"/>
        <v>143.1836145193333</v>
      </c>
      <c r="BJ150" s="95">
        <f t="shared" si="48"/>
        <v>143.33648924749997</v>
      </c>
      <c r="BK150" s="95">
        <f t="shared" si="48"/>
        <v>143.48936397566663</v>
      </c>
      <c r="BL150" s="95">
        <f t="shared" si="48"/>
        <v>143.6422387038333</v>
      </c>
      <c r="BM150" s="95">
        <f t="shared" si="48"/>
        <v>143.79511343199997</v>
      </c>
      <c r="BN150" s="95">
        <f t="shared" si="48"/>
        <v>143.94798816016663</v>
      </c>
      <c r="BO150" s="95">
        <f t="shared" si="48"/>
        <v>144.1008628883333</v>
      </c>
      <c r="BP150" s="95">
        <f t="shared" si="48"/>
        <v>144.25373761649996</v>
      </c>
      <c r="BQ150" s="95">
        <f t="shared" si="48"/>
        <v>144.40661234466663</v>
      </c>
      <c r="BR150" s="95">
        <f t="shared" si="48"/>
        <v>144.55948707283329</v>
      </c>
      <c r="BS150" s="95">
        <f t="shared" si="48"/>
        <v>144.71236180099996</v>
      </c>
      <c r="BT150" s="95">
        <f t="shared" si="48"/>
        <v>144.86523652916662</v>
      </c>
      <c r="BU150" s="95">
        <f t="shared" si="48"/>
        <v>145.01811125733329</v>
      </c>
      <c r="BV150" s="96">
        <f t="shared" si="48"/>
        <v>145.17098598549995</v>
      </c>
    </row>
    <row r="151" spans="1:74" x14ac:dyDescent="0.2">
      <c r="A151" s="2">
        <v>-50</v>
      </c>
      <c r="B151" s="78">
        <f t="shared" si="46"/>
        <v>105.17958068107141</v>
      </c>
      <c r="C151" s="120"/>
      <c r="D151" s="128" t="str">
        <f>'4_UK+GH_1960-2013_energy_data'!C20</f>
        <v>MD - Diesel cars</v>
      </c>
      <c r="E151" s="104">
        <f>'4_UK+GH_1960-2013_energy_data'!P20</f>
        <v>580.28233404900004</v>
      </c>
      <c r="F151" s="104">
        <f>'4_UK+GH_1960-2013_energy_data'!Q20</f>
        <v>599.28440279400002</v>
      </c>
      <c r="G151" s="104">
        <f>'4_UK+GH_1960-2013_energy_data'!R20</f>
        <v>623.33667646200001</v>
      </c>
      <c r="H151" s="104">
        <f>'4_UK+GH_1960-2013_energy_data'!S20</f>
        <v>609.99175244000003</v>
      </c>
      <c r="I151" s="104">
        <f>'4_UK+GH_1960-2013_energy_data'!T20</f>
        <v>604.61717923599997</v>
      </c>
      <c r="J151" s="104">
        <f>'4_UK+GH_1960-2013_energy_data'!U20</f>
        <v>628.64289931200005</v>
      </c>
      <c r="K151" s="104">
        <f>'4_UK+GH_1960-2013_energy_data'!V20</f>
        <v>625.71573647699995</v>
      </c>
      <c r="L151" s="104">
        <f>'4_UK+GH_1960-2013_energy_data'!W20</f>
        <v>647.232900986</v>
      </c>
      <c r="M151" s="104">
        <f>'4_UK+GH_1960-2013_energy_data'!X20</f>
        <v>651.81324595299998</v>
      </c>
      <c r="N151" s="104">
        <f>'4_UK+GH_1960-2013_energy_data'!Y20</f>
        <v>664.97223602400004</v>
      </c>
      <c r="O151" s="104">
        <f>'4_UK+GH_1960-2013_energy_data'!Z20</f>
        <v>655.36087843799999</v>
      </c>
      <c r="P151" s="104">
        <f>'4_UK+GH_1960-2013_energy_data'!AA20</f>
        <v>653.194573451</v>
      </c>
      <c r="Q151" s="104">
        <f>'4_UK+GH_1960-2013_energy_data'!AB20</f>
        <v>670.74574686300002</v>
      </c>
      <c r="R151" s="104">
        <f>'4_UK+GH_1960-2013_energy_data'!AC20</f>
        <v>706.35300756900006</v>
      </c>
      <c r="S151" s="104">
        <f>'4_UK+GH_1960-2013_energy_data'!AD20</f>
        <v>716.74294110000005</v>
      </c>
      <c r="T151" s="104">
        <f>'4_UK+GH_1960-2013_energy_data'!AE20</f>
        <v>742.65414950399997</v>
      </c>
      <c r="U151" s="104">
        <f>'4_UK+GH_1960-2013_energy_data'!AF20</f>
        <v>856.58640507300004</v>
      </c>
      <c r="V151" s="104">
        <f>'4_UK+GH_1960-2013_energy_data'!AG20</f>
        <v>964.76863715399998</v>
      </c>
      <c r="W151" s="104">
        <f>'4_UK+GH_1960-2013_energy_data'!AH20</f>
        <v>1122.8813225450001</v>
      </c>
      <c r="X151" s="104">
        <f>'4_UK+GH_1960-2013_energy_data'!AI20</f>
        <v>1263.451132358</v>
      </c>
      <c r="Y151" s="104">
        <f>'4_UK+GH_1960-2013_energy_data'!AJ20</f>
        <v>1357.878704598</v>
      </c>
      <c r="Z151" s="104">
        <f>'4_UK+GH_1960-2013_energy_data'!AK20</f>
        <v>1445.646229834</v>
      </c>
      <c r="AA151" s="104">
        <f>'4_UK+GH_1960-2013_energy_data'!AL20</f>
        <v>1607.0582968440001</v>
      </c>
      <c r="AB151" s="104">
        <f>'4_UK+GH_1960-2013_energy_data'!AM20</f>
        <v>1852.4187653250001</v>
      </c>
      <c r="AC151" s="104">
        <f>'4_UK+GH_1960-2013_energy_data'!AN20</f>
        <v>2083.2187407360002</v>
      </c>
      <c r="AD151" s="104">
        <f>'4_UK+GH_1960-2013_energy_data'!AO20</f>
        <v>2262.3156067680002</v>
      </c>
      <c r="AE151" s="104">
        <f>'4_UK+GH_1960-2013_energy_data'!AP20</f>
        <v>2434.0530948000001</v>
      </c>
      <c r="AF151" s="104">
        <f>'4_UK+GH_1960-2013_energy_data'!AQ20</f>
        <v>2565.0829502679999</v>
      </c>
      <c r="AG151" s="104">
        <f>'4_UK+GH_1960-2013_energy_data'!AR20</f>
        <v>2732.024371468</v>
      </c>
      <c r="AH151" s="104">
        <f>'4_UK+GH_1960-2013_energy_data'!AS20</f>
        <v>2864.9298939</v>
      </c>
      <c r="AI151" s="104">
        <f>'4_UK+GH_1960-2013_energy_data'!AT20</f>
        <v>3037.161761373</v>
      </c>
      <c r="AJ151" s="104">
        <f>'4_UK+GH_1960-2013_energy_data'!AU20</f>
        <v>3178.0351769399999</v>
      </c>
      <c r="AK151" s="104">
        <f>'4_UK+GH_1960-2013_energy_data'!AV20</f>
        <v>3397.4807731279998</v>
      </c>
      <c r="AL151" s="104">
        <f>'4_UK+GH_1960-2013_energy_data'!AW20</f>
        <v>3631.3606060769998</v>
      </c>
      <c r="AM151" s="104">
        <f>'4_UK+GH_1960-2013_energy_data'!AX20</f>
        <v>3824.7530501880001</v>
      </c>
      <c r="AN151" s="104">
        <f>'4_UK+GH_1960-2013_energy_data'!AY20</f>
        <v>4042.2710562080001</v>
      </c>
      <c r="AO151" s="104">
        <f>'4_UK+GH_1960-2013_energy_data'!AZ20</f>
        <v>4245.4626546199997</v>
      </c>
      <c r="AP151" s="104">
        <f>'4_UK+GH_1960-2013_energy_data'!BA20</f>
        <v>4327.1817182750001</v>
      </c>
      <c r="AQ151" s="104">
        <f>'4_UK+GH_1960-2013_energy_data'!BB20</f>
        <v>4331.0451705420001</v>
      </c>
      <c r="AR151" s="104">
        <f>'4_UK+GH_1960-2013_energy_data'!BC20</f>
        <v>4410.9587520960004</v>
      </c>
      <c r="AS151" s="104">
        <f>'4_UK+GH_1960-2013_energy_data'!BD20</f>
        <v>4729.4716138379999</v>
      </c>
      <c r="AT151" s="104">
        <f>'4_UK+GH_1960-2013_energy_data'!BE20</f>
        <v>4874.1113286330001</v>
      </c>
      <c r="AU151" s="104">
        <f>'4_UK+GH_1960-2013_energy_data'!BF20</f>
        <v>4997.8247226539997</v>
      </c>
      <c r="AV151" s="262">
        <f>AV174-SUM(AV148:AV150)-SUM(AV152:AV158)</f>
        <v>5640.8330564106054</v>
      </c>
      <c r="AW151" s="262">
        <f>AW174-SUM(AW148:AW150)-SUM(AW152:AW158)</f>
        <v>5752.0254496924072</v>
      </c>
      <c r="AX151" s="262">
        <f>AX174-SUM(AX148:AX150)-SUM(AX152:AX158)</f>
        <v>5858.6242798327785</v>
      </c>
      <c r="AY151" s="262">
        <f>AY174-SUM(AY148:AY150)-SUM(AY152:AY158)</f>
        <v>5880.1007463789801</v>
      </c>
      <c r="AZ151" s="263">
        <f t="shared" ref="AZ151:BV151" si="51">AY151+$A151</f>
        <v>5830.1007463789801</v>
      </c>
      <c r="BA151" s="263">
        <f t="shared" si="51"/>
        <v>5780.1007463789801</v>
      </c>
      <c r="BB151" s="263">
        <f t="shared" si="51"/>
        <v>5730.1007463789801</v>
      </c>
      <c r="BC151" s="263">
        <f t="shared" si="51"/>
        <v>5680.1007463789801</v>
      </c>
      <c r="BD151" s="263">
        <f t="shared" si="51"/>
        <v>5630.1007463789801</v>
      </c>
      <c r="BE151" s="263">
        <f t="shared" si="51"/>
        <v>5580.1007463789801</v>
      </c>
      <c r="BF151" s="263">
        <f t="shared" si="51"/>
        <v>5530.1007463789801</v>
      </c>
      <c r="BG151" s="263">
        <f t="shared" si="51"/>
        <v>5480.1007463789801</v>
      </c>
      <c r="BH151" s="263">
        <f t="shared" si="51"/>
        <v>5430.1007463789801</v>
      </c>
      <c r="BI151" s="263">
        <f t="shared" si="51"/>
        <v>5380.1007463789801</v>
      </c>
      <c r="BJ151" s="263">
        <f t="shared" si="51"/>
        <v>5330.1007463789801</v>
      </c>
      <c r="BK151" s="263">
        <f t="shared" si="51"/>
        <v>5280.1007463789801</v>
      </c>
      <c r="BL151" s="263">
        <f t="shared" si="51"/>
        <v>5230.1007463789801</v>
      </c>
      <c r="BM151" s="263">
        <f t="shared" si="51"/>
        <v>5180.1007463789801</v>
      </c>
      <c r="BN151" s="263">
        <f t="shared" si="51"/>
        <v>5130.1007463789801</v>
      </c>
      <c r="BO151" s="263">
        <f t="shared" si="51"/>
        <v>5080.1007463789801</v>
      </c>
      <c r="BP151" s="263">
        <f t="shared" si="51"/>
        <v>5030.1007463789801</v>
      </c>
      <c r="BQ151" s="263">
        <f t="shared" si="51"/>
        <v>4980.1007463789801</v>
      </c>
      <c r="BR151" s="263">
        <f t="shared" si="51"/>
        <v>4930.1007463789801</v>
      </c>
      <c r="BS151" s="263">
        <f t="shared" si="51"/>
        <v>4880.1007463789801</v>
      </c>
      <c r="BT151" s="263">
        <f t="shared" si="51"/>
        <v>4830.1007463789801</v>
      </c>
      <c r="BU151" s="263">
        <f t="shared" si="51"/>
        <v>4780.1007463789801</v>
      </c>
      <c r="BV151" s="263">
        <f t="shared" si="51"/>
        <v>4730.1007463789801</v>
      </c>
    </row>
    <row r="152" spans="1:74" x14ac:dyDescent="0.2">
      <c r="B152" s="78">
        <f t="shared" si="46"/>
        <v>-0.63903259309523819</v>
      </c>
      <c r="C152" s="120"/>
      <c r="D152" s="128" t="str">
        <f>'4_UK+GH_1960-2013_energy_data'!C21</f>
        <v>MD - Diesel trains</v>
      </c>
      <c r="E152" s="104">
        <f>'4_UK+GH_1960-2013_energy_data'!P21</f>
        <v>146.225755518</v>
      </c>
      <c r="F152" s="104">
        <f>'4_UK+GH_1960-2013_energy_data'!Q21</f>
        <v>138.95687520600001</v>
      </c>
      <c r="G152" s="104">
        <f>'4_UK+GH_1960-2013_energy_data'!R21</f>
        <v>140.52688125</v>
      </c>
      <c r="H152" s="104">
        <f>'4_UK+GH_1960-2013_energy_data'!S21</f>
        <v>132.12477992000001</v>
      </c>
      <c r="I152" s="104">
        <f>'4_UK+GH_1960-2013_energy_data'!T21</f>
        <v>127.384347104</v>
      </c>
      <c r="J152" s="104">
        <f>'4_UK+GH_1960-2013_energy_data'!U21</f>
        <v>121.190753356</v>
      </c>
      <c r="K152" s="104">
        <f>'4_UK+GH_1960-2013_energy_data'!V21</f>
        <v>123.020597111</v>
      </c>
      <c r="L152" s="104">
        <f>'4_UK+GH_1960-2013_energy_data'!W21</f>
        <v>125.693784972</v>
      </c>
      <c r="M152" s="104">
        <f>'4_UK+GH_1960-2013_energy_data'!X21</f>
        <v>123.77921387400001</v>
      </c>
      <c r="N152" s="104">
        <f>'4_UK+GH_1960-2013_energy_data'!Y21</f>
        <v>120.838475511</v>
      </c>
      <c r="O152" s="104">
        <f>'4_UK+GH_1960-2013_energy_data'!Z21</f>
        <v>116.1433076</v>
      </c>
      <c r="P152" s="104">
        <f>'4_UK+GH_1960-2013_energy_data'!AA21</f>
        <v>106.23694263500001</v>
      </c>
      <c r="Q152" s="104">
        <f>'4_UK+GH_1960-2013_energy_data'!AB21</f>
        <v>109.118673066</v>
      </c>
      <c r="R152" s="104">
        <f>'4_UK+GH_1960-2013_energy_data'!AC21</f>
        <v>109.035677226</v>
      </c>
      <c r="S152" s="104">
        <f>'4_UK+GH_1960-2013_energy_data'!AD21</f>
        <v>108.185797319</v>
      </c>
      <c r="T152" s="104">
        <f>'4_UK+GH_1960-2013_energy_data'!AE21</f>
        <v>110.056575204</v>
      </c>
      <c r="U152" s="104">
        <f>'4_UK+GH_1960-2013_energy_data'!AF21</f>
        <v>109.640067852</v>
      </c>
      <c r="V152" s="104">
        <f>'4_UK+GH_1960-2013_energy_data'!AG21</f>
        <v>109.917565548</v>
      </c>
      <c r="W152" s="104">
        <f>'4_UK+GH_1960-2013_energy_data'!AH21</f>
        <v>108.332030515</v>
      </c>
      <c r="X152" s="104">
        <f>'4_UK+GH_1960-2013_energy_data'!AI21</f>
        <v>108.16470895</v>
      </c>
      <c r="Y152" s="104">
        <f>'4_UK+GH_1960-2013_energy_data'!AJ21</f>
        <v>109.307820726</v>
      </c>
      <c r="Z152" s="104">
        <f>'4_UK+GH_1960-2013_energy_data'!AK21</f>
        <v>110.01601065</v>
      </c>
      <c r="AA152" s="104">
        <f>'4_UK+GH_1960-2013_energy_data'!AL21</f>
        <v>109.600068249</v>
      </c>
      <c r="AB152" s="104">
        <f>'4_UK+GH_1960-2013_energy_data'!AM21</f>
        <v>109.6104974</v>
      </c>
      <c r="AC152" s="104">
        <f>'4_UK+GH_1960-2013_energy_data'!AN21</f>
        <v>110.289221532</v>
      </c>
      <c r="AD152" s="104">
        <f>'4_UK+GH_1960-2013_energy_data'!AO21</f>
        <v>109.74025475800001</v>
      </c>
      <c r="AE152" s="104">
        <f>'4_UK+GH_1960-2013_energy_data'!AP21</f>
        <v>90.263390658000006</v>
      </c>
      <c r="AF152" s="104">
        <f>'4_UK+GH_1960-2013_energy_data'!AQ21</f>
        <v>94.921717439999995</v>
      </c>
      <c r="AG152" s="104">
        <f>'4_UK+GH_1960-2013_energy_data'!AR21</f>
        <v>111.187334658</v>
      </c>
      <c r="AH152" s="104">
        <f>'4_UK+GH_1960-2013_energy_data'!AS21</f>
        <v>111.97720766400001</v>
      </c>
      <c r="AI152" s="104">
        <f>'4_UK+GH_1960-2013_energy_data'!AT21</f>
        <v>114.00979802000001</v>
      </c>
      <c r="AJ152" s="104">
        <f>'4_UK+GH_1960-2013_energy_data'!AU21</f>
        <v>114.80159906</v>
      </c>
      <c r="AK152" s="104">
        <f>'4_UK+GH_1960-2013_energy_data'!AV21</f>
        <v>114.773693506</v>
      </c>
      <c r="AL152" s="104">
        <f>'4_UK+GH_1960-2013_energy_data'!AW21</f>
        <v>113.773112689</v>
      </c>
      <c r="AM152" s="104">
        <f>'4_UK+GH_1960-2013_energy_data'!AX21</f>
        <v>125.288892805</v>
      </c>
      <c r="AN152" s="104">
        <f>'4_UK+GH_1960-2013_energy_data'!AY21</f>
        <v>115.85384431999999</v>
      </c>
      <c r="AO152" s="104">
        <f>'4_UK+GH_1960-2013_energy_data'!AZ21</f>
        <v>113.61783902000001</v>
      </c>
      <c r="AP152" s="104">
        <f>'4_UK+GH_1960-2013_energy_data'!BA21</f>
        <v>113.88707360799999</v>
      </c>
      <c r="AQ152" s="104">
        <f>'4_UK+GH_1960-2013_energy_data'!BB21</f>
        <v>110.650227558</v>
      </c>
      <c r="AR152" s="104">
        <f>'4_UK+GH_1960-2013_energy_data'!BC21</f>
        <v>110.95968197000001</v>
      </c>
      <c r="AS152" s="104">
        <f>'4_UK+GH_1960-2013_energy_data'!BD21</f>
        <v>119.755844307</v>
      </c>
      <c r="AT152" s="104">
        <f>'4_UK+GH_1960-2013_energy_data'!BE21</f>
        <v>118.054987302</v>
      </c>
      <c r="AU152" s="104">
        <f>'4_UK+GH_1960-2013_energy_data'!BF21</f>
        <v>119.386386608</v>
      </c>
      <c r="AV152" s="95">
        <f t="shared" si="50"/>
        <v>118.74735401490476</v>
      </c>
      <c r="AW152" s="95">
        <f t="shared" si="48"/>
        <v>118.10832142180952</v>
      </c>
      <c r="AX152" s="95">
        <f t="shared" si="48"/>
        <v>117.46928882871428</v>
      </c>
      <c r="AY152" s="95">
        <f t="shared" si="48"/>
        <v>116.83025623561905</v>
      </c>
      <c r="AZ152" s="95">
        <f t="shared" si="48"/>
        <v>116.19122364252381</v>
      </c>
      <c r="BA152" s="95">
        <f t="shared" si="48"/>
        <v>115.55219104942857</v>
      </c>
      <c r="BB152" s="95">
        <f t="shared" si="48"/>
        <v>114.91315845633333</v>
      </c>
      <c r="BC152" s="95">
        <f t="shared" si="48"/>
        <v>114.2741258632381</v>
      </c>
      <c r="BD152" s="95">
        <f t="shared" si="48"/>
        <v>113.63509327014286</v>
      </c>
      <c r="BE152" s="95">
        <f t="shared" si="48"/>
        <v>112.99606067704762</v>
      </c>
      <c r="BF152" s="95">
        <f t="shared" si="48"/>
        <v>112.35702808395239</v>
      </c>
      <c r="BG152" s="95">
        <f t="shared" si="48"/>
        <v>111.71799549085715</v>
      </c>
      <c r="BH152" s="95">
        <f t="shared" si="48"/>
        <v>111.07896289776191</v>
      </c>
      <c r="BI152" s="95">
        <f t="shared" si="48"/>
        <v>110.43993030466667</v>
      </c>
      <c r="BJ152" s="95">
        <f t="shared" si="48"/>
        <v>109.80089771157144</v>
      </c>
      <c r="BK152" s="95">
        <f t="shared" si="48"/>
        <v>109.1618651184762</v>
      </c>
      <c r="BL152" s="95">
        <f t="shared" si="48"/>
        <v>108.52283252538096</v>
      </c>
      <c r="BM152" s="95">
        <f t="shared" si="48"/>
        <v>107.88379993228573</v>
      </c>
      <c r="BN152" s="95">
        <f t="shared" si="48"/>
        <v>107.24476733919049</v>
      </c>
      <c r="BO152" s="95">
        <f t="shared" si="48"/>
        <v>106.60573474609525</v>
      </c>
      <c r="BP152" s="95">
        <f t="shared" si="48"/>
        <v>105.96670215300001</v>
      </c>
      <c r="BQ152" s="95">
        <f t="shared" si="48"/>
        <v>105.32766955990478</v>
      </c>
      <c r="BR152" s="95">
        <f t="shared" si="48"/>
        <v>104.68863696680954</v>
      </c>
      <c r="BS152" s="95">
        <f t="shared" si="48"/>
        <v>104.0496043737143</v>
      </c>
      <c r="BT152" s="95">
        <f t="shared" si="48"/>
        <v>103.41057178061907</v>
      </c>
      <c r="BU152" s="95">
        <f t="shared" si="48"/>
        <v>102.77153918752383</v>
      </c>
      <c r="BV152" s="96">
        <f t="shared" si="48"/>
        <v>102.13250659442859</v>
      </c>
    </row>
    <row r="153" spans="1:74" x14ac:dyDescent="0.2">
      <c r="A153" s="2">
        <v>100</v>
      </c>
      <c r="B153" s="78">
        <f t="shared" si="46"/>
        <v>6.2617785714285709E-2</v>
      </c>
      <c r="C153" s="120"/>
      <c r="D153" s="128" t="str">
        <f>'4_UK+GH_1960-2013_energy_data'!C22</f>
        <v>MD - Electric cars</v>
      </c>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87"/>
      <c r="AJ153" s="87"/>
      <c r="AK153" s="87"/>
      <c r="AL153" s="104">
        <f>'4_UK+GH_1960-2013_energy_data'!AW22</f>
        <v>1.6933039999999999</v>
      </c>
      <c r="AM153" s="104">
        <f>'4_UK+GH_1960-2013_energy_data'!AX22</f>
        <v>1.69997</v>
      </c>
      <c r="AN153" s="104">
        <f>'4_UK+GH_1960-2013_energy_data'!AY22</f>
        <v>1.706636</v>
      </c>
      <c r="AO153" s="104">
        <f>'4_UK+GH_1960-2013_energy_data'!AZ22</f>
        <v>1.7133020000000001</v>
      </c>
      <c r="AP153" s="104">
        <f>'4_UK+GH_1960-2013_energy_data'!BA22</f>
        <v>1.7199679999999999</v>
      </c>
      <c r="AQ153" s="104">
        <f>'4_UK+GH_1960-2013_energy_data'!BB22</f>
        <v>1.726634</v>
      </c>
      <c r="AR153" s="104">
        <f>'4_UK+GH_1960-2013_energy_data'!BC22</f>
        <v>1.7333000000000001</v>
      </c>
      <c r="AS153" s="104">
        <f>'4_UK+GH_1960-2013_energy_data'!BD22</f>
        <v>1.7399659999999999</v>
      </c>
      <c r="AT153" s="104">
        <f>'4_UK+GH_1960-2013_energy_data'!BE22</f>
        <v>1.746632</v>
      </c>
      <c r="AU153" s="104">
        <f>'4_UK+GH_1960-2013_energy_data'!BF22</f>
        <v>2.629947</v>
      </c>
      <c r="AV153" s="95">
        <v>3</v>
      </c>
      <c r="AW153" s="95">
        <v>3</v>
      </c>
      <c r="AX153" s="95">
        <v>3</v>
      </c>
      <c r="AY153" s="262">
        <v>100</v>
      </c>
      <c r="AZ153" s="262">
        <f t="shared" ref="AZ153:BU153" si="52">AZ174-SUM(AZ148:AZ152)-SUM(AZ154:AZ158)</f>
        <v>280.72808572050462</v>
      </c>
      <c r="BA153" s="262">
        <f t="shared" si="52"/>
        <v>469.51083710197099</v>
      </c>
      <c r="BB153" s="262">
        <f t="shared" si="52"/>
        <v>661.56992038126509</v>
      </c>
      <c r="BC153" s="262">
        <f t="shared" si="52"/>
        <v>852.89703820473505</v>
      </c>
      <c r="BD153" s="262">
        <f t="shared" si="52"/>
        <v>1040.7677531145164</v>
      </c>
      <c r="BE153" s="262">
        <f t="shared" si="52"/>
        <v>1223.6197181241364</v>
      </c>
      <c r="BF153" s="262">
        <f t="shared" si="52"/>
        <v>1400.9380836902506</v>
      </c>
      <c r="BG153" s="262">
        <f t="shared" si="52"/>
        <v>1572.9081527990907</v>
      </c>
      <c r="BH153" s="262">
        <f t="shared" si="52"/>
        <v>1740.2340467227409</v>
      </c>
      <c r="BI153" s="262">
        <f t="shared" si="52"/>
        <v>1903.8882882534831</v>
      </c>
      <c r="BJ153" s="262">
        <f t="shared" si="52"/>
        <v>2064.7459938146644</v>
      </c>
      <c r="BK153" s="262">
        <f t="shared" si="52"/>
        <v>2223.4953458907048</v>
      </c>
      <c r="BL153" s="262">
        <f t="shared" si="52"/>
        <v>2380.740955101292</v>
      </c>
      <c r="BM153" s="262">
        <f t="shared" si="52"/>
        <v>2506.5025944897088</v>
      </c>
      <c r="BN153" s="262">
        <f t="shared" si="52"/>
        <v>2630.8633092794871</v>
      </c>
      <c r="BO153" s="262">
        <f t="shared" si="52"/>
        <v>2756.233963830412</v>
      </c>
      <c r="BP153" s="262">
        <f t="shared" si="52"/>
        <v>2881.8947611269004</v>
      </c>
      <c r="BQ153" s="262">
        <f t="shared" si="52"/>
        <v>3007.847174955014</v>
      </c>
      <c r="BR153" s="262">
        <f t="shared" si="52"/>
        <v>3134.0926866243967</v>
      </c>
      <c r="BS153" s="262">
        <f t="shared" si="52"/>
        <v>3260.6327850010716</v>
      </c>
      <c r="BT153" s="262">
        <f t="shared" si="52"/>
        <v>3387.4689665412166</v>
      </c>
      <c r="BU153" s="262">
        <f t="shared" si="52"/>
        <v>3514.6027353257778</v>
      </c>
      <c r="BV153" s="262">
        <f>BV174-SUM(BV148:BV152)-SUM(BV154:BV158)</f>
        <v>3642.0356030958842</v>
      </c>
    </row>
    <row r="154" spans="1:74" x14ac:dyDescent="0.2">
      <c r="B154" s="78">
        <f t="shared" si="46"/>
        <v>0.48292008235714284</v>
      </c>
      <c r="C154" s="120"/>
      <c r="D154" s="128" t="str">
        <f>'4_UK+GH_1960-2013_energy_data'!C23</f>
        <v>MD - Electric trains</v>
      </c>
      <c r="E154" s="104">
        <f>'4_UK+GH_1960-2013_energy_data'!P23</f>
        <v>33.480276101999998</v>
      </c>
      <c r="F154" s="104">
        <f>'4_UK+GH_1960-2013_energy_data'!Q23</f>
        <v>32.214215240999998</v>
      </c>
      <c r="G154" s="104">
        <f>'4_UK+GH_1960-2013_energy_data'!R23</f>
        <v>31.651521525</v>
      </c>
      <c r="H154" s="104">
        <f>'4_UK+GH_1960-2013_energy_data'!S23</f>
        <v>32.776908957000003</v>
      </c>
      <c r="I154" s="104">
        <f>'4_UK+GH_1960-2013_energy_data'!T23</f>
        <v>35.027683820999997</v>
      </c>
      <c r="J154" s="104">
        <f>'4_UK+GH_1960-2013_energy_data'!U23</f>
        <v>34.746336962999997</v>
      </c>
      <c r="K154" s="104">
        <f>'4_UK+GH_1960-2013_energy_data'!V23</f>
        <v>35.449704107999999</v>
      </c>
      <c r="L154" s="104">
        <f>'4_UK+GH_1960-2013_energy_data'!W23</f>
        <v>36.012397823999997</v>
      </c>
      <c r="M154" s="104">
        <f>'4_UK+GH_1960-2013_energy_data'!X23</f>
        <v>35.871724395000001</v>
      </c>
      <c r="N154" s="104">
        <f>'4_UK+GH_1960-2013_energy_data'!Y23</f>
        <v>36.715764968999999</v>
      </c>
      <c r="O154" s="104">
        <f>'4_UK+GH_1960-2013_energy_data'!Z23</f>
        <v>36.575091540000003</v>
      </c>
      <c r="P154" s="104">
        <f>'4_UK+GH_1960-2013_energy_data'!AA23</f>
        <v>32.354888670000001</v>
      </c>
      <c r="Q154" s="104">
        <f>'4_UK+GH_1960-2013_energy_data'!AB23</f>
        <v>36.593696051999999</v>
      </c>
      <c r="R154" s="104">
        <f>'4_UK+GH_1960-2013_energy_data'!AC23</f>
        <v>37.186534592000001</v>
      </c>
      <c r="S154" s="104">
        <f>'4_UK+GH_1960-2013_energy_data'!AD23</f>
        <v>37.414709778000002</v>
      </c>
      <c r="T154" s="104">
        <f>'4_UK+GH_1960-2013_energy_data'!AE23</f>
        <v>37.495186697999998</v>
      </c>
      <c r="U154" s="104">
        <f>'4_UK+GH_1960-2013_energy_data'!AF23</f>
        <v>38.092769351999998</v>
      </c>
      <c r="V154" s="104">
        <f>'4_UK+GH_1960-2013_energy_data'!AG23</f>
        <v>38.722744722000002</v>
      </c>
      <c r="W154" s="104">
        <f>'4_UK+GH_1960-2013_energy_data'!AH23</f>
        <v>38.316702288000002</v>
      </c>
      <c r="X154" s="104">
        <f>'4_UK+GH_1960-2013_energy_data'!AI23</f>
        <v>63.954496489999997</v>
      </c>
      <c r="Y154" s="104">
        <f>'4_UK+GH_1960-2013_energy_data'!AJ23</f>
        <v>63.076525887000003</v>
      </c>
      <c r="Z154" s="104">
        <f>'4_UK+GH_1960-2013_energy_data'!AK23</f>
        <v>62.329457517000002</v>
      </c>
      <c r="AA154" s="104">
        <f>'4_UK+GH_1960-2013_energy_data'!AL23</f>
        <v>86.393135161999993</v>
      </c>
      <c r="AB154" s="104">
        <f>'4_UK+GH_1960-2013_energy_data'!AM23</f>
        <v>81.157904411000004</v>
      </c>
      <c r="AC154" s="104">
        <f>'4_UK+GH_1960-2013_energy_data'!AN23</f>
        <v>96.698540901000001</v>
      </c>
      <c r="AD154" s="104">
        <f>'4_UK+GH_1960-2013_energy_data'!AO23</f>
        <v>98.457561620000007</v>
      </c>
      <c r="AE154" s="104">
        <f>'4_UK+GH_1960-2013_energy_data'!AP23</f>
        <v>101.706451767</v>
      </c>
      <c r="AF154" s="104">
        <f>'4_UK+GH_1960-2013_energy_data'!AQ23</f>
        <v>100.52868564000001</v>
      </c>
      <c r="AG154" s="104">
        <f>'4_UK+GH_1960-2013_energy_data'!AR23</f>
        <v>103.63027734000001</v>
      </c>
      <c r="AH154" s="104">
        <f>'4_UK+GH_1960-2013_energy_data'!AS23</f>
        <v>103.952847804</v>
      </c>
      <c r="AI154" s="104">
        <f>'4_UK+GH_1960-2013_energy_data'!AT23</f>
        <v>104.959310049</v>
      </c>
      <c r="AJ154" s="104">
        <f>'4_UK+GH_1960-2013_energy_data'!AU23</f>
        <v>102.46539742500001</v>
      </c>
      <c r="AK154" s="104">
        <f>'4_UK+GH_1960-2013_energy_data'!AV23</f>
        <v>98.151572340000001</v>
      </c>
      <c r="AL154" s="104">
        <f>'4_UK+GH_1960-2013_energy_data'!AW23</f>
        <v>48.085265790999998</v>
      </c>
      <c r="AM154" s="104">
        <f>'4_UK+GH_1960-2013_energy_data'!AX23</f>
        <v>48.127154937</v>
      </c>
      <c r="AN154" s="104">
        <f>'4_UK+GH_1960-2013_energy_data'!AY23</f>
        <v>48.310940832</v>
      </c>
      <c r="AO154" s="104">
        <f>'4_UK+GH_1960-2013_energy_data'!AZ23</f>
        <v>50.190231081</v>
      </c>
      <c r="AP154" s="104">
        <f>'4_UK+GH_1960-2013_energy_data'!BA23</f>
        <v>52.289287492</v>
      </c>
      <c r="AQ154" s="104">
        <f>'4_UK+GH_1960-2013_energy_data'!BB23</f>
        <v>53.001690988</v>
      </c>
      <c r="AR154" s="104">
        <f>'4_UK+GH_1960-2013_energy_data'!BC23</f>
        <v>52.585433655000003</v>
      </c>
      <c r="AS154" s="104">
        <f>'4_UK+GH_1960-2013_energy_data'!BD23</f>
        <v>53.322444875000002</v>
      </c>
      <c r="AT154" s="104">
        <f>'4_UK+GH_1960-2013_energy_data'!BE23</f>
        <v>53.078459381999998</v>
      </c>
      <c r="AU154" s="104">
        <f>'4_UK+GH_1960-2013_energy_data'!BF23</f>
        <v>53.762919560999997</v>
      </c>
      <c r="AV154" s="95">
        <f t="shared" si="50"/>
        <v>54.245839643357137</v>
      </c>
      <c r="AW154" s="95">
        <f t="shared" ref="AW154:BV154" si="53">AV154+$B154</f>
        <v>54.728759725714276</v>
      </c>
      <c r="AX154" s="95">
        <f t="shared" si="53"/>
        <v>55.211679808071416</v>
      </c>
      <c r="AY154" s="95">
        <f t="shared" si="53"/>
        <v>55.694599890428556</v>
      </c>
      <c r="AZ154" s="95">
        <f t="shared" si="53"/>
        <v>56.177519972785696</v>
      </c>
      <c r="BA154" s="95">
        <f t="shared" si="53"/>
        <v>56.660440055142836</v>
      </c>
      <c r="BB154" s="95">
        <f t="shared" si="53"/>
        <v>57.143360137499975</v>
      </c>
      <c r="BC154" s="95">
        <f t="shared" si="53"/>
        <v>57.626280219857115</v>
      </c>
      <c r="BD154" s="95">
        <f t="shared" si="53"/>
        <v>58.109200302214255</v>
      </c>
      <c r="BE154" s="95">
        <f t="shared" si="53"/>
        <v>58.592120384571395</v>
      </c>
      <c r="BF154" s="95">
        <f t="shared" si="53"/>
        <v>59.075040466928534</v>
      </c>
      <c r="BG154" s="95">
        <f t="shared" si="53"/>
        <v>59.557960549285674</v>
      </c>
      <c r="BH154" s="95">
        <f t="shared" si="53"/>
        <v>60.040880631642814</v>
      </c>
      <c r="BI154" s="95">
        <f t="shared" si="53"/>
        <v>60.523800713999954</v>
      </c>
      <c r="BJ154" s="95">
        <f t="shared" si="53"/>
        <v>61.006720796357094</v>
      </c>
      <c r="BK154" s="95">
        <f t="shared" si="53"/>
        <v>61.489640878714233</v>
      </c>
      <c r="BL154" s="95">
        <f t="shared" si="53"/>
        <v>61.972560961071373</v>
      </c>
      <c r="BM154" s="95">
        <f t="shared" si="53"/>
        <v>62.455481043428513</v>
      </c>
      <c r="BN154" s="95">
        <f t="shared" si="53"/>
        <v>62.938401125785653</v>
      </c>
      <c r="BO154" s="95">
        <f t="shared" si="53"/>
        <v>63.421321208142793</v>
      </c>
      <c r="BP154" s="95">
        <f t="shared" si="53"/>
        <v>63.904241290499932</v>
      </c>
      <c r="BQ154" s="95">
        <f t="shared" si="53"/>
        <v>64.387161372857079</v>
      </c>
      <c r="BR154" s="95">
        <f t="shared" si="53"/>
        <v>64.870081455214219</v>
      </c>
      <c r="BS154" s="95">
        <f t="shared" si="53"/>
        <v>65.353001537571359</v>
      </c>
      <c r="BT154" s="95">
        <f t="shared" si="53"/>
        <v>65.835921619928499</v>
      </c>
      <c r="BU154" s="95">
        <f t="shared" si="53"/>
        <v>66.318841702285638</v>
      </c>
      <c r="BV154" s="96">
        <f t="shared" si="53"/>
        <v>66.801761784642778</v>
      </c>
    </row>
    <row r="155" spans="1:74" x14ac:dyDescent="0.2">
      <c r="B155" s="78">
        <f t="shared" si="46"/>
        <v>-20.03</v>
      </c>
      <c r="C155" s="120"/>
      <c r="D155" s="128" t="str">
        <f>'4_UK+GH_1960-2013_energy_data'!C24</f>
        <v>MD - Industry static diesel engines</v>
      </c>
      <c r="E155" s="104">
        <f>'4_UK+GH_1960-2013_energy_data'!P24</f>
        <v>1467.864</v>
      </c>
      <c r="F155" s="104">
        <f>'4_UK+GH_1960-2013_energy_data'!Q24</f>
        <v>1903.692</v>
      </c>
      <c r="G155" s="104">
        <f>'4_UK+GH_1960-2013_energy_data'!R24</f>
        <v>1976.7080000000001</v>
      </c>
      <c r="H155" s="104">
        <f>'4_UK+GH_1960-2013_energy_data'!S24</f>
        <v>1786.752</v>
      </c>
      <c r="I155" s="104">
        <f>'4_UK+GH_1960-2013_energy_data'!T24</f>
        <v>1679.835</v>
      </c>
      <c r="J155" s="104">
        <f>'4_UK+GH_1960-2013_energy_data'!U24</f>
        <v>1682.7159999999999</v>
      </c>
      <c r="K155" s="104">
        <f>'4_UK+GH_1960-2013_energy_data'!V24</f>
        <v>1728.0239999999999</v>
      </c>
      <c r="L155" s="104">
        <f>'4_UK+GH_1960-2013_energy_data'!W24</f>
        <v>1690.2760000000001</v>
      </c>
      <c r="M155" s="104">
        <f>'4_UK+GH_1960-2013_energy_data'!X24</f>
        <v>1805.797</v>
      </c>
      <c r="N155" s="104">
        <f>'4_UK+GH_1960-2013_energy_data'!Y24</f>
        <v>1518.75</v>
      </c>
      <c r="O155" s="104">
        <f>'4_UK+GH_1960-2013_energy_data'!Z24</f>
        <v>1427.357</v>
      </c>
      <c r="P155" s="104">
        <f>'4_UK+GH_1960-2013_energy_data'!AA24</f>
        <v>1373.056</v>
      </c>
      <c r="Q155" s="104">
        <f>'4_UK+GH_1960-2013_energy_data'!AB24</f>
        <v>1157.2470000000001</v>
      </c>
      <c r="R155" s="104">
        <f>'4_UK+GH_1960-2013_energy_data'!AC24</f>
        <v>1086.684</v>
      </c>
      <c r="S155" s="104">
        <f>'4_UK+GH_1960-2013_energy_data'!AD24</f>
        <v>1094.7750000000001</v>
      </c>
      <c r="T155" s="104">
        <f>'4_UK+GH_1960-2013_energy_data'!AE24</f>
        <v>1045.212</v>
      </c>
      <c r="U155" s="104">
        <f>'4_UK+GH_1960-2013_energy_data'!AF24</f>
        <v>1039.5809999999999</v>
      </c>
      <c r="V155" s="104">
        <f>'4_UK+GH_1960-2013_energy_data'!AG24</f>
        <v>936.02599999999995</v>
      </c>
      <c r="W155" s="104">
        <f>'4_UK+GH_1960-2013_energy_data'!AH24</f>
        <v>929.62800000000004</v>
      </c>
      <c r="X155" s="104">
        <f>'4_UK+GH_1960-2013_energy_data'!AI24</f>
        <v>969.64</v>
      </c>
      <c r="Y155" s="104">
        <f>'4_UK+GH_1960-2013_energy_data'!AJ24</f>
        <v>998.95500000000004</v>
      </c>
      <c r="Z155" s="104">
        <f>'4_UK+GH_1960-2013_energy_data'!AK24</f>
        <v>961.33799999999997</v>
      </c>
      <c r="AA155" s="104">
        <f>'4_UK+GH_1960-2013_energy_data'!AL24</f>
        <v>974.36900000000003</v>
      </c>
      <c r="AB155" s="104">
        <f>'4_UK+GH_1960-2013_energy_data'!AM24</f>
        <v>1027.2280000000001</v>
      </c>
      <c r="AC155" s="104">
        <f>'4_UK+GH_1960-2013_energy_data'!AN24</f>
        <v>1073.31</v>
      </c>
      <c r="AD155" s="104">
        <f>'4_UK+GH_1960-2013_energy_data'!AO24</f>
        <v>1126.5540000000001</v>
      </c>
      <c r="AE155" s="104">
        <f>'4_UK+GH_1960-2013_energy_data'!AP24</f>
        <v>1126.7619999999999</v>
      </c>
      <c r="AF155" s="104">
        <f>'4_UK+GH_1960-2013_energy_data'!AQ24</f>
        <v>1135.296</v>
      </c>
      <c r="AG155" s="104">
        <f>'4_UK+GH_1960-2013_energy_data'!AR24</f>
        <v>1195.5930000000001</v>
      </c>
      <c r="AH155" s="104">
        <f>'4_UK+GH_1960-2013_energy_data'!AS24</f>
        <v>1219.1600000000001</v>
      </c>
      <c r="AI155" s="104">
        <f>'4_UK+GH_1960-2013_energy_data'!AT24</f>
        <v>1167.201</v>
      </c>
      <c r="AJ155" s="104">
        <f>'4_UK+GH_1960-2013_energy_data'!AU24</f>
        <v>1236.6199999999999</v>
      </c>
      <c r="AK155" s="104">
        <f>'4_UK+GH_1960-2013_energy_data'!AV24</f>
        <v>1348.0930000000001</v>
      </c>
      <c r="AL155" s="104">
        <f>'4_UK+GH_1960-2013_energy_data'!AW24</f>
        <v>1212.162</v>
      </c>
      <c r="AM155" s="104">
        <f>'4_UK+GH_1960-2013_energy_data'!AX24</f>
        <v>1239</v>
      </c>
      <c r="AN155" s="104">
        <f>'4_UK+GH_1960-2013_energy_data'!AY24</f>
        <v>1138.712</v>
      </c>
      <c r="AO155" s="104">
        <f>'4_UK+GH_1960-2013_energy_data'!AZ24</f>
        <v>1207.008</v>
      </c>
      <c r="AP155" s="104">
        <f>'4_UK+GH_1960-2013_energy_data'!BA24</f>
        <v>1006.048</v>
      </c>
      <c r="AQ155" s="104">
        <f>'4_UK+GH_1960-2013_energy_data'!BB24</f>
        <v>868.29600000000005</v>
      </c>
      <c r="AR155" s="104">
        <f>'4_UK+GH_1960-2013_energy_data'!BC24</f>
        <v>857.7</v>
      </c>
      <c r="AS155" s="104">
        <f>'4_UK+GH_1960-2013_energy_data'!BD24</f>
        <v>778.38599999999997</v>
      </c>
      <c r="AT155" s="104">
        <f>'4_UK+GH_1960-2013_energy_data'!BE24</f>
        <v>768.59</v>
      </c>
      <c r="AU155" s="104">
        <f>'4_UK+GH_1960-2013_energy_data'!BF24</f>
        <v>626.60400000000004</v>
      </c>
      <c r="AV155" s="95">
        <f t="shared" si="50"/>
        <v>606.57400000000007</v>
      </c>
      <c r="AW155" s="95">
        <f t="shared" ref="AW155:BV155" si="54">AV155+$B155</f>
        <v>586.5440000000001</v>
      </c>
      <c r="AX155" s="95">
        <f t="shared" si="54"/>
        <v>566.51400000000012</v>
      </c>
      <c r="AY155" s="95">
        <f t="shared" si="54"/>
        <v>546.48400000000015</v>
      </c>
      <c r="AZ155" s="95">
        <f t="shared" si="54"/>
        <v>526.45400000000018</v>
      </c>
      <c r="BA155" s="95">
        <f t="shared" si="54"/>
        <v>506.42400000000021</v>
      </c>
      <c r="BB155" s="95">
        <f t="shared" si="54"/>
        <v>486.39400000000023</v>
      </c>
      <c r="BC155" s="95">
        <f t="shared" si="54"/>
        <v>466.36400000000026</v>
      </c>
      <c r="BD155" s="95">
        <f t="shared" si="54"/>
        <v>446.33400000000029</v>
      </c>
      <c r="BE155" s="95">
        <f t="shared" si="54"/>
        <v>426.30400000000031</v>
      </c>
      <c r="BF155" s="95">
        <f t="shared" si="54"/>
        <v>406.27400000000034</v>
      </c>
      <c r="BG155" s="95">
        <f t="shared" si="54"/>
        <v>386.24400000000037</v>
      </c>
      <c r="BH155" s="95">
        <f t="shared" si="54"/>
        <v>366.2140000000004</v>
      </c>
      <c r="BI155" s="95">
        <f t="shared" si="54"/>
        <v>346.18400000000042</v>
      </c>
      <c r="BJ155" s="95">
        <f t="shared" si="54"/>
        <v>326.15400000000045</v>
      </c>
      <c r="BK155" s="95">
        <f t="shared" si="54"/>
        <v>306.12400000000048</v>
      </c>
      <c r="BL155" s="95">
        <f t="shared" si="54"/>
        <v>286.09400000000051</v>
      </c>
      <c r="BM155" s="95">
        <f t="shared" si="54"/>
        <v>266.06400000000053</v>
      </c>
      <c r="BN155" s="95">
        <f t="shared" si="54"/>
        <v>246.03400000000053</v>
      </c>
      <c r="BO155" s="95">
        <f t="shared" si="54"/>
        <v>226.00400000000053</v>
      </c>
      <c r="BP155" s="95">
        <f t="shared" si="54"/>
        <v>205.97400000000053</v>
      </c>
      <c r="BQ155" s="95">
        <f t="shared" si="54"/>
        <v>185.94400000000053</v>
      </c>
      <c r="BR155" s="95">
        <f t="shared" si="54"/>
        <v>165.91400000000053</v>
      </c>
      <c r="BS155" s="95">
        <f t="shared" si="54"/>
        <v>145.88400000000053</v>
      </c>
      <c r="BT155" s="95">
        <f t="shared" si="54"/>
        <v>125.85400000000053</v>
      </c>
      <c r="BU155" s="95">
        <f t="shared" si="54"/>
        <v>105.82400000000052</v>
      </c>
      <c r="BV155" s="96">
        <f t="shared" si="54"/>
        <v>85.794000000000523</v>
      </c>
    </row>
    <row r="156" spans="1:74" x14ac:dyDescent="0.2">
      <c r="A156" s="2">
        <v>0</v>
      </c>
      <c r="B156" s="78">
        <f t="shared" si="46"/>
        <v>0.11811522933333306</v>
      </c>
      <c r="C156" s="120"/>
      <c r="D156" s="128" t="str">
        <f>'4_UK+GH_1960-2013_energy_data'!C25</f>
        <v>MD - Petrol cars</v>
      </c>
      <c r="E156" s="104">
        <f>'4_UK+GH_1960-2013_energy_data'!P25</f>
        <v>2491.1051166359998</v>
      </c>
      <c r="F156" s="104">
        <f>'4_UK+GH_1960-2013_energy_data'!Q25</f>
        <v>2629.6336471019999</v>
      </c>
      <c r="G156" s="104">
        <f>'4_UK+GH_1960-2013_energy_data'!R25</f>
        <v>2778.183164002</v>
      </c>
      <c r="H156" s="104">
        <f>'4_UK+GH_1960-2013_energy_data'!S25</f>
        <v>2722.3412030589998</v>
      </c>
      <c r="I156" s="104">
        <f>'4_UK+GH_1960-2013_energy_data'!T25</f>
        <v>2727.9006008420001</v>
      </c>
      <c r="J156" s="104">
        <f>'4_UK+GH_1960-2013_energy_data'!U25</f>
        <v>2865.0194507430001</v>
      </c>
      <c r="K156" s="104">
        <f>'4_UK+GH_1960-2013_energy_data'!V25</f>
        <v>2922.7858989450001</v>
      </c>
      <c r="L156" s="104">
        <f>'4_UK+GH_1960-2013_energy_data'!W25</f>
        <v>3053.3894443899999</v>
      </c>
      <c r="M156" s="104">
        <f>'4_UK+GH_1960-2013_energy_data'!X25</f>
        <v>3062.2169399559998</v>
      </c>
      <c r="N156" s="104">
        <f>'4_UK+GH_1960-2013_energy_data'!Y25</f>
        <v>3231.6966728399998</v>
      </c>
      <c r="O156" s="104">
        <f>'4_UK+GH_1960-2013_energy_data'!Z25</f>
        <v>3261.5522204550002</v>
      </c>
      <c r="P156" s="104">
        <f>'4_UK+GH_1960-2013_energy_data'!AA25</f>
        <v>3360.8799493810002</v>
      </c>
      <c r="Q156" s="104">
        <f>'4_UK+GH_1960-2013_energy_data'!AB25</f>
        <v>3406.269090024</v>
      </c>
      <c r="R156" s="104">
        <f>'4_UK+GH_1960-2013_energy_data'!AC25</f>
        <v>3566.298499384</v>
      </c>
      <c r="S156" s="104">
        <f>'4_UK+GH_1960-2013_energy_data'!AD25</f>
        <v>3636.5252262180002</v>
      </c>
      <c r="T156" s="104">
        <f>'4_UK+GH_1960-2013_energy_data'!AE25</f>
        <v>3827.2311404819998</v>
      </c>
      <c r="U156" s="104">
        <f>'4_UK+GH_1960-2013_energy_data'!AF25</f>
        <v>4046.3756951119999</v>
      </c>
      <c r="V156" s="104">
        <f>'4_UK+GH_1960-2013_energy_data'!AG25</f>
        <v>4286.7362057589999</v>
      </c>
      <c r="W156" s="104">
        <f>'4_UK+GH_1960-2013_energy_data'!AH25</f>
        <v>4530.6312922520001</v>
      </c>
      <c r="X156" s="104">
        <f>'4_UK+GH_1960-2013_energy_data'!AI25</f>
        <v>4524.1692366500001</v>
      </c>
      <c r="Y156" s="104">
        <f>'4_UK+GH_1960-2013_energy_data'!AJ25</f>
        <v>4466.8379003919999</v>
      </c>
      <c r="Z156" s="104">
        <f>'4_UK+GH_1960-2013_energy_data'!AK25</f>
        <v>4431.7940644199998</v>
      </c>
      <c r="AA156" s="104">
        <f>'4_UK+GH_1960-2013_energy_data'!AL25</f>
        <v>4338.2512518240001</v>
      </c>
      <c r="AB156" s="104">
        <f>'4_UK+GH_1960-2013_energy_data'!AM25</f>
        <v>4251.7002593999996</v>
      </c>
      <c r="AC156" s="104">
        <f>'4_UK+GH_1960-2013_energy_data'!AN25</f>
        <v>4152.8021020180004</v>
      </c>
      <c r="AD156" s="104">
        <f>'4_UK+GH_1960-2013_energy_data'!AO25</f>
        <v>4193.8481737499997</v>
      </c>
      <c r="AE156" s="104">
        <f>'4_UK+GH_1960-2013_energy_data'!AP25</f>
        <v>4182.6422224799999</v>
      </c>
      <c r="AF156" s="104">
        <f>'4_UK+GH_1960-2013_energy_data'!AQ25</f>
        <v>4158.3338806150005</v>
      </c>
      <c r="AG156" s="104">
        <f>'4_UK+GH_1960-2013_energy_data'!AR25</f>
        <v>4291.9137489960003</v>
      </c>
      <c r="AH156" s="104">
        <f>'4_UK+GH_1960-2013_energy_data'!AS25</f>
        <v>4096.116397836</v>
      </c>
      <c r="AI156" s="104">
        <f>'4_UK+GH_1960-2013_energy_data'!AT25</f>
        <v>4009.2097569090001</v>
      </c>
      <c r="AJ156" s="104">
        <f>'4_UK+GH_1960-2013_energy_data'!AU25</f>
        <v>3999.7053096</v>
      </c>
      <c r="AK156" s="104">
        <f>'4_UK+GH_1960-2013_energy_data'!AV25</f>
        <v>3858.8719723200002</v>
      </c>
      <c r="AL156" s="104">
        <f>'4_UK+GH_1960-2013_energy_data'!AW25</f>
        <v>3775.08057074</v>
      </c>
      <c r="AM156" s="104">
        <f>'4_UK+GH_1960-2013_energy_data'!AX25</f>
        <v>3621.2502775920002</v>
      </c>
      <c r="AN156" s="104">
        <f>'4_UK+GH_1960-2013_energy_data'!AY25</f>
        <v>3545.0951088000002</v>
      </c>
      <c r="AO156" s="104">
        <f>'4_UK+GH_1960-2013_energy_data'!AZ25</f>
        <v>3450.8460966719999</v>
      </c>
      <c r="AP156" s="104">
        <f>'4_UK+GH_1960-2013_energy_data'!BA25</f>
        <v>3266.039251659</v>
      </c>
      <c r="AQ156" s="104">
        <f>'4_UK+GH_1960-2013_energy_data'!BB25</f>
        <v>3093.7781574420001</v>
      </c>
      <c r="AR156" s="104">
        <f>'4_UK+GH_1960-2013_energy_data'!BC25</f>
        <v>2981.6454336779998</v>
      </c>
      <c r="AS156" s="104">
        <f>'4_UK+GH_1960-2013_energy_data'!BD25</f>
        <v>2742.428023041</v>
      </c>
      <c r="AT156" s="104">
        <f>'4_UK+GH_1960-2013_energy_data'!BE25</f>
        <v>2608.4070936449998</v>
      </c>
      <c r="AU156" s="104">
        <f>'4_UK+GH_1960-2013_energy_data'!BF25</f>
        <v>2496.0659562679998</v>
      </c>
      <c r="AV156" s="95">
        <f t="shared" si="50"/>
        <v>2496.1840714973332</v>
      </c>
      <c r="AW156" s="95">
        <f>AV156+$B156</f>
        <v>2496.3021867266666</v>
      </c>
      <c r="AX156" s="95">
        <f>AW156+$B156</f>
        <v>2496.420301956</v>
      </c>
      <c r="AY156" s="263">
        <f>AX156+$A156</f>
        <v>2496.420301956</v>
      </c>
      <c r="AZ156" s="263">
        <f t="shared" ref="AZ156:BV156" si="55">AY156+$A156</f>
        <v>2496.420301956</v>
      </c>
      <c r="BA156" s="263">
        <f t="shared" si="55"/>
        <v>2496.420301956</v>
      </c>
      <c r="BB156" s="263">
        <f t="shared" si="55"/>
        <v>2496.420301956</v>
      </c>
      <c r="BC156" s="263">
        <f t="shared" si="55"/>
        <v>2496.420301956</v>
      </c>
      <c r="BD156" s="263">
        <f t="shared" si="55"/>
        <v>2496.420301956</v>
      </c>
      <c r="BE156" s="263">
        <f t="shared" si="55"/>
        <v>2496.420301956</v>
      </c>
      <c r="BF156" s="263">
        <f t="shared" si="55"/>
        <v>2496.420301956</v>
      </c>
      <c r="BG156" s="263">
        <f t="shared" si="55"/>
        <v>2496.420301956</v>
      </c>
      <c r="BH156" s="263">
        <f t="shared" si="55"/>
        <v>2496.420301956</v>
      </c>
      <c r="BI156" s="263">
        <f t="shared" si="55"/>
        <v>2496.420301956</v>
      </c>
      <c r="BJ156" s="263">
        <f t="shared" si="55"/>
        <v>2496.420301956</v>
      </c>
      <c r="BK156" s="263">
        <f t="shared" si="55"/>
        <v>2496.420301956</v>
      </c>
      <c r="BL156" s="263">
        <f t="shared" si="55"/>
        <v>2496.420301956</v>
      </c>
      <c r="BM156" s="263">
        <f t="shared" si="55"/>
        <v>2496.420301956</v>
      </c>
      <c r="BN156" s="263">
        <f t="shared" si="55"/>
        <v>2496.420301956</v>
      </c>
      <c r="BO156" s="263">
        <f t="shared" si="55"/>
        <v>2496.420301956</v>
      </c>
      <c r="BP156" s="263">
        <f t="shared" si="55"/>
        <v>2496.420301956</v>
      </c>
      <c r="BQ156" s="263">
        <f t="shared" si="55"/>
        <v>2496.420301956</v>
      </c>
      <c r="BR156" s="263">
        <f t="shared" si="55"/>
        <v>2496.420301956</v>
      </c>
      <c r="BS156" s="263">
        <f t="shared" si="55"/>
        <v>2496.420301956</v>
      </c>
      <c r="BT156" s="263">
        <f t="shared" si="55"/>
        <v>2496.420301956</v>
      </c>
      <c r="BU156" s="263">
        <f t="shared" si="55"/>
        <v>2496.420301956</v>
      </c>
      <c r="BV156" s="263">
        <f t="shared" si="55"/>
        <v>2496.420301956</v>
      </c>
    </row>
    <row r="157" spans="1:74" x14ac:dyDescent="0.2">
      <c r="B157" s="78">
        <f t="shared" si="46"/>
        <v>-5.6276830340779356E-2</v>
      </c>
      <c r="C157" s="120"/>
      <c r="D157" s="128" t="str">
        <f>'4_UK+GH_1960-2013_energy_data'!C26</f>
        <v>MD - Steam (coal) trains</v>
      </c>
      <c r="E157" s="104">
        <f>'4_UK+GH_1960-2013_energy_data'!P26</f>
        <v>2.5498107050000001</v>
      </c>
      <c r="F157" s="104">
        <f>'4_UK+GH_1960-2013_energy_data'!Q26</f>
        <v>1.0052605800000001</v>
      </c>
      <c r="G157" s="104">
        <f>'4_UK+GH_1960-2013_energy_data'!R26</f>
        <v>1.0577566199999999</v>
      </c>
      <c r="H157" s="104">
        <f>'4_UK+GH_1960-2013_energy_data'!S26</f>
        <v>1.0202074649999999</v>
      </c>
      <c r="I157" s="104">
        <f>'4_UK+GH_1960-2013_energy_data'!T26</f>
        <v>0.84495334899999996</v>
      </c>
      <c r="J157" s="104">
        <f>'4_UK+GH_1960-2013_energy_data'!U26</f>
        <v>0.82804899600000004</v>
      </c>
      <c r="K157" s="104">
        <f>'4_UK+GH_1960-2013_energy_data'!V26</f>
        <v>0.81079712000000004</v>
      </c>
      <c r="L157" s="104">
        <f>'4_UK+GH_1960-2013_energy_data'!W26</f>
        <v>0.83985803999999997</v>
      </c>
      <c r="M157" s="104">
        <f>'4_UK+GH_1960-2013_energy_data'!X26</f>
        <v>0.79874969200000001</v>
      </c>
      <c r="N157" s="104">
        <f>'4_UK+GH_1960-2013_energy_data'!Y26</f>
        <v>0.80428278399999997</v>
      </c>
      <c r="O157" s="104">
        <f>'4_UK+GH_1960-2013_energy_data'!Z26</f>
        <v>0.70966127999999995</v>
      </c>
      <c r="P157" s="104">
        <f>'4_UK+GH_1960-2013_energy_data'!AA26</f>
        <v>0.66235052800000005</v>
      </c>
      <c r="Q157" s="104">
        <f>'4_UK+GH_1960-2013_energy_data'!AB26</f>
        <v>0.26020913600000001</v>
      </c>
      <c r="R157" s="104">
        <f>'4_UK+GH_1960-2013_energy_data'!AC26</f>
        <v>4.7310751999999998E-2</v>
      </c>
      <c r="S157" s="104">
        <f>'4_UK+GH_1960-2013_energy_data'!AD26</f>
        <v>7.0966128000000003E-2</v>
      </c>
      <c r="T157" s="104">
        <f>'4_UK+GH_1960-2013_energy_data'!AE26</f>
        <v>4.7310751999999998E-2</v>
      </c>
      <c r="U157" s="104">
        <f>'4_UK+GH_1960-2013_energy_data'!AF26</f>
        <v>2.3655375999999999E-2</v>
      </c>
      <c r="V157" s="264">
        <f>V211*V247</f>
        <v>2.3636217766038956E-2</v>
      </c>
      <c r="W157" s="264">
        <f t="shared" ref="W157:BV157" si="56">W211*W247</f>
        <v>4.7245135537784776E-2</v>
      </c>
      <c r="X157" s="264">
        <f t="shared" si="56"/>
        <v>4.7293606751978509E-2</v>
      </c>
      <c r="Y157" s="264">
        <f t="shared" si="56"/>
        <v>4.2535783230195766E-2</v>
      </c>
      <c r="Z157" s="264">
        <f t="shared" si="56"/>
        <v>4.2535783230195766E-2</v>
      </c>
      <c r="AA157" s="264">
        <f t="shared" si="56"/>
        <v>4.2535783230195766E-2</v>
      </c>
      <c r="AB157" s="264">
        <f t="shared" si="56"/>
        <v>4.2535783230195766E-2</v>
      </c>
      <c r="AC157" s="264">
        <f t="shared" si="56"/>
        <v>4.2535783230195766E-2</v>
      </c>
      <c r="AD157" s="264">
        <f t="shared" si="56"/>
        <v>4.2535783230195766E-2</v>
      </c>
      <c r="AE157" s="264">
        <f t="shared" si="56"/>
        <v>4.2535783230195766E-2</v>
      </c>
      <c r="AF157" s="264">
        <f t="shared" si="56"/>
        <v>4.2535783230195766E-2</v>
      </c>
      <c r="AG157" s="264">
        <f t="shared" si="56"/>
        <v>4.2535783230195766E-2</v>
      </c>
      <c r="AH157" s="264">
        <f t="shared" si="56"/>
        <v>4.2535783230195766E-2</v>
      </c>
      <c r="AI157" s="264">
        <f t="shared" si="56"/>
        <v>4.2535783230195766E-2</v>
      </c>
      <c r="AJ157" s="264">
        <f t="shared" si="56"/>
        <v>4.2535783230195766E-2</v>
      </c>
      <c r="AK157" s="264">
        <f t="shared" si="56"/>
        <v>4.2535783230195766E-2</v>
      </c>
      <c r="AL157" s="264">
        <f t="shared" si="56"/>
        <v>4.2535783230195766E-2</v>
      </c>
      <c r="AM157" s="264">
        <f t="shared" si="56"/>
        <v>4.65550377894169E-2</v>
      </c>
      <c r="AN157" s="264">
        <f t="shared" si="56"/>
        <v>0.25524559576167932</v>
      </c>
      <c r="AO157" s="264">
        <f t="shared" si="56"/>
        <v>0.25631277081376896</v>
      </c>
      <c r="AP157" s="264">
        <f t="shared" si="56"/>
        <v>0.25630825536008739</v>
      </c>
      <c r="AQ157" s="264">
        <f t="shared" si="56"/>
        <v>0.25647937453100234</v>
      </c>
      <c r="AR157" s="264">
        <f t="shared" si="56"/>
        <v>0.25669790481096422</v>
      </c>
      <c r="AS157" s="264">
        <f t="shared" si="56"/>
        <v>0.20983193208019985</v>
      </c>
      <c r="AT157" s="264">
        <f t="shared" si="56"/>
        <v>0.20947054280179833</v>
      </c>
      <c r="AU157" s="264">
        <f t="shared" si="56"/>
        <v>0.18618383068726715</v>
      </c>
      <c r="AV157" s="264">
        <f t="shared" si="56"/>
        <v>0.18641157703852998</v>
      </c>
      <c r="AW157" s="264">
        <f t="shared" si="56"/>
        <v>0.18660516143710337</v>
      </c>
      <c r="AX157" s="264">
        <f t="shared" si="56"/>
        <v>0.18676970817589075</v>
      </c>
      <c r="AY157" s="264">
        <f t="shared" si="56"/>
        <v>0.18690957290386001</v>
      </c>
      <c r="AZ157" s="264">
        <f t="shared" si="56"/>
        <v>0.18702845792263392</v>
      </c>
      <c r="BA157" s="264">
        <f t="shared" si="56"/>
        <v>0.1871295101885917</v>
      </c>
      <c r="BB157" s="264">
        <f t="shared" si="56"/>
        <v>0.18721540461465586</v>
      </c>
      <c r="BC157" s="264">
        <f t="shared" si="56"/>
        <v>0.18728841487681036</v>
      </c>
      <c r="BD157" s="264">
        <f t="shared" si="56"/>
        <v>0.18735047359964169</v>
      </c>
      <c r="BE157" s="264">
        <f t="shared" si="56"/>
        <v>0.18740322351404831</v>
      </c>
      <c r="BF157" s="264">
        <f t="shared" si="56"/>
        <v>0.18744806094129396</v>
      </c>
      <c r="BG157" s="264">
        <f t="shared" si="56"/>
        <v>0.18748617275445273</v>
      </c>
      <c r="BH157" s="264">
        <f t="shared" si="56"/>
        <v>0.18751856779563772</v>
      </c>
      <c r="BI157" s="264">
        <f t="shared" si="56"/>
        <v>0.18754610358064494</v>
      </c>
      <c r="BJ157" s="264">
        <f t="shared" si="56"/>
        <v>0.18756950899790109</v>
      </c>
      <c r="BK157" s="264">
        <f t="shared" si="56"/>
        <v>0.18758940360256882</v>
      </c>
      <c r="BL157" s="264">
        <f t="shared" si="56"/>
        <v>0.18760631401653638</v>
      </c>
      <c r="BM157" s="264">
        <f t="shared" si="56"/>
        <v>0.18762068786840883</v>
      </c>
      <c r="BN157" s="264">
        <f t="shared" si="56"/>
        <v>0.18763290564250037</v>
      </c>
      <c r="BO157" s="264">
        <f t="shared" si="56"/>
        <v>0.1876432907504782</v>
      </c>
      <c r="BP157" s="264">
        <f t="shared" si="56"/>
        <v>0.18765211809225937</v>
      </c>
      <c r="BQ157" s="264">
        <f t="shared" si="56"/>
        <v>0.18765962133277334</v>
      </c>
      <c r="BR157" s="264">
        <f t="shared" si="56"/>
        <v>0.18766599908721024</v>
      </c>
      <c r="BS157" s="264">
        <f t="shared" si="56"/>
        <v>0.18767142017848157</v>
      </c>
      <c r="BT157" s="264">
        <f t="shared" si="56"/>
        <v>0.18767602810606224</v>
      </c>
      <c r="BU157" s="264">
        <f t="shared" si="56"/>
        <v>0.18767994484450576</v>
      </c>
      <c r="BV157" s="264">
        <f t="shared" si="56"/>
        <v>0.1876832740721828</v>
      </c>
    </row>
    <row r="158" spans="1:74" x14ac:dyDescent="0.2">
      <c r="B158" s="78">
        <f t="shared" si="46"/>
        <v>-0.96687890776190477</v>
      </c>
      <c r="C158" s="121"/>
      <c r="D158" s="129" t="str">
        <f>'4_UK+GH_1960-2013_energy_data'!C27</f>
        <v>MD - Tractors</v>
      </c>
      <c r="E158" s="107">
        <f>'4_UK+GH_1960-2013_energy_data'!P27</f>
        <v>57.291471156</v>
      </c>
      <c r="F158" s="107">
        <f>'4_UK+GH_1960-2013_energy_data'!Q27</f>
        <v>67.540002974999993</v>
      </c>
      <c r="G158" s="107">
        <f>'4_UK+GH_1960-2013_energy_data'!R27</f>
        <v>68.591937560999995</v>
      </c>
      <c r="H158" s="107">
        <f>'4_UK+GH_1960-2013_energy_data'!S27</f>
        <v>56.718150119999997</v>
      </c>
      <c r="I158" s="107">
        <f>'4_UK+GH_1960-2013_energy_data'!T27</f>
        <v>59.045932551999996</v>
      </c>
      <c r="J158" s="107">
        <f>'4_UK+GH_1960-2013_energy_data'!U27</f>
        <v>55.276839617999997</v>
      </c>
      <c r="K158" s="107">
        <f>'4_UK+GH_1960-2013_energy_data'!V27</f>
        <v>56.477009246999998</v>
      </c>
      <c r="L158" s="107">
        <f>'4_UK+GH_1960-2013_energy_data'!W27</f>
        <v>57.328507512000002</v>
      </c>
      <c r="M158" s="107">
        <f>'4_UK+GH_1960-2013_energy_data'!X27</f>
        <v>55.313699636000003</v>
      </c>
      <c r="N158" s="107">
        <f>'4_UK+GH_1960-2013_energy_data'!Y27</f>
        <v>46.166222228999999</v>
      </c>
      <c r="O158" s="107">
        <f>'4_UK+GH_1960-2013_energy_data'!Z27</f>
        <v>46.139912670000001</v>
      </c>
      <c r="P158" s="107">
        <f>'4_UK+GH_1960-2013_energy_data'!AA27</f>
        <v>45.760586670000002</v>
      </c>
      <c r="Q158" s="107">
        <f>'4_UK+GH_1960-2013_energy_data'!AB27</f>
        <v>44.140635287999999</v>
      </c>
      <c r="R158" s="107">
        <f>'4_UK+GH_1960-2013_energy_data'!AC27</f>
        <v>41.879651940000002</v>
      </c>
      <c r="S158" s="107">
        <f>'4_UK+GH_1960-2013_energy_data'!AD27</f>
        <v>41.586952115000003</v>
      </c>
      <c r="T158" s="107">
        <f>'4_UK+GH_1960-2013_energy_data'!AE27</f>
        <v>38.181182223999997</v>
      </c>
      <c r="U158" s="107">
        <f>'4_UK+GH_1960-2013_energy_data'!AF27</f>
        <v>38.917671372000001</v>
      </c>
      <c r="V158" s="107">
        <f>'4_UK+GH_1960-2013_energy_data'!AG27</f>
        <v>37.845969568000001</v>
      </c>
      <c r="W158" s="107">
        <f>'4_UK+GH_1960-2013_energy_data'!AH27</f>
        <v>37.574805163999997</v>
      </c>
      <c r="X158" s="107">
        <f>'4_UK+GH_1960-2013_energy_data'!AI27</f>
        <v>39.286126154000002</v>
      </c>
      <c r="Y158" s="107">
        <f>'4_UK+GH_1960-2013_energy_data'!AJ27</f>
        <v>42.679396836000002</v>
      </c>
      <c r="Z158" s="107">
        <f>'4_UK+GH_1960-2013_energy_data'!AK27</f>
        <v>43.138379596</v>
      </c>
      <c r="AA158" s="107">
        <f>'4_UK+GH_1960-2013_energy_data'!AL27</f>
        <v>44.685104492000001</v>
      </c>
      <c r="AB158" s="107">
        <f>'4_UK+GH_1960-2013_energy_data'!AM27</f>
        <v>45.884050211999998</v>
      </c>
      <c r="AC158" s="107">
        <f>'4_UK+GH_1960-2013_energy_data'!AN27</f>
        <v>47.850737215999999</v>
      </c>
      <c r="AD158" s="107">
        <f>'4_UK+GH_1960-2013_energy_data'!AO27</f>
        <v>54.174224299999999</v>
      </c>
      <c r="AE158" s="107">
        <f>'4_UK+GH_1960-2013_energy_data'!AP27</f>
        <v>53.903734874999998</v>
      </c>
      <c r="AF158" s="107">
        <f>'4_UK+GH_1960-2013_energy_data'!AQ27</f>
        <v>59.08411899</v>
      </c>
      <c r="AG158" s="107">
        <f>'4_UK+GH_1960-2013_energy_data'!AR27</f>
        <v>51.913308000000001</v>
      </c>
      <c r="AH158" s="107">
        <f>'4_UK+GH_1960-2013_energy_data'!AS27</f>
        <v>50.365973850000003</v>
      </c>
      <c r="AI158" s="107">
        <f>'4_UK+GH_1960-2013_energy_data'!AT27</f>
        <v>41.309603160000002</v>
      </c>
      <c r="AJ158" s="107">
        <f>'4_UK+GH_1960-2013_energy_data'!AU27</f>
        <v>36.889874915999997</v>
      </c>
      <c r="AK158" s="107">
        <f>'4_UK+GH_1960-2013_energy_data'!AV27</f>
        <v>16.485349935999999</v>
      </c>
      <c r="AL158" s="107">
        <f>'4_UK+GH_1960-2013_energy_data'!AW27</f>
        <v>11.874076071999999</v>
      </c>
      <c r="AM158" s="107">
        <f>'4_UK+GH_1960-2013_energy_data'!AX27</f>
        <v>18.731837670000001</v>
      </c>
      <c r="AN158" s="107">
        <f>'4_UK+GH_1960-2013_energy_data'!AY27</f>
        <v>14.495447671999999</v>
      </c>
      <c r="AO158" s="107">
        <f>'4_UK+GH_1960-2013_energy_data'!AZ27</f>
        <v>14.38939427</v>
      </c>
      <c r="AP158" s="107">
        <f>'4_UK+GH_1960-2013_energy_data'!BA27</f>
        <v>14.633479566</v>
      </c>
      <c r="AQ158" s="107">
        <f>'4_UK+GH_1960-2013_energy_data'!BB27</f>
        <v>15.88737289</v>
      </c>
      <c r="AR158" s="107">
        <f>'4_UK+GH_1960-2013_energy_data'!BC27</f>
        <v>15.5930385</v>
      </c>
      <c r="AS158" s="107">
        <f>'4_UK+GH_1960-2013_energy_data'!BD27</f>
        <v>17.185259676000001</v>
      </c>
      <c r="AT158" s="107">
        <f>'4_UK+GH_1960-2013_energy_data'!BE27</f>
        <v>17.046217649999999</v>
      </c>
      <c r="AU158" s="107">
        <f>'4_UK+GH_1960-2013_energy_data'!BF27</f>
        <v>16.682557030000002</v>
      </c>
      <c r="AV158" s="99">
        <f>(AU158)+$B158</f>
        <v>15.715678122238097</v>
      </c>
      <c r="AW158" s="99">
        <f t="shared" ref="AW158:BM158" si="57">AV158+$B158</f>
        <v>14.748799214476193</v>
      </c>
      <c r="AX158" s="99">
        <f t="shared" si="57"/>
        <v>13.781920306714289</v>
      </c>
      <c r="AY158" s="99">
        <f t="shared" si="57"/>
        <v>12.815041398952385</v>
      </c>
      <c r="AZ158" s="99">
        <f t="shared" si="57"/>
        <v>11.848162491190481</v>
      </c>
      <c r="BA158" s="99">
        <f t="shared" si="57"/>
        <v>10.881283583428576</v>
      </c>
      <c r="BB158" s="99">
        <f t="shared" si="57"/>
        <v>9.9144046756666722</v>
      </c>
      <c r="BC158" s="99">
        <f t="shared" si="57"/>
        <v>8.9475257679047679</v>
      </c>
      <c r="BD158" s="99">
        <f t="shared" si="57"/>
        <v>7.9806468601428628</v>
      </c>
      <c r="BE158" s="99">
        <f t="shared" si="57"/>
        <v>7.0137679523809577</v>
      </c>
      <c r="BF158" s="99">
        <f t="shared" si="57"/>
        <v>6.0468890446190526</v>
      </c>
      <c r="BG158" s="99">
        <f t="shared" si="57"/>
        <v>5.0800101368571475</v>
      </c>
      <c r="BH158" s="99">
        <f t="shared" si="57"/>
        <v>4.1131312290952424</v>
      </c>
      <c r="BI158" s="99">
        <f t="shared" si="57"/>
        <v>3.1462523213333378</v>
      </c>
      <c r="BJ158" s="99">
        <f t="shared" si="57"/>
        <v>2.1793734135714331</v>
      </c>
      <c r="BK158" s="99">
        <f t="shared" si="57"/>
        <v>1.2124945058095284</v>
      </c>
      <c r="BL158" s="99">
        <f t="shared" si="57"/>
        <v>0.24561559804762367</v>
      </c>
      <c r="BM158" s="99">
        <f t="shared" si="57"/>
        <v>-0.7212633097142811</v>
      </c>
      <c r="BN158" s="99"/>
      <c r="BO158" s="99"/>
      <c r="BP158" s="99"/>
      <c r="BQ158" s="99"/>
      <c r="BR158" s="99"/>
      <c r="BS158" s="99"/>
      <c r="BT158" s="99"/>
      <c r="BU158" s="99"/>
      <c r="BV158" s="100"/>
    </row>
    <row r="159" spans="1:74" x14ac:dyDescent="0.2">
      <c r="B159" s="78">
        <f>(AU159-E159)/42</f>
        <v>3.4293259587710216</v>
      </c>
      <c r="C159" s="122" t="str">
        <f>'4_UK+GH_1960-2013_energy_data'!B50</f>
        <v>Elect</v>
      </c>
      <c r="D159" s="122" t="str">
        <f>'4_UK+GH_1960-2013_energy_data'!C50</f>
        <v>Light - Electric lights</v>
      </c>
      <c r="E159" s="109">
        <f>'4_UK+GH_1960-2013_energy_data'!P50</f>
        <v>76.253855859806094</v>
      </c>
      <c r="F159" s="109">
        <f>'4_UK+GH_1960-2013_energy_data'!Q50</f>
        <v>79.486802801100794</v>
      </c>
      <c r="G159" s="109">
        <f>'4_UK+GH_1960-2013_energy_data'!R50</f>
        <v>86.742209880126495</v>
      </c>
      <c r="H159" s="109">
        <f>'4_UK+GH_1960-2013_energy_data'!S50</f>
        <v>85.264650558287201</v>
      </c>
      <c r="I159" s="109">
        <f>'4_UK+GH_1960-2013_energy_data'!T50</f>
        <v>89.825534212264401</v>
      </c>
      <c r="J159" s="109">
        <f>'4_UK+GH_1960-2013_energy_data'!U50</f>
        <v>94.862037672017095</v>
      </c>
      <c r="K159" s="109">
        <f>'4_UK+GH_1960-2013_energy_data'!V50</f>
        <v>99.582543650143506</v>
      </c>
      <c r="L159" s="109">
        <f>'4_UK+GH_1960-2013_energy_data'!W50</f>
        <v>104.623543962855</v>
      </c>
      <c r="M159" s="109">
        <f>'4_UK+GH_1960-2013_energy_data'!X50</f>
        <v>110.61181289639801</v>
      </c>
      <c r="N159" s="109">
        <f>'4_UK+GH_1960-2013_energy_data'!Y50</f>
        <v>111.23730178853801</v>
      </c>
      <c r="O159" s="109">
        <f>'4_UK+GH_1960-2013_energy_data'!Z50</f>
        <v>113.284265887215</v>
      </c>
      <c r="P159" s="109">
        <f>'4_UK+GH_1960-2013_energy_data'!AA50</f>
        <v>115.32925086882901</v>
      </c>
      <c r="Q159" s="109">
        <f>'4_UK+GH_1960-2013_energy_data'!AB50</f>
        <v>120.400282198635</v>
      </c>
      <c r="R159" s="109">
        <f>'4_UK+GH_1960-2013_energy_data'!AC50</f>
        <v>123.052897346506</v>
      </c>
      <c r="S159" s="109">
        <f>'4_UK+GH_1960-2013_energy_data'!AD50</f>
        <v>130.30877259968599</v>
      </c>
      <c r="T159" s="109">
        <f>'4_UK+GH_1960-2013_energy_data'!AE50</f>
        <v>134.69302503043201</v>
      </c>
      <c r="U159" s="109">
        <f>'4_UK+GH_1960-2013_energy_data'!AF50</f>
        <v>141.249948837842</v>
      </c>
      <c r="V159" s="109">
        <f>'4_UK+GH_1960-2013_energy_data'!AG50</f>
        <v>150.05783721776899</v>
      </c>
      <c r="W159" s="109">
        <f>'4_UK+GH_1960-2013_energy_data'!AH50</f>
        <v>153.05943168878301</v>
      </c>
      <c r="X159" s="109">
        <f>'4_UK+GH_1960-2013_energy_data'!AI50</f>
        <v>155.7286031738</v>
      </c>
      <c r="Y159" s="109">
        <f>'4_UK+GH_1960-2013_energy_data'!AJ50</f>
        <v>161.07707104593899</v>
      </c>
      <c r="Z159" s="109">
        <f>'4_UK+GH_1960-2013_energy_data'!AK50</f>
        <v>165.71033130258701</v>
      </c>
      <c r="AA159" s="109">
        <f>'4_UK+GH_1960-2013_energy_data'!AL50</f>
        <v>168.63418646874001</v>
      </c>
      <c r="AB159" s="109">
        <f>'4_UK+GH_1960-2013_energy_data'!AM50</f>
        <v>169.91008760386899</v>
      </c>
      <c r="AC159" s="109">
        <f>'4_UK+GH_1960-2013_energy_data'!AN50</f>
        <v>177.139967270765</v>
      </c>
      <c r="AD159" s="109">
        <f>'4_UK+GH_1960-2013_energy_data'!AO50</f>
        <v>184.41927732829399</v>
      </c>
      <c r="AE159" s="109">
        <f>'4_UK+GH_1960-2013_energy_data'!AP50</f>
        <v>192.534744592431</v>
      </c>
      <c r="AF159" s="109">
        <f>'4_UK+GH_1960-2013_energy_data'!AQ50</f>
        <v>193.64207828857801</v>
      </c>
      <c r="AG159" s="109">
        <f>'4_UK+GH_1960-2013_energy_data'!AR50</f>
        <v>199.12874754622399</v>
      </c>
      <c r="AH159" s="109">
        <f>'4_UK+GH_1960-2013_energy_data'!AS50</f>
        <v>204.17776105043399</v>
      </c>
      <c r="AI159" s="109">
        <f>'4_UK+GH_1960-2013_energy_data'!AT50</f>
        <v>207.97276921560899</v>
      </c>
      <c r="AJ159" s="109">
        <f>'4_UK+GH_1960-2013_energy_data'!AU50</f>
        <v>211.79262163005899</v>
      </c>
      <c r="AK159" s="109">
        <f>'4_UK+GH_1960-2013_energy_data'!AV50</f>
        <v>213.72003856987899</v>
      </c>
      <c r="AL159" s="109">
        <f>'4_UK+GH_1960-2013_energy_data'!AW50</f>
        <v>222.00930739330499</v>
      </c>
      <c r="AM159" s="109">
        <f>'4_UK+GH_1960-2013_energy_data'!AX50</f>
        <v>231.25795334196701</v>
      </c>
      <c r="AN159" s="109">
        <f>'4_UK+GH_1960-2013_energy_data'!AY50</f>
        <v>232.29085356829401</v>
      </c>
      <c r="AO159" s="109">
        <f>'4_UK+GH_1960-2013_energy_data'!AZ50</f>
        <v>234.78259149444301</v>
      </c>
      <c r="AP159" s="109">
        <f>'4_UK+GH_1960-2013_energy_data'!BA50</f>
        <v>238.00724643291201</v>
      </c>
      <c r="AQ159" s="109">
        <f>'4_UK+GH_1960-2013_energy_data'!BB50</f>
        <v>228.751183827907</v>
      </c>
      <c r="AR159" s="109">
        <f>'4_UK+GH_1960-2013_energy_data'!BC50</f>
        <v>235.33765888234399</v>
      </c>
      <c r="AS159" s="109">
        <f>'4_UK+GH_1960-2013_energy_data'!BD50</f>
        <v>219.20957223816799</v>
      </c>
      <c r="AT159" s="109">
        <f>'4_UK+GH_1960-2013_energy_data'!BE50</f>
        <v>218.768923557345</v>
      </c>
      <c r="AU159" s="109">
        <f>'4_UK+GH_1960-2013_energy_data'!BF50</f>
        <v>220.285546128189</v>
      </c>
      <c r="AV159" s="91">
        <f>(AU159)+$B159</f>
        <v>223.71487208696001</v>
      </c>
      <c r="AW159" s="91">
        <f t="shared" ref="AW159:BM159" si="58">AV159+$B159</f>
        <v>227.14419804573103</v>
      </c>
      <c r="AX159" s="91">
        <f t="shared" si="58"/>
        <v>230.57352400450205</v>
      </c>
      <c r="AY159" s="91">
        <f t="shared" si="58"/>
        <v>234.00284996327306</v>
      </c>
      <c r="AZ159" s="91">
        <f t="shared" si="58"/>
        <v>237.43217592204408</v>
      </c>
      <c r="BA159" s="91">
        <f t="shared" si="58"/>
        <v>240.8615018808151</v>
      </c>
      <c r="BB159" s="91">
        <f t="shared" si="58"/>
        <v>244.29082783958611</v>
      </c>
      <c r="BC159" s="91">
        <f t="shared" si="58"/>
        <v>247.72015379835713</v>
      </c>
      <c r="BD159" s="91">
        <f t="shared" si="58"/>
        <v>251.14947975712815</v>
      </c>
      <c r="BE159" s="91">
        <f t="shared" si="58"/>
        <v>254.57880571589916</v>
      </c>
      <c r="BF159" s="91">
        <f t="shared" si="58"/>
        <v>258.00813167467021</v>
      </c>
      <c r="BG159" s="91">
        <f t="shared" si="58"/>
        <v>261.43745763344123</v>
      </c>
      <c r="BH159" s="91">
        <f t="shared" si="58"/>
        <v>264.86678359221224</v>
      </c>
      <c r="BI159" s="91">
        <f t="shared" si="58"/>
        <v>268.29610955098326</v>
      </c>
      <c r="BJ159" s="91">
        <f t="shared" si="58"/>
        <v>271.72543550975428</v>
      </c>
      <c r="BK159" s="91">
        <f t="shared" si="58"/>
        <v>275.15476146852529</v>
      </c>
      <c r="BL159" s="91">
        <f t="shared" si="58"/>
        <v>278.58408742729631</v>
      </c>
      <c r="BM159" s="91">
        <f t="shared" si="58"/>
        <v>282.01341338606733</v>
      </c>
      <c r="BN159" s="91">
        <f t="shared" ref="BN159:BV159" si="59">BM159+$B159</f>
        <v>285.44273934483834</v>
      </c>
      <c r="BO159" s="91">
        <f t="shared" si="59"/>
        <v>288.87206530360936</v>
      </c>
      <c r="BP159" s="91">
        <f t="shared" si="59"/>
        <v>292.30139126238038</v>
      </c>
      <c r="BQ159" s="91">
        <f t="shared" si="59"/>
        <v>295.73071722115139</v>
      </c>
      <c r="BR159" s="91">
        <f t="shared" si="59"/>
        <v>299.16004317992241</v>
      </c>
      <c r="BS159" s="91">
        <f t="shared" si="59"/>
        <v>302.58936913869343</v>
      </c>
      <c r="BT159" s="91">
        <f t="shared" si="59"/>
        <v>306.01869509746444</v>
      </c>
      <c r="BU159" s="91">
        <f t="shared" si="59"/>
        <v>309.44802105623546</v>
      </c>
      <c r="BV159" s="92">
        <f t="shared" si="59"/>
        <v>312.87734701500648</v>
      </c>
    </row>
    <row r="160" spans="1:74" x14ac:dyDescent="0.2">
      <c r="B160" s="78">
        <f t="shared" si="46"/>
        <v>-0.22005751716666669</v>
      </c>
      <c r="C160" s="123"/>
      <c r="D160" s="130" t="str">
        <f>'4_UK+GH_1960-2013_energy_data'!C51</f>
        <v>Light - Lighting town gas</v>
      </c>
      <c r="E160" s="111">
        <f>'4_UK+GH_1960-2013_energy_data'!P51</f>
        <v>9.2424157210000004</v>
      </c>
      <c r="F160" s="111">
        <f>'4_UK+GH_1960-2013_energy_data'!Q51</f>
        <v>8.2433972588</v>
      </c>
      <c r="G160" s="111">
        <f>'4_UK+GH_1960-2013_energy_data'!R51</f>
        <v>5.9643484879999997</v>
      </c>
      <c r="H160" s="111">
        <f>'4_UK+GH_1960-2013_energy_data'!S51</f>
        <v>3.9324156208000001</v>
      </c>
      <c r="I160" s="111">
        <f>'4_UK+GH_1960-2013_energy_data'!T51</f>
        <v>1.8891654804</v>
      </c>
      <c r="J160" s="111">
        <f>'4_UK+GH_1960-2013_energy_data'!U51</f>
        <v>0.55877011259999998</v>
      </c>
      <c r="K160" s="111">
        <f>'4_UK+GH_1960-2013_energy_data'!V51</f>
        <v>0.17130308</v>
      </c>
      <c r="L160" s="111">
        <f>'4_UK+GH_1960-2013_energy_data'!W51</f>
        <v>7.4289895999999994E-2</v>
      </c>
      <c r="M160" s="111">
        <f>'4_UK+GH_1960-2013_energy_data'!X51</f>
        <v>7.8404103000000003E-2</v>
      </c>
      <c r="N160" s="111">
        <f>'4_UK+GH_1960-2013_energy_data'!Y51</f>
        <v>7.5549047800000005E-2</v>
      </c>
      <c r="O160" s="111">
        <f>'4_UK+GH_1960-2013_energy_data'!Z51</f>
        <v>6.3777455999999996E-2</v>
      </c>
      <c r="P160" s="111">
        <f>'4_UK+GH_1960-2013_energy_data'!AA51</f>
        <v>5.7159590400000002E-2</v>
      </c>
      <c r="Q160" s="111">
        <f>'4_UK+GH_1960-2013_energy_data'!AB51</f>
        <v>4.502196E-2</v>
      </c>
      <c r="R160" s="111">
        <f>'4_UK+GH_1960-2013_energy_data'!AC51</f>
        <v>4.1756955399999997E-2</v>
      </c>
      <c r="S160" s="111">
        <f>'4_UK+GH_1960-2013_energy_data'!AD51</f>
        <v>4.2093703000000003E-2</v>
      </c>
      <c r="T160" s="111">
        <f>'4_UK+GH_1960-2013_energy_data'!AE51</f>
        <v>3.3206443199999998E-2</v>
      </c>
      <c r="U160" s="111">
        <f>'4_UK+GH_1960-2013_energy_data'!AF51</f>
        <v>2.0453879599999999E-2</v>
      </c>
      <c r="V160" s="87"/>
      <c r="W160" s="87"/>
      <c r="X160" s="87"/>
      <c r="Y160" s="87"/>
      <c r="Z160" s="87"/>
      <c r="AA160" s="87"/>
      <c r="AB160" s="87"/>
      <c r="AC160" s="87"/>
      <c r="AD160" s="87"/>
      <c r="AE160" s="87"/>
      <c r="AF160" s="87"/>
      <c r="AG160" s="87"/>
      <c r="AH160" s="87"/>
      <c r="AI160" s="87"/>
      <c r="AJ160" s="87"/>
      <c r="AK160" s="87"/>
      <c r="AL160" s="87"/>
      <c r="AM160" s="87"/>
      <c r="AN160" s="87"/>
      <c r="AO160" s="87"/>
      <c r="AP160" s="87"/>
      <c r="AQ160" s="87"/>
      <c r="AR160" s="87"/>
      <c r="AS160" s="87"/>
      <c r="AT160" s="87"/>
      <c r="AU160" s="87"/>
      <c r="AV160" s="87"/>
      <c r="AW160" s="87"/>
      <c r="AX160" s="87"/>
      <c r="AY160" s="87"/>
      <c r="AZ160" s="87"/>
      <c r="BA160" s="87"/>
      <c r="BB160" s="87"/>
      <c r="BC160" s="87"/>
      <c r="BD160" s="87"/>
      <c r="BE160" s="87"/>
      <c r="BF160" s="87"/>
      <c r="BG160" s="87"/>
      <c r="BH160" s="87"/>
      <c r="BI160" s="87"/>
      <c r="BJ160" s="87"/>
      <c r="BK160" s="87"/>
      <c r="BL160" s="87"/>
      <c r="BM160" s="87"/>
      <c r="BN160" s="87"/>
      <c r="BO160" s="87"/>
      <c r="BP160" s="87"/>
      <c r="BQ160" s="87"/>
      <c r="BR160" s="87"/>
      <c r="BS160" s="87"/>
      <c r="BT160" s="87"/>
      <c r="BU160" s="87"/>
      <c r="BV160" s="105"/>
    </row>
    <row r="161" spans="1:74" x14ac:dyDescent="0.2">
      <c r="B161" s="78">
        <f t="shared" si="46"/>
        <v>1.1386750129730574</v>
      </c>
      <c r="C161" s="123"/>
      <c r="D161" s="130" t="str">
        <f>'4_UK+GH_1960-2013_energy_data'!C52</f>
        <v>LTH.20.C - Domestic electric heaters</v>
      </c>
      <c r="E161" s="111">
        <f>'4_UK+GH_1960-2013_energy_data'!P52</f>
        <v>90.865810557909597</v>
      </c>
      <c r="F161" s="111">
        <f>'4_UK+GH_1960-2013_energy_data'!Q52</f>
        <v>92.269593743164506</v>
      </c>
      <c r="G161" s="111">
        <f>'4_UK+GH_1960-2013_energy_data'!R52</f>
        <v>97.436452787454897</v>
      </c>
      <c r="H161" s="111">
        <f>'4_UK+GH_1960-2013_energy_data'!S52</f>
        <v>101.410454721352</v>
      </c>
      <c r="I161" s="111">
        <f>'4_UK+GH_1960-2013_energy_data'!T52</f>
        <v>75.788552481518394</v>
      </c>
      <c r="J161" s="111">
        <f>'4_UK+GH_1960-2013_energy_data'!U52</f>
        <v>73.859458718812405</v>
      </c>
      <c r="K161" s="111">
        <f>'4_UK+GH_1960-2013_energy_data'!V52</f>
        <v>103.062905968417</v>
      </c>
      <c r="L161" s="111">
        <f>'4_UK+GH_1960-2013_energy_data'!W52</f>
        <v>93.132262661132003</v>
      </c>
      <c r="M161" s="111">
        <f>'4_UK+GH_1960-2013_energy_data'!X52</f>
        <v>117.842266390199</v>
      </c>
      <c r="N161" s="111">
        <f>'4_UK+GH_1960-2013_energy_data'!Y52</f>
        <v>82.797556522595002</v>
      </c>
      <c r="O161" s="111">
        <f>'4_UK+GH_1960-2013_energy_data'!Z52</f>
        <v>72.776691105739502</v>
      </c>
      <c r="P161" s="111">
        <f>'4_UK+GH_1960-2013_energy_data'!AA52</f>
        <v>87.259010253811795</v>
      </c>
      <c r="Q161" s="111">
        <f>'4_UK+GH_1960-2013_energy_data'!AB52</f>
        <v>74.449232718565796</v>
      </c>
      <c r="R161" s="111">
        <f>'4_UK+GH_1960-2013_energy_data'!AC52</f>
        <v>70.414939893249397</v>
      </c>
      <c r="S161" s="111">
        <f>'4_UK+GH_1960-2013_energy_data'!AD52</f>
        <v>85.426452837563005</v>
      </c>
      <c r="T161" s="111">
        <f>'4_UK+GH_1960-2013_energy_data'!AE52</f>
        <v>95.151024337265198</v>
      </c>
      <c r="U161" s="111">
        <f>'4_UK+GH_1960-2013_energy_data'!AF52</f>
        <v>87.223531865097598</v>
      </c>
      <c r="V161" s="111">
        <f>'4_UK+GH_1960-2013_energy_data'!AG52</f>
        <v>77.670294067090396</v>
      </c>
      <c r="W161" s="111">
        <f>'4_UK+GH_1960-2013_energy_data'!AH52</f>
        <v>68.211555286847599</v>
      </c>
      <c r="X161" s="111">
        <f>'4_UK+GH_1960-2013_energy_data'!AI52</f>
        <v>76.929741511222602</v>
      </c>
      <c r="Y161" s="111">
        <f>'4_UK+GH_1960-2013_energy_data'!AJ52</f>
        <v>106.026230935003</v>
      </c>
      <c r="Z161" s="111">
        <f>'4_UK+GH_1960-2013_energy_data'!AK52</f>
        <v>94.740348202248995</v>
      </c>
      <c r="AA161" s="111">
        <f>'4_UK+GH_1960-2013_energy_data'!AL52</f>
        <v>97.608031824825702</v>
      </c>
      <c r="AB161" s="111">
        <f>'4_UK+GH_1960-2013_energy_data'!AM52</f>
        <v>104.587656134024</v>
      </c>
      <c r="AC161" s="111">
        <f>'4_UK+GH_1960-2013_energy_data'!AN52</f>
        <v>90.492505671813703</v>
      </c>
      <c r="AD161" s="111">
        <f>'4_UK+GH_1960-2013_energy_data'!AO52</f>
        <v>129.105486552342</v>
      </c>
      <c r="AE161" s="111">
        <f>'4_UK+GH_1960-2013_energy_data'!AP52</f>
        <v>116.97702015289001</v>
      </c>
      <c r="AF161" s="111">
        <f>'4_UK+GH_1960-2013_energy_data'!AQ52</f>
        <v>113.515397670578</v>
      </c>
      <c r="AG161" s="111">
        <f>'4_UK+GH_1960-2013_energy_data'!AR52</f>
        <v>118.36432517028</v>
      </c>
      <c r="AH161" s="111">
        <f>'4_UK+GH_1960-2013_energy_data'!AS52</f>
        <v>122.576501081522</v>
      </c>
      <c r="AI161" s="111">
        <f>'4_UK+GH_1960-2013_energy_data'!AT52</f>
        <v>138.22890361102699</v>
      </c>
      <c r="AJ161" s="111">
        <f>'4_UK+GH_1960-2013_energy_data'!AU52</f>
        <v>134.397412130715</v>
      </c>
      <c r="AK161" s="111">
        <f>'4_UK+GH_1960-2013_energy_data'!AV52</f>
        <v>143.80514187925101</v>
      </c>
      <c r="AL161" s="111">
        <f>'4_UK+GH_1960-2013_energy_data'!AW52</f>
        <v>142.19703327080401</v>
      </c>
      <c r="AM161" s="111">
        <f>'4_UK+GH_1960-2013_energy_data'!AX52</f>
        <v>146.73098642815901</v>
      </c>
      <c r="AN161" s="111">
        <f>'4_UK+GH_1960-2013_energy_data'!AY52</f>
        <v>148.19058771823899</v>
      </c>
      <c r="AO161" s="111">
        <f>'4_UK+GH_1960-2013_energy_data'!AZ52</f>
        <v>114.186191714193</v>
      </c>
      <c r="AP161" s="111">
        <f>'4_UK+GH_1960-2013_energy_data'!BA52</f>
        <v>121.586762463062</v>
      </c>
      <c r="AQ161" s="111">
        <f>'4_UK+GH_1960-2013_energy_data'!BB52</f>
        <v>141.577453748219</v>
      </c>
      <c r="AR161" s="111">
        <f>'4_UK+GH_1960-2013_energy_data'!BC52</f>
        <v>150.377369219255</v>
      </c>
      <c r="AS161" s="111">
        <f>'4_UK+GH_1960-2013_energy_data'!BD52</f>
        <v>135.24334654908199</v>
      </c>
      <c r="AT161" s="111">
        <f>'4_UK+GH_1960-2013_energy_data'!BE52</f>
        <v>124.065672899354</v>
      </c>
      <c r="AU161" s="111">
        <f>'4_UK+GH_1960-2013_energy_data'!BF52</f>
        <v>138.69016110277801</v>
      </c>
      <c r="AV161" s="95">
        <f>(AU161)+$B161</f>
        <v>139.82883611575107</v>
      </c>
      <c r="AW161" s="95">
        <f t="shared" ref="AW161:BV161" si="60">AV161+$B161</f>
        <v>140.96751112872414</v>
      </c>
      <c r="AX161" s="95">
        <f t="shared" si="60"/>
        <v>142.10618614169721</v>
      </c>
      <c r="AY161" s="95">
        <f t="shared" si="60"/>
        <v>143.24486115467028</v>
      </c>
      <c r="AZ161" s="95">
        <f t="shared" si="60"/>
        <v>144.38353616764334</v>
      </c>
      <c r="BA161" s="95">
        <f t="shared" si="60"/>
        <v>145.52221118061641</v>
      </c>
      <c r="BB161" s="95">
        <f t="shared" si="60"/>
        <v>146.66088619358948</v>
      </c>
      <c r="BC161" s="95">
        <f t="shared" si="60"/>
        <v>147.79956120656254</v>
      </c>
      <c r="BD161" s="95">
        <f t="shared" si="60"/>
        <v>148.93823621953561</v>
      </c>
      <c r="BE161" s="95">
        <f t="shared" si="60"/>
        <v>150.07691123250868</v>
      </c>
      <c r="BF161" s="95">
        <f t="shared" si="60"/>
        <v>151.21558624548175</v>
      </c>
      <c r="BG161" s="95">
        <f t="shared" si="60"/>
        <v>152.35426125845481</v>
      </c>
      <c r="BH161" s="95">
        <f t="shared" si="60"/>
        <v>153.49293627142788</v>
      </c>
      <c r="BI161" s="95">
        <f t="shared" si="60"/>
        <v>154.63161128440095</v>
      </c>
      <c r="BJ161" s="95">
        <f t="shared" si="60"/>
        <v>155.77028629737401</v>
      </c>
      <c r="BK161" s="95">
        <f t="shared" si="60"/>
        <v>156.90896131034708</v>
      </c>
      <c r="BL161" s="95">
        <f t="shared" si="60"/>
        <v>158.04763632332015</v>
      </c>
      <c r="BM161" s="95">
        <f t="shared" si="60"/>
        <v>159.18631133629322</v>
      </c>
      <c r="BN161" s="95">
        <f t="shared" si="60"/>
        <v>160.32498634926628</v>
      </c>
      <c r="BO161" s="95">
        <f t="shared" si="60"/>
        <v>161.46366136223935</v>
      </c>
      <c r="BP161" s="95">
        <f t="shared" si="60"/>
        <v>162.60233637521242</v>
      </c>
      <c r="BQ161" s="95">
        <f t="shared" si="60"/>
        <v>163.74101138818548</v>
      </c>
      <c r="BR161" s="95">
        <f t="shared" si="60"/>
        <v>164.87968640115855</v>
      </c>
      <c r="BS161" s="95">
        <f t="shared" si="60"/>
        <v>166.01836141413162</v>
      </c>
      <c r="BT161" s="95">
        <f t="shared" si="60"/>
        <v>167.15703642710469</v>
      </c>
      <c r="BU161" s="95">
        <f t="shared" si="60"/>
        <v>168.29571144007775</v>
      </c>
      <c r="BV161" s="96">
        <f t="shared" si="60"/>
        <v>169.43438645305082</v>
      </c>
    </row>
    <row r="162" spans="1:74" x14ac:dyDescent="0.2">
      <c r="A162" s="311">
        <v>0.04</v>
      </c>
      <c r="B162" s="78">
        <f t="shared" si="46"/>
        <v>5.6230002125352847</v>
      </c>
      <c r="C162" s="123"/>
      <c r="D162" s="130" t="str">
        <f>'4_UK+GH_1960-2013_energy_data'!C53</f>
        <v>MD - Domestic appliances</v>
      </c>
      <c r="E162" s="111">
        <f>'4_UK+GH_1960-2013_energy_data'!P53</f>
        <v>206.47346023927801</v>
      </c>
      <c r="F162" s="111">
        <f>'4_UK+GH_1960-2013_energy_data'!Q53</f>
        <v>213.84900098427201</v>
      </c>
      <c r="G162" s="111">
        <f>'4_UK+GH_1960-2013_energy_data'!R53</f>
        <v>222.99905527939001</v>
      </c>
      <c r="H162" s="111">
        <f>'4_UK+GH_1960-2013_energy_data'!S53</f>
        <v>218.896877616138</v>
      </c>
      <c r="I162" s="111">
        <f>'4_UK+GH_1960-2013_energy_data'!T53</f>
        <v>228.07348662470201</v>
      </c>
      <c r="J162" s="111">
        <f>'4_UK+GH_1960-2013_energy_data'!U53</f>
        <v>230.88107905665899</v>
      </c>
      <c r="K162" s="111">
        <f>'4_UK+GH_1960-2013_energy_data'!V53</f>
        <v>235.60859135000501</v>
      </c>
      <c r="L162" s="111">
        <f>'4_UK+GH_1960-2013_energy_data'!W53</f>
        <v>239.33972979180001</v>
      </c>
      <c r="M162" s="111">
        <f>'4_UK+GH_1960-2013_energy_data'!X53</f>
        <v>242.562446409453</v>
      </c>
      <c r="N162" s="111">
        <f>'4_UK+GH_1960-2013_energy_data'!Y53</f>
        <v>239.571574236293</v>
      </c>
      <c r="O162" s="111">
        <f>'4_UK+GH_1960-2013_energy_data'!Z53</f>
        <v>237.12626449433199</v>
      </c>
      <c r="P162" s="111">
        <f>'4_UK+GH_1960-2013_energy_data'!AA53</f>
        <v>236.73977421697299</v>
      </c>
      <c r="Q162" s="111">
        <f>'4_UK+GH_1960-2013_energy_data'!AB53</f>
        <v>239.129896182219</v>
      </c>
      <c r="R162" s="111">
        <f>'4_UK+GH_1960-2013_energy_data'!AC53</f>
        <v>241.47111316898801</v>
      </c>
      <c r="S162" s="111">
        <f>'4_UK+GH_1960-2013_energy_data'!AD53</f>
        <v>255.35942762147701</v>
      </c>
      <c r="T162" s="111">
        <f>'4_UK+GH_1960-2013_energy_data'!AE53</f>
        <v>264.454329851414</v>
      </c>
      <c r="U162" s="111">
        <f>'4_UK+GH_1960-2013_energy_data'!AF53</f>
        <v>272.86828246477398</v>
      </c>
      <c r="V162" s="111">
        <f>'4_UK+GH_1960-2013_energy_data'!AG53</f>
        <v>275.830129236434</v>
      </c>
      <c r="W162" s="111">
        <f>'4_UK+GH_1960-2013_energy_data'!AH53</f>
        <v>279.87401291240002</v>
      </c>
      <c r="X162" s="111">
        <f>'4_UK+GH_1960-2013_energy_data'!AI53</f>
        <v>281.05096142891603</v>
      </c>
      <c r="Y162" s="111">
        <f>'4_UK+GH_1960-2013_energy_data'!AJ53</f>
        <v>281.76613564817598</v>
      </c>
      <c r="Z162" s="111">
        <f>'4_UK+GH_1960-2013_energy_data'!AK53</f>
        <v>290.61632613144502</v>
      </c>
      <c r="AA162" s="111">
        <f>'4_UK+GH_1960-2013_energy_data'!AL53</f>
        <v>294.94686843257699</v>
      </c>
      <c r="AB162" s="111">
        <f>'4_UK+GH_1960-2013_energy_data'!AM53</f>
        <v>298.95696501990699</v>
      </c>
      <c r="AC162" s="111">
        <f>'4_UK+GH_1960-2013_energy_data'!AN53</f>
        <v>306.85690045141303</v>
      </c>
      <c r="AD162" s="111">
        <f>'4_UK+GH_1960-2013_energy_data'!AO53</f>
        <v>311.41881509652399</v>
      </c>
      <c r="AE162" s="111">
        <f>'4_UK+GH_1960-2013_energy_data'!AP53</f>
        <v>324.32846065479299</v>
      </c>
      <c r="AF162" s="111">
        <f>'4_UK+GH_1960-2013_energy_data'!AQ53</f>
        <v>322.15226377103198</v>
      </c>
      <c r="AG162" s="111">
        <f>'4_UK+GH_1960-2013_energy_data'!AR53</f>
        <v>330.30875160557201</v>
      </c>
      <c r="AH162" s="111">
        <f>'4_UK+GH_1960-2013_energy_data'!AS53</f>
        <v>335.20170080597899</v>
      </c>
      <c r="AI162" s="111">
        <f>'4_UK+GH_1960-2013_energy_data'!AT53</f>
        <v>340.76927814242498</v>
      </c>
      <c r="AJ162" s="111">
        <f>'4_UK+GH_1960-2013_energy_data'!AU53</f>
        <v>343.35239660608499</v>
      </c>
      <c r="AK162" s="111">
        <f>'4_UK+GH_1960-2013_energy_data'!AV53</f>
        <v>370.77166400560799</v>
      </c>
      <c r="AL162" s="111">
        <f>'4_UK+GH_1960-2013_energy_data'!AW53</f>
        <v>389.88825531796101</v>
      </c>
      <c r="AM162" s="111">
        <f>'4_UK+GH_1960-2013_energy_data'!AX53</f>
        <v>394.64021447373102</v>
      </c>
      <c r="AN162" s="111">
        <f>'4_UK+GH_1960-2013_energy_data'!AY53</f>
        <v>400.95952938208097</v>
      </c>
      <c r="AO162" s="111">
        <f>'4_UK+GH_1960-2013_energy_data'!AZ53</f>
        <v>405.52569004157999</v>
      </c>
      <c r="AP162" s="111">
        <f>'4_UK+GH_1960-2013_energy_data'!BA53</f>
        <v>395.34484710277002</v>
      </c>
      <c r="AQ162" s="111">
        <f>'4_UK+GH_1960-2013_energy_data'!BB53</f>
        <v>399.62895039725299</v>
      </c>
      <c r="AR162" s="111">
        <f>'4_UK+GH_1960-2013_energy_data'!BC53</f>
        <v>410.04512941018601</v>
      </c>
      <c r="AS162" s="111">
        <f>'4_UK+GH_1960-2013_energy_data'!BD53</f>
        <v>432.02183966471199</v>
      </c>
      <c r="AT162" s="111">
        <f>'4_UK+GH_1960-2013_energy_data'!BE53</f>
        <v>449.92953042054501</v>
      </c>
      <c r="AU162" s="111">
        <f>'4_UK+GH_1960-2013_energy_data'!BF53</f>
        <v>442.63946916575998</v>
      </c>
      <c r="AV162" s="312">
        <f>(AU162)*(1+$A162)</f>
        <v>460.3450479323904</v>
      </c>
      <c r="AW162" s="312">
        <f t="shared" ref="AW162:BV162" si="61">(AV162)*(1+$A162)</f>
        <v>478.75884984968604</v>
      </c>
      <c r="AX162" s="312">
        <f t="shared" si="61"/>
        <v>497.90920384367348</v>
      </c>
      <c r="AY162" s="312">
        <f t="shared" si="61"/>
        <v>517.82557199742041</v>
      </c>
      <c r="AZ162" s="312">
        <f t="shared" si="61"/>
        <v>538.53859487731722</v>
      </c>
      <c r="BA162" s="312">
        <f t="shared" si="61"/>
        <v>560.08013867240993</v>
      </c>
      <c r="BB162" s="312">
        <f t="shared" si="61"/>
        <v>582.48334421930633</v>
      </c>
      <c r="BC162" s="312">
        <f t="shared" si="61"/>
        <v>605.7826779880786</v>
      </c>
      <c r="BD162" s="312">
        <f t="shared" si="61"/>
        <v>630.0139851076018</v>
      </c>
      <c r="BE162" s="312">
        <f t="shared" si="61"/>
        <v>655.21454451190584</v>
      </c>
      <c r="BF162" s="312">
        <f t="shared" si="61"/>
        <v>681.42312629238211</v>
      </c>
      <c r="BG162" s="312">
        <f t="shared" si="61"/>
        <v>708.68005134407747</v>
      </c>
      <c r="BH162" s="312">
        <f t="shared" si="61"/>
        <v>737.02725339784058</v>
      </c>
      <c r="BI162" s="312">
        <f t="shared" si="61"/>
        <v>766.50834353375421</v>
      </c>
      <c r="BJ162" s="312">
        <f t="shared" si="61"/>
        <v>797.16867727510441</v>
      </c>
      <c r="BK162" s="312">
        <f t="shared" si="61"/>
        <v>829.05542436610858</v>
      </c>
      <c r="BL162" s="312">
        <f t="shared" si="61"/>
        <v>862.21764134075295</v>
      </c>
      <c r="BM162" s="312">
        <f t="shared" si="61"/>
        <v>896.70634699438313</v>
      </c>
      <c r="BN162" s="312">
        <f t="shared" si="61"/>
        <v>932.57460087415848</v>
      </c>
      <c r="BO162" s="312">
        <f t="shared" si="61"/>
        <v>969.87758490912483</v>
      </c>
      <c r="BP162" s="312">
        <f t="shared" si="61"/>
        <v>1008.6726883054898</v>
      </c>
      <c r="BQ162" s="312">
        <f t="shared" si="61"/>
        <v>1049.0195958377094</v>
      </c>
      <c r="BR162" s="312">
        <f t="shared" si="61"/>
        <v>1090.9803796712179</v>
      </c>
      <c r="BS162" s="312">
        <f t="shared" si="61"/>
        <v>1134.6195948580666</v>
      </c>
      <c r="BT162" s="312">
        <f t="shared" si="61"/>
        <v>1180.0043786523893</v>
      </c>
      <c r="BU162" s="312">
        <f t="shared" si="61"/>
        <v>1227.204553798485</v>
      </c>
      <c r="BV162" s="312">
        <f t="shared" si="61"/>
        <v>1276.2927359504245</v>
      </c>
    </row>
    <row r="163" spans="1:74" x14ac:dyDescent="0.2">
      <c r="B163" s="78">
        <f t="shared" si="46"/>
        <v>36.555942034955855</v>
      </c>
      <c r="C163" s="123"/>
      <c r="D163" s="130" t="str">
        <f>'4_UK+GH_1960-2013_energy_data'!C54</f>
        <v>MD - Domestic motors</v>
      </c>
      <c r="E163" s="111">
        <f>'4_UK+GH_1960-2013_energy_data'!P54</f>
        <v>548.981796179664</v>
      </c>
      <c r="F163" s="111">
        <f>'4_UK+GH_1960-2013_energy_data'!Q54</f>
        <v>579.98266685542399</v>
      </c>
      <c r="G163" s="111">
        <f>'4_UK+GH_1960-2013_energy_data'!R54</f>
        <v>612.06895148963201</v>
      </c>
      <c r="H163" s="111">
        <f>'4_UK+GH_1960-2013_energy_data'!S54</f>
        <v>653.33733149966395</v>
      </c>
      <c r="I163" s="111">
        <f>'4_UK+GH_1960-2013_energy_data'!T54</f>
        <v>679.92935435599998</v>
      </c>
      <c r="J163" s="111">
        <f>'4_UK+GH_1960-2013_energy_data'!U54</f>
        <v>709.27589131776006</v>
      </c>
      <c r="K163" s="111">
        <f>'4_UK+GH_1960-2013_energy_data'!V54</f>
        <v>737.03021986360795</v>
      </c>
      <c r="L163" s="111">
        <f>'4_UK+GH_1960-2013_energy_data'!W54</f>
        <v>763.69393003851201</v>
      </c>
      <c r="M163" s="111">
        <f>'4_UK+GH_1960-2013_energy_data'!X54</f>
        <v>792.73429203622402</v>
      </c>
      <c r="N163" s="111">
        <f>'4_UK+GH_1960-2013_energy_data'!Y54</f>
        <v>826.9026457146</v>
      </c>
      <c r="O163" s="111">
        <f>'4_UK+GH_1960-2013_energy_data'!Z54</f>
        <v>905.91720243886402</v>
      </c>
      <c r="P163" s="111">
        <f>'4_UK+GH_1960-2013_energy_data'!AA54</f>
        <v>984.07334700032004</v>
      </c>
      <c r="Q163" s="111">
        <f>'4_UK+GH_1960-2013_energy_data'!AB54</f>
        <v>1062.66190551674</v>
      </c>
      <c r="R163" s="111">
        <f>'4_UK+GH_1960-2013_energy_data'!AC54</f>
        <v>1148.73208451352</v>
      </c>
      <c r="S163" s="111">
        <f>'4_UK+GH_1960-2013_energy_data'!AD54</f>
        <v>1232.1906893519999</v>
      </c>
      <c r="T163" s="111">
        <f>'4_UK+GH_1960-2013_energy_data'!AE54</f>
        <v>1315.33791275863</v>
      </c>
      <c r="U163" s="111">
        <f>'4_UK+GH_1960-2013_energy_data'!AF54</f>
        <v>1400.1261925952001</v>
      </c>
      <c r="V163" s="111">
        <f>'4_UK+GH_1960-2013_energy_data'!AG54</f>
        <v>1454.8414668207699</v>
      </c>
      <c r="W163" s="111">
        <f>'4_UK+GH_1960-2013_energy_data'!AH54</f>
        <v>1521.4493056019401</v>
      </c>
      <c r="X163" s="111">
        <f>'4_UK+GH_1960-2013_energy_data'!AI54</f>
        <v>1629.7113926986401</v>
      </c>
      <c r="Y163" s="111">
        <f>'4_UK+GH_1960-2013_energy_data'!AJ54</f>
        <v>1729.0574031926201</v>
      </c>
      <c r="Z163" s="111">
        <f>'4_UK+GH_1960-2013_energy_data'!AK54</f>
        <v>1749.7333573804799</v>
      </c>
      <c r="AA163" s="111">
        <f>'4_UK+GH_1960-2013_energy_data'!AL54</f>
        <v>1765.80113635681</v>
      </c>
      <c r="AB163" s="111">
        <f>'4_UK+GH_1960-2013_energy_data'!AM54</f>
        <v>1787.3285610257301</v>
      </c>
      <c r="AC163" s="111">
        <f>'4_UK+GH_1960-2013_energy_data'!AN54</f>
        <v>1798.1278266321001</v>
      </c>
      <c r="AD163" s="111">
        <f>'4_UK+GH_1960-2013_energy_data'!AO54</f>
        <v>1901.79617463864</v>
      </c>
      <c r="AE163" s="111">
        <f>'4_UK+GH_1960-2013_energy_data'!AP54</f>
        <v>1812.8786681699701</v>
      </c>
      <c r="AF163" s="111">
        <f>'4_UK+GH_1960-2013_energy_data'!AQ54</f>
        <v>1920.9689302376601</v>
      </c>
      <c r="AG163" s="111">
        <f>'4_UK+GH_1960-2013_energy_data'!AR54</f>
        <v>1935.03683070079</v>
      </c>
      <c r="AH163" s="111">
        <f>'4_UK+GH_1960-2013_energy_data'!AS54</f>
        <v>1973.2214348985599</v>
      </c>
      <c r="AI163" s="111">
        <f>'4_UK+GH_1960-2013_energy_data'!AT54</f>
        <v>2042.7834987902199</v>
      </c>
      <c r="AJ163" s="111">
        <f>'4_UK+GH_1960-2013_energy_data'!AU54</f>
        <v>2021.0482131632</v>
      </c>
      <c r="AK163" s="111">
        <f>'4_UK+GH_1960-2013_energy_data'!AV54</f>
        <v>2172.1013434168299</v>
      </c>
      <c r="AL163" s="111">
        <f>'4_UK+GH_1960-2013_energy_data'!AW54</f>
        <v>2169.8408864011399</v>
      </c>
      <c r="AM163" s="111">
        <f>'4_UK+GH_1960-2013_energy_data'!AX54</f>
        <v>2222.0971425600301</v>
      </c>
      <c r="AN163" s="111">
        <f>'4_UK+GH_1960-2013_energy_data'!AY54</f>
        <v>2179.2872954424001</v>
      </c>
      <c r="AO163" s="111">
        <f>'4_UK+GH_1960-2013_energy_data'!AZ54</f>
        <v>2166.08221512198</v>
      </c>
      <c r="AP163" s="111">
        <f>'4_UK+GH_1960-2013_energy_data'!BA54</f>
        <v>2059.3468742990099</v>
      </c>
      <c r="AQ163" s="111">
        <f>'4_UK+GH_1960-2013_energy_data'!BB54</f>
        <v>2042.30858149451</v>
      </c>
      <c r="AR163" s="111">
        <f>'4_UK+GH_1960-2013_energy_data'!BC54</f>
        <v>2051.8764201180002</v>
      </c>
      <c r="AS163" s="111">
        <f>'4_UK+GH_1960-2013_energy_data'!BD54</f>
        <v>2075.2301897883999</v>
      </c>
      <c r="AT163" s="111">
        <f>'4_UK+GH_1960-2013_energy_data'!BE54</f>
        <v>2081.3938329223201</v>
      </c>
      <c r="AU163" s="111">
        <f>'4_UK+GH_1960-2013_energy_data'!BF54</f>
        <v>2084.3313616478099</v>
      </c>
      <c r="AV163" s="95">
        <f>(AU163)+$B163</f>
        <v>2120.8873036827658</v>
      </c>
      <c r="AW163" s="95">
        <f>AV163+$B163</f>
        <v>2157.4432457177218</v>
      </c>
      <c r="AX163" s="95">
        <f>AW163+$B163</f>
        <v>2193.9991877526777</v>
      </c>
      <c r="AY163" s="95">
        <f>AX163+$B163</f>
        <v>2230.5551297876336</v>
      </c>
      <c r="AZ163" s="95">
        <f>AY163+$B163</f>
        <v>2267.1110718225896</v>
      </c>
      <c r="BA163" s="95">
        <f>AZ163+$B163</f>
        <v>2303.6670138575455</v>
      </c>
      <c r="BB163" s="95">
        <f t="shared" ref="AW163:BV165" si="62">BA163+$B163</f>
        <v>2340.2229558925014</v>
      </c>
      <c r="BC163" s="95">
        <f t="shared" si="62"/>
        <v>2376.7788979274574</v>
      </c>
      <c r="BD163" s="95">
        <f t="shared" si="62"/>
        <v>2413.3348399624133</v>
      </c>
      <c r="BE163" s="95">
        <f t="shared" si="62"/>
        <v>2449.8907819973692</v>
      </c>
      <c r="BF163" s="95">
        <f t="shared" si="62"/>
        <v>2486.4467240323252</v>
      </c>
      <c r="BG163" s="95">
        <f t="shared" si="62"/>
        <v>2523.0026660672811</v>
      </c>
      <c r="BH163" s="95">
        <f t="shared" si="62"/>
        <v>2559.558608102237</v>
      </c>
      <c r="BI163" s="95">
        <f t="shared" si="62"/>
        <v>2596.114550137193</v>
      </c>
      <c r="BJ163" s="95">
        <f t="shared" si="62"/>
        <v>2632.6704921721489</v>
      </c>
      <c r="BK163" s="95">
        <f t="shared" si="62"/>
        <v>2669.2264342071048</v>
      </c>
      <c r="BL163" s="95">
        <f t="shared" si="62"/>
        <v>2705.7823762420608</v>
      </c>
      <c r="BM163" s="95">
        <f t="shared" si="62"/>
        <v>2742.3383182770167</v>
      </c>
      <c r="BN163" s="95">
        <f t="shared" si="62"/>
        <v>2778.8942603119726</v>
      </c>
      <c r="BO163" s="95">
        <f t="shared" si="62"/>
        <v>2815.4502023469286</v>
      </c>
      <c r="BP163" s="95">
        <f t="shared" si="62"/>
        <v>2852.0061443818845</v>
      </c>
      <c r="BQ163" s="95">
        <f t="shared" si="62"/>
        <v>2888.5620864168404</v>
      </c>
      <c r="BR163" s="95">
        <f t="shared" si="62"/>
        <v>2925.1180284517964</v>
      </c>
      <c r="BS163" s="95">
        <f t="shared" si="62"/>
        <v>2961.6739704867523</v>
      </c>
      <c r="BT163" s="95">
        <f t="shared" si="62"/>
        <v>2998.2299125217082</v>
      </c>
      <c r="BU163" s="95">
        <f t="shared" si="62"/>
        <v>3034.7858545566642</v>
      </c>
      <c r="BV163" s="96">
        <f t="shared" si="62"/>
        <v>3071.3417965916201</v>
      </c>
    </row>
    <row r="164" spans="1:74" x14ac:dyDescent="0.2">
      <c r="B164" s="78">
        <f t="shared" si="46"/>
        <v>58.751901132142869</v>
      </c>
      <c r="C164" s="123"/>
      <c r="D164" s="130" t="str">
        <f>'4_UK+GH_1960-2013_energy_data'!C55</f>
        <v>MD - Electric motors</v>
      </c>
      <c r="E164" s="111">
        <f>'4_UK+GH_1960-2013_energy_data'!P55</f>
        <v>3289.9001248499999</v>
      </c>
      <c r="F164" s="111">
        <f>'4_UK+GH_1960-2013_energy_data'!Q55</f>
        <v>3324.7650282</v>
      </c>
      <c r="G164" s="111">
        <f>'4_UK+GH_1960-2013_energy_data'!R55</f>
        <v>3657.4016787</v>
      </c>
      <c r="H164" s="111">
        <f>'4_UK+GH_1960-2013_energy_data'!S55</f>
        <v>3480.0422496000001</v>
      </c>
      <c r="I164" s="111">
        <f>'4_UK+GH_1960-2013_energy_data'!T55</f>
        <v>3489.8392342500001</v>
      </c>
      <c r="J164" s="111">
        <f>'4_UK+GH_1960-2013_energy_data'!U55</f>
        <v>3719.8206648</v>
      </c>
      <c r="K164" s="111">
        <f>'4_UK+GH_1960-2013_energy_data'!V55</f>
        <v>3820.9488847500002</v>
      </c>
      <c r="L164" s="111">
        <f>'4_UK+GH_1960-2013_energy_data'!W55</f>
        <v>3933.8809428</v>
      </c>
      <c r="M164" s="111">
        <f>'4_UK+GH_1960-2013_energy_data'!X55</f>
        <v>4102.2719633999995</v>
      </c>
      <c r="N164" s="111">
        <f>'4_UK+GH_1960-2013_energy_data'!Y55</f>
        <v>3853.3864920000001</v>
      </c>
      <c r="O164" s="111">
        <f>'4_UK+GH_1960-2013_energy_data'!Z55</f>
        <v>3775.31417865</v>
      </c>
      <c r="P164" s="111">
        <f>'4_UK+GH_1960-2013_energy_data'!AA55</f>
        <v>3691.6649925000002</v>
      </c>
      <c r="Q164" s="111">
        <f>'4_UK+GH_1960-2013_energy_data'!AB55</f>
        <v>3748.8164941499999</v>
      </c>
      <c r="R164" s="111">
        <f>'4_UK+GH_1960-2013_energy_data'!AC55</f>
        <v>3818.8408319999999</v>
      </c>
      <c r="S164" s="111">
        <f>'4_UK+GH_1960-2013_energy_data'!AD55</f>
        <v>3982.0326375</v>
      </c>
      <c r="T164" s="111">
        <f>'4_UK+GH_1960-2013_energy_data'!AE55</f>
        <v>4104.9387755999996</v>
      </c>
      <c r="U164" s="111">
        <f>'4_UK+GH_1960-2013_energy_data'!AF55</f>
        <v>4297.5905395500004</v>
      </c>
      <c r="V164" s="111">
        <f>'4_UK+GH_1960-2013_energy_data'!AG55</f>
        <v>4553.2434317999996</v>
      </c>
      <c r="W164" s="111">
        <f>'4_UK+GH_1960-2013_energy_data'!AH55</f>
        <v>4740.1489828499998</v>
      </c>
      <c r="X164" s="111">
        <f>'4_UK+GH_1960-2013_energy_data'!AI55</f>
        <v>4777.1402850000004</v>
      </c>
      <c r="Y164" s="111">
        <f>'4_UK+GH_1960-2013_energy_data'!AJ55</f>
        <v>4836.8077830000002</v>
      </c>
      <c r="Z164" s="111">
        <f>'4_UK+GH_1960-2013_energy_data'!AK55</f>
        <v>4787.1806975999998</v>
      </c>
      <c r="AA164" s="111">
        <f>'4_UK+GH_1960-2013_energy_data'!AL55</f>
        <v>4859.0835115500004</v>
      </c>
      <c r="AB164" s="111">
        <f>'4_UK+GH_1960-2013_energy_data'!AM55</f>
        <v>4808.5629945000001</v>
      </c>
      <c r="AC164" s="111">
        <f>'4_UK+GH_1960-2013_energy_data'!AN55</f>
        <v>5065.4251357499998</v>
      </c>
      <c r="AD164" s="111">
        <f>'4_UK+GH_1960-2013_energy_data'!AO55</f>
        <v>5343.0418079999999</v>
      </c>
      <c r="AE164" s="111">
        <f>'4_UK+GH_1960-2013_energy_data'!AP55</f>
        <v>5467.6335949499999</v>
      </c>
      <c r="AF164" s="111">
        <f>'4_UK+GH_1960-2013_energy_data'!AQ55</f>
        <v>5489.3958869999997</v>
      </c>
      <c r="AG164" s="111">
        <f>'4_UK+GH_1960-2013_energy_data'!AR55</f>
        <v>5687.4444181500003</v>
      </c>
      <c r="AH164" s="111">
        <f>'4_UK+GH_1960-2013_energy_data'!AS55</f>
        <v>5859.6562439999998</v>
      </c>
      <c r="AI164" s="111">
        <f>'4_UK+GH_1960-2013_energy_data'!AT55</f>
        <v>5836.4076627000004</v>
      </c>
      <c r="AJ164" s="111">
        <f>'4_UK+GH_1960-2013_energy_data'!AU55</f>
        <v>5915.0974133999998</v>
      </c>
      <c r="AK164" s="111">
        <f>'4_UK+GH_1960-2013_energy_data'!AV55</f>
        <v>5779.6867665</v>
      </c>
      <c r="AL164" s="111">
        <f>'4_UK+GH_1960-2013_energy_data'!AW55</f>
        <v>5952.1328904000002</v>
      </c>
      <c r="AM164" s="111">
        <f>'4_UK+GH_1960-2013_energy_data'!AX55</f>
        <v>6204.6780037500002</v>
      </c>
      <c r="AN164" s="111">
        <f>'4_UK+GH_1960-2013_energy_data'!AY55</f>
        <v>6164.4972297000004</v>
      </c>
      <c r="AO164" s="111">
        <f>'4_UK+GH_1960-2013_energy_data'!AZ55</f>
        <v>6124.7119896000004</v>
      </c>
      <c r="AP164" s="111">
        <f>'4_UK+GH_1960-2013_energy_data'!BA55</f>
        <v>6240.9038879999998</v>
      </c>
      <c r="AQ164" s="111">
        <f>'4_UK+GH_1960-2013_energy_data'!BB55</f>
        <v>5673.4171630500005</v>
      </c>
      <c r="AR164" s="111">
        <f>'4_UK+GH_1960-2013_energy_data'!BC55</f>
        <v>5907.0864000000001</v>
      </c>
      <c r="AS164" s="111">
        <f>'4_UK+GH_1960-2013_energy_data'!BD55</f>
        <v>5820.1862700000001</v>
      </c>
      <c r="AT164" s="111">
        <f>'4_UK+GH_1960-2013_energy_data'!BE55</f>
        <v>5715.2855645999998</v>
      </c>
      <c r="AU164" s="111">
        <f>'4_UK+GH_1960-2013_energy_data'!BF55</f>
        <v>5757.4799724000004</v>
      </c>
      <c r="AV164" s="262">
        <f>AV177-SUM(AV159:AV163)-AV165</f>
        <v>6506.277615991643</v>
      </c>
      <c r="AW164" s="262">
        <f t="shared" ref="AW164:BV164" si="63">AW177-SUM(AW159:AW163)-AW165</f>
        <v>6595.155421499825</v>
      </c>
      <c r="AX164" s="262">
        <f t="shared" si="63"/>
        <v>6677.8446864784401</v>
      </c>
      <c r="AY164" s="262">
        <f t="shared" si="63"/>
        <v>6774.8746706750135</v>
      </c>
      <c r="AZ164" s="262">
        <f t="shared" si="63"/>
        <v>6887.029797329571</v>
      </c>
      <c r="BA164" s="262">
        <f t="shared" si="63"/>
        <v>7009.1281489189496</v>
      </c>
      <c r="BB164" s="262">
        <f t="shared" si="63"/>
        <v>7135.1470146934207</v>
      </c>
      <c r="BC164" s="262">
        <f t="shared" si="63"/>
        <v>7259.9458043526392</v>
      </c>
      <c r="BD164" s="262">
        <f t="shared" si="63"/>
        <v>7379.9522515426579</v>
      </c>
      <c r="BE164" s="262">
        <f t="shared" si="63"/>
        <v>7493.0409183449938</v>
      </c>
      <c r="BF164" s="262">
        <f t="shared" si="63"/>
        <v>7598.4158876825568</v>
      </c>
      <c r="BG164" s="262">
        <f t="shared" si="63"/>
        <v>7696.1850485295799</v>
      </c>
      <c r="BH164" s="262">
        <f t="shared" si="63"/>
        <v>7787.1403377110983</v>
      </c>
      <c r="BI164" s="262">
        <f t="shared" si="63"/>
        <v>7872.4410865064292</v>
      </c>
      <c r="BJ164" s="262">
        <f t="shared" si="63"/>
        <v>7953.1372502460581</v>
      </c>
      <c r="BK164" s="262">
        <f t="shared" si="63"/>
        <v>8030.0477537173665</v>
      </c>
      <c r="BL164" s="262">
        <f t="shared" si="63"/>
        <v>8103.8927980083827</v>
      </c>
      <c r="BM164" s="262">
        <f t="shared" si="63"/>
        <v>8134.6001107466946</v>
      </c>
      <c r="BN164" s="262">
        <f t="shared" si="63"/>
        <v>8164.2063752552367</v>
      </c>
      <c r="BO164" s="262">
        <f t="shared" si="63"/>
        <v>8192.6642448234943</v>
      </c>
      <c r="BP164" s="262">
        <f t="shared" si="63"/>
        <v>8219.9240620435376</v>
      </c>
      <c r="BQ164" s="262">
        <f t="shared" si="63"/>
        <v>8245.9337740943029</v>
      </c>
      <c r="BR164" s="262">
        <f t="shared" si="63"/>
        <v>8270.6388443710093</v>
      </c>
      <c r="BS164" s="262">
        <f t="shared" si="63"/>
        <v>8293.9821603235378</v>
      </c>
      <c r="BT164" s="262">
        <f t="shared" si="63"/>
        <v>8315.9039373616433</v>
      </c>
      <c r="BU164" s="262">
        <f t="shared" si="63"/>
        <v>8336.3416186788454</v>
      </c>
      <c r="BV164" s="262">
        <f t="shared" si="63"/>
        <v>8355.2297708404767</v>
      </c>
    </row>
    <row r="165" spans="1:74" x14ac:dyDescent="0.2">
      <c r="B165" s="78">
        <f t="shared" si="46"/>
        <v>21.620926009285714</v>
      </c>
      <c r="C165" s="124"/>
      <c r="D165" s="131" t="str">
        <f>'4_UK+GH_1960-2013_energy_data'!C56</f>
        <v>MTH.200.C - Electric heaters</v>
      </c>
      <c r="E165" s="112">
        <f>'4_UK+GH_1960-2013_energy_data'!P56</f>
        <v>1409.11405074</v>
      </c>
      <c r="F165" s="112">
        <f>'4_UK+GH_1960-2013_energy_data'!Q56</f>
        <v>1421.1059926800001</v>
      </c>
      <c r="G165" s="112">
        <f>'4_UK+GH_1960-2013_energy_data'!R56</f>
        <v>1561.5764501399999</v>
      </c>
      <c r="H165" s="112">
        <f>'4_UK+GH_1960-2013_energy_data'!S56</f>
        <v>1481.3394485399999</v>
      </c>
      <c r="I165" s="112">
        <f>'4_UK+GH_1960-2013_energy_data'!T56</f>
        <v>1480.7773115</v>
      </c>
      <c r="J165" s="112">
        <f>'4_UK+GH_1960-2013_energy_data'!U56</f>
        <v>1578.9762892799999</v>
      </c>
      <c r="K165" s="112">
        <f>'4_UK+GH_1960-2013_energy_data'!V56</f>
        <v>1624.3447203600001</v>
      </c>
      <c r="L165" s="112">
        <f>'4_UK+GH_1960-2013_energy_data'!W56</f>
        <v>1665.2350796400001</v>
      </c>
      <c r="M165" s="112">
        <f>'4_UK+GH_1960-2013_energy_data'!X56</f>
        <v>1743.26964552</v>
      </c>
      <c r="N165" s="112">
        <f>'4_UK+GH_1960-2013_energy_data'!Y56</f>
        <v>1624.5658968</v>
      </c>
      <c r="O165" s="112">
        <f>'4_UK+GH_1960-2013_energy_data'!Z56</f>
        <v>1588.49428076</v>
      </c>
      <c r="P165" s="112">
        <f>'4_UK+GH_1960-2013_energy_data'!AA56</f>
        <v>1548.8228174999999</v>
      </c>
      <c r="Q165" s="112">
        <f>'4_UK+GH_1960-2013_energy_data'!AB56</f>
        <v>1569.0500755200001</v>
      </c>
      <c r="R165" s="112">
        <f>'4_UK+GH_1960-2013_energy_data'!AC56</f>
        <v>1597.8988655999999</v>
      </c>
      <c r="S165" s="112">
        <f>'4_UK+GH_1960-2013_energy_data'!AD56</f>
        <v>1668.4096904999999</v>
      </c>
      <c r="T165" s="112">
        <f>'4_UK+GH_1960-2013_energy_data'!AE56</f>
        <v>1719.3830261400001</v>
      </c>
      <c r="U165" s="112">
        <f>'4_UK+GH_1960-2013_energy_data'!AF56</f>
        <v>1795.07045816</v>
      </c>
      <c r="V165" s="112">
        <f>'4_UK+GH_1960-2013_energy_data'!AG56</f>
        <v>1897.6959277200001</v>
      </c>
      <c r="W165" s="112">
        <f>'4_UK+GH_1960-2013_energy_data'!AH56</f>
        <v>1965.9868799999999</v>
      </c>
      <c r="X165" s="112">
        <f>'4_UK+GH_1960-2013_energy_data'!AI56</f>
        <v>1980.6794461</v>
      </c>
      <c r="Y165" s="112">
        <f>'4_UK+GH_1960-2013_energy_data'!AJ56</f>
        <v>2013.06453678</v>
      </c>
      <c r="Z165" s="112">
        <f>'4_UK+GH_1960-2013_energy_data'!AK56</f>
        <v>1985.04264816</v>
      </c>
      <c r="AA165" s="112">
        <f>'4_UK+GH_1960-2013_energy_data'!AL56</f>
        <v>2016.67300086</v>
      </c>
      <c r="AB165" s="112">
        <f>'4_UK+GH_1960-2013_energy_data'!AM56</f>
        <v>1983.9253123200001</v>
      </c>
      <c r="AC165" s="112">
        <f>'4_UK+GH_1960-2013_energy_data'!AN56</f>
        <v>2083.2174142499998</v>
      </c>
      <c r="AD165" s="112">
        <f>'4_UK+GH_1960-2013_energy_data'!AO56</f>
        <v>2216.3249868399998</v>
      </c>
      <c r="AE165" s="112">
        <f>'4_UK+GH_1960-2013_energy_data'!AP56</f>
        <v>2252.1974681500001</v>
      </c>
      <c r="AF165" s="112">
        <f>'4_UK+GH_1960-2013_energy_data'!AQ56</f>
        <v>2251.5039687600001</v>
      </c>
      <c r="AG165" s="112">
        <f>'4_UK+GH_1960-2013_energy_data'!AR56</f>
        <v>2325.2090769800002</v>
      </c>
      <c r="AH165" s="112">
        <f>'4_UK+GH_1960-2013_energy_data'!AS56</f>
        <v>2395.3317959999999</v>
      </c>
      <c r="AI165" s="112">
        <f>'4_UK+GH_1960-2013_energy_data'!AT56</f>
        <v>2387.2880026799999</v>
      </c>
      <c r="AJ165" s="112">
        <f>'4_UK+GH_1960-2013_energy_data'!AU56</f>
        <v>2411.2030410000002</v>
      </c>
      <c r="AK165" s="112">
        <f>'4_UK+GH_1960-2013_energy_data'!AV56</f>
        <v>2351.3987874200002</v>
      </c>
      <c r="AL165" s="112">
        <f>'4_UK+GH_1960-2013_energy_data'!AW56</f>
        <v>2421.0101663999999</v>
      </c>
      <c r="AM165" s="112">
        <f>'4_UK+GH_1960-2013_energy_data'!AX56</f>
        <v>2521.6285094</v>
      </c>
      <c r="AN165" s="112">
        <f>'4_UK+GH_1960-2013_energy_data'!AY56</f>
        <v>2498.8131021600002</v>
      </c>
      <c r="AO165" s="112">
        <f>'4_UK+GH_1960-2013_energy_data'!AZ56</f>
        <v>2476.8131877000001</v>
      </c>
      <c r="AP165" s="112">
        <f>'4_UK+GH_1960-2013_energy_data'!BA56</f>
        <v>2528.1906048000001</v>
      </c>
      <c r="AQ165" s="112">
        <f>'4_UK+GH_1960-2013_energy_data'!BB56</f>
        <v>2291.0412861599998</v>
      </c>
      <c r="AR165" s="112">
        <f>'4_UK+GH_1960-2013_energy_data'!BC56</f>
        <v>2392.3715670000001</v>
      </c>
      <c r="AS165" s="112">
        <f>'4_UK+GH_1960-2013_energy_data'!BD56</f>
        <v>2341.0172456</v>
      </c>
      <c r="AT165" s="112">
        <f>'4_UK+GH_1960-2013_energy_data'!BE56</f>
        <v>2299.03744104</v>
      </c>
      <c r="AU165" s="112">
        <f>'4_UK+GH_1960-2013_energy_data'!BF56</f>
        <v>2317.19294313</v>
      </c>
      <c r="AV165" s="95">
        <f>(AU165)+$B165</f>
        <v>2338.8138691392855</v>
      </c>
      <c r="AW165" s="99">
        <f t="shared" si="62"/>
        <v>2360.4347951485711</v>
      </c>
      <c r="AX165" s="99">
        <f t="shared" si="62"/>
        <v>2382.0557211578566</v>
      </c>
      <c r="AY165" s="99">
        <f t="shared" si="62"/>
        <v>2403.6766471671422</v>
      </c>
      <c r="AZ165" s="99">
        <f t="shared" si="62"/>
        <v>2425.2975731764277</v>
      </c>
      <c r="BA165" s="99">
        <f t="shared" si="62"/>
        <v>2446.9184991857132</v>
      </c>
      <c r="BB165" s="99">
        <f t="shared" si="62"/>
        <v>2468.5394251949988</v>
      </c>
      <c r="BC165" s="99">
        <f t="shared" si="62"/>
        <v>2490.1603512042843</v>
      </c>
      <c r="BD165" s="99">
        <f t="shared" si="62"/>
        <v>2511.7812772135699</v>
      </c>
      <c r="BE165" s="99">
        <f t="shared" si="62"/>
        <v>2533.4022032228554</v>
      </c>
      <c r="BF165" s="99">
        <f t="shared" si="62"/>
        <v>2555.0231292321409</v>
      </c>
      <c r="BG165" s="99">
        <f t="shared" si="62"/>
        <v>2576.6440552414265</v>
      </c>
      <c r="BH165" s="99">
        <f t="shared" si="62"/>
        <v>2598.264981250712</v>
      </c>
      <c r="BI165" s="99">
        <f t="shared" si="62"/>
        <v>2619.8859072599976</v>
      </c>
      <c r="BJ165" s="99">
        <f t="shared" si="62"/>
        <v>2641.5068332692831</v>
      </c>
      <c r="BK165" s="99">
        <f t="shared" si="62"/>
        <v>2663.1277592785686</v>
      </c>
      <c r="BL165" s="99">
        <f t="shared" si="62"/>
        <v>2684.7486852878542</v>
      </c>
      <c r="BM165" s="99">
        <f t="shared" si="62"/>
        <v>2706.3696112971397</v>
      </c>
      <c r="BN165" s="99">
        <f t="shared" si="62"/>
        <v>2727.9905373064253</v>
      </c>
      <c r="BO165" s="99">
        <f t="shared" si="62"/>
        <v>2749.6114633157108</v>
      </c>
      <c r="BP165" s="99">
        <f t="shared" si="62"/>
        <v>2771.2323893249963</v>
      </c>
      <c r="BQ165" s="99">
        <f t="shared" si="62"/>
        <v>2792.8533153342819</v>
      </c>
      <c r="BR165" s="99">
        <f t="shared" si="62"/>
        <v>2814.4742413435674</v>
      </c>
      <c r="BS165" s="99">
        <f t="shared" si="62"/>
        <v>2836.095167352853</v>
      </c>
      <c r="BT165" s="99">
        <f t="shared" si="62"/>
        <v>2857.7160933621385</v>
      </c>
      <c r="BU165" s="99">
        <f t="shared" si="62"/>
        <v>2879.337019371424</v>
      </c>
      <c r="BV165" s="100">
        <f t="shared" si="62"/>
        <v>2900.9579453807096</v>
      </c>
    </row>
    <row r="166" spans="1:74" x14ac:dyDescent="0.2">
      <c r="B166" s="78">
        <f t="shared" si="46"/>
        <v>-9.5815714799177845E-2</v>
      </c>
      <c r="C166" s="125" t="str">
        <f>'4_UK+GH_1960-2013_energy_data'!B71</f>
        <v>Muscle Work</v>
      </c>
      <c r="D166" s="125" t="str">
        <f>'4_UK+GH_1960-2013_energy_data'!C71</f>
        <v>MD - Manual laborers</v>
      </c>
      <c r="E166" s="114">
        <f>'4_UK+GH_1960-2013_energy_data'!P71</f>
        <v>9.1040636605749992</v>
      </c>
      <c r="F166" s="114">
        <f>'4_UK+GH_1960-2013_energy_data'!Q71</f>
        <v>8.9721207139200008</v>
      </c>
      <c r="G166" s="114">
        <f>'4_UK+GH_1960-2013_energy_data'!R71</f>
        <v>8.8401777596071902</v>
      </c>
      <c r="H166" s="114">
        <f>'4_UK+GH_1960-2013_energy_data'!S71</f>
        <v>8.7082348091391193</v>
      </c>
      <c r="I166" s="114">
        <f>'4_UK+GH_1960-2013_energy_data'!T71</f>
        <v>8.5762918577943807</v>
      </c>
      <c r="J166" s="114">
        <f>'4_UK+GH_1960-2013_energy_data'!U71</f>
        <v>8.44434890596375</v>
      </c>
      <c r="K166" s="114">
        <f>'4_UK+GH_1960-2013_energy_data'!V71</f>
        <v>8.3124059543443796</v>
      </c>
      <c r="L166" s="114">
        <f>'4_UK+GH_1960-2013_energy_data'!W71</f>
        <v>8.1804630031897503</v>
      </c>
      <c r="M166" s="114">
        <f>'4_UK+GH_1960-2013_energy_data'!X71</f>
        <v>8.0485200512165296</v>
      </c>
      <c r="N166" s="114">
        <f>'4_UK+GH_1960-2013_energy_data'!Y71</f>
        <v>7.916577099275</v>
      </c>
      <c r="O166" s="114">
        <f>'4_UK+GH_1960-2013_energy_data'!Z71</f>
        <v>7.7846341476820298</v>
      </c>
      <c r="P166" s="114">
        <f>'4_UK+GH_1960-2013_energy_data'!AA71</f>
        <v>7.6526911958566899</v>
      </c>
      <c r="Q166" s="114">
        <f>'4_UK+GH_1960-2013_energy_data'!AB71</f>
        <v>7.5207482441845004</v>
      </c>
      <c r="R166" s="114">
        <f>'4_UK+GH_1960-2013_energy_data'!AC71</f>
        <v>7.3888052930932497</v>
      </c>
      <c r="S166" s="114">
        <f>'4_UK+GH_1960-2013_energy_data'!AD71</f>
        <v>7.2568623411253101</v>
      </c>
      <c r="T166" s="114">
        <f>'4_UK+GH_1960-2013_energy_data'!AE71</f>
        <v>7.1249193894003104</v>
      </c>
      <c r="U166" s="114">
        <f>'4_UK+GH_1960-2013_energy_data'!AF71</f>
        <v>6.9929764376647503</v>
      </c>
      <c r="V166" s="114">
        <f>'4_UK+GH_1960-2013_energy_data'!AG71</f>
        <v>6.8610334859820004</v>
      </c>
      <c r="W166" s="114">
        <f>'4_UK+GH_1960-2013_energy_data'!AH71</f>
        <v>6.7290905346636603</v>
      </c>
      <c r="X166" s="114">
        <f>'4_UK+GH_1960-2013_energy_data'!AI71</f>
        <v>6.5971475825531298</v>
      </c>
      <c r="Y166" s="114">
        <f>'4_UK+GH_1960-2013_energy_data'!AJ71</f>
        <v>6.5311761069124401</v>
      </c>
      <c r="Z166" s="114">
        <f>'4_UK+GH_1960-2013_energy_data'!AK71</f>
        <v>6.4652046312294997</v>
      </c>
      <c r="AA166" s="114">
        <f>'4_UK+GH_1960-2013_energy_data'!AL71</f>
        <v>6.3992331554884698</v>
      </c>
      <c r="AB166" s="114">
        <f>'4_UK+GH_1960-2013_energy_data'!AM71</f>
        <v>6.3332616797896897</v>
      </c>
      <c r="AC166" s="114">
        <f>'4_UK+GH_1960-2013_energy_data'!AN71</f>
        <v>6.2672902037951603</v>
      </c>
      <c r="AD166" s="114">
        <f>'4_UK+GH_1960-2013_energy_data'!AO71</f>
        <v>6.2013187279485003</v>
      </c>
      <c r="AE166" s="114">
        <f>'4_UK+GH_1960-2013_energy_data'!AP71</f>
        <v>6.1353472518641903</v>
      </c>
      <c r="AF166" s="114">
        <f>'4_UK+GH_1960-2013_energy_data'!AQ71</f>
        <v>6.06937577603337</v>
      </c>
      <c r="AG166" s="114">
        <f>'4_UK+GH_1960-2013_energy_data'!AR71</f>
        <v>6.0034043007412503</v>
      </c>
      <c r="AH166" s="114">
        <f>'4_UK+GH_1960-2013_energy_data'!AS71</f>
        <v>5.9374328245618804</v>
      </c>
      <c r="AI166" s="114">
        <f>'4_UK+GH_1960-2013_energy_data'!AT71</f>
        <v>5.8714613490743401</v>
      </c>
      <c r="AJ166" s="114">
        <f>'4_UK+GH_1960-2013_energy_data'!AU71</f>
        <v>5.8054898727418101</v>
      </c>
      <c r="AK166" s="114">
        <f>'4_UK+GH_1960-2013_energy_data'!AV71</f>
        <v>5.7395183969374104</v>
      </c>
      <c r="AL166" s="114">
        <f>'4_UK+GH_1960-2013_energy_data'!AW71</f>
        <v>5.6735469212597502</v>
      </c>
      <c r="AM166" s="114">
        <f>'4_UK+GH_1960-2013_energy_data'!AX71</f>
        <v>5.60757544580391</v>
      </c>
      <c r="AN166" s="114">
        <f>'4_UK+GH_1960-2013_energy_data'!AY71</f>
        <v>5.5416039694396897</v>
      </c>
      <c r="AO166" s="114">
        <f>'4_UK+GH_1960-2013_energy_data'!AZ71</f>
        <v>5.4756324934504397</v>
      </c>
      <c r="AP166" s="114">
        <f>'4_UK+GH_1960-2013_energy_data'!BA71</f>
        <v>5.4096610177252504</v>
      </c>
      <c r="AQ166" s="114">
        <f>'4_UK+GH_1960-2013_energy_data'!BB71</f>
        <v>5.3436895423644701</v>
      </c>
      <c r="AR166" s="114">
        <f>'4_UK+GH_1960-2013_energy_data'!BC71</f>
        <v>5.27771806620094</v>
      </c>
      <c r="AS166" s="114">
        <f>'4_UK+GH_1960-2013_energy_data'!BD71</f>
        <v>5.2117465905972198</v>
      </c>
      <c r="AT166" s="114">
        <f>'4_UK+GH_1960-2013_energy_data'!BE71</f>
        <v>5.1457751147400002</v>
      </c>
      <c r="AU166" s="114">
        <f>'4_UK+GH_1960-2013_energy_data'!BF71</f>
        <v>5.0798036390095298</v>
      </c>
      <c r="AV166" s="115">
        <f>AU166+$B166/2</f>
        <v>5.0318957816099408</v>
      </c>
      <c r="AW166" s="115">
        <f t="shared" ref="AW166:BV166" si="64">AV166+$B166/2</f>
        <v>4.9839879242103517</v>
      </c>
      <c r="AX166" s="115">
        <f t="shared" si="64"/>
        <v>4.9360800668107627</v>
      </c>
      <c r="AY166" s="115">
        <f t="shared" si="64"/>
        <v>4.8881722094111737</v>
      </c>
      <c r="AZ166" s="115">
        <f t="shared" si="64"/>
        <v>4.8402643520115847</v>
      </c>
      <c r="BA166" s="115">
        <f t="shared" si="64"/>
        <v>4.7923564946119956</v>
      </c>
      <c r="BB166" s="115">
        <f t="shared" si="64"/>
        <v>4.7444486372124066</v>
      </c>
      <c r="BC166" s="115">
        <f t="shared" si="64"/>
        <v>4.6965407798128176</v>
      </c>
      <c r="BD166" s="115">
        <f t="shared" si="64"/>
        <v>4.6486329224132286</v>
      </c>
      <c r="BE166" s="115">
        <f t="shared" si="64"/>
        <v>4.6007250650136395</v>
      </c>
      <c r="BF166" s="115">
        <f t="shared" si="64"/>
        <v>4.5528172076140505</v>
      </c>
      <c r="BG166" s="115">
        <f t="shared" si="64"/>
        <v>4.5049093502144615</v>
      </c>
      <c r="BH166" s="115">
        <f t="shared" si="64"/>
        <v>4.4570014928148725</v>
      </c>
      <c r="BI166" s="115">
        <f t="shared" si="64"/>
        <v>4.4090936354152834</v>
      </c>
      <c r="BJ166" s="115">
        <f t="shared" si="64"/>
        <v>4.3611857780156944</v>
      </c>
      <c r="BK166" s="115">
        <f t="shared" si="64"/>
        <v>4.3132779206161054</v>
      </c>
      <c r="BL166" s="115">
        <f t="shared" si="64"/>
        <v>4.2653700632165163</v>
      </c>
      <c r="BM166" s="115">
        <f t="shared" si="64"/>
        <v>4.2174622058169273</v>
      </c>
      <c r="BN166" s="115">
        <f t="shared" si="64"/>
        <v>4.1695543484173383</v>
      </c>
      <c r="BO166" s="115">
        <f t="shared" si="64"/>
        <v>4.1216464910177493</v>
      </c>
      <c r="BP166" s="115">
        <f t="shared" si="64"/>
        <v>4.0737386336181602</v>
      </c>
      <c r="BQ166" s="115">
        <f t="shared" si="64"/>
        <v>4.0258307762185712</v>
      </c>
      <c r="BR166" s="115">
        <f t="shared" si="64"/>
        <v>3.9779229188189822</v>
      </c>
      <c r="BS166" s="115">
        <f t="shared" si="64"/>
        <v>3.9300150614193932</v>
      </c>
      <c r="BT166" s="115">
        <f t="shared" si="64"/>
        <v>3.8821072040198041</v>
      </c>
      <c r="BU166" s="115">
        <f t="shared" si="64"/>
        <v>3.8341993466202151</v>
      </c>
      <c r="BV166" s="115">
        <f t="shared" si="64"/>
        <v>3.7862914892206261</v>
      </c>
    </row>
    <row r="167" spans="1:74" s="20" customFormat="1" x14ac:dyDescent="0.2">
      <c r="C167" s="20" t="s">
        <v>4</v>
      </c>
      <c r="E167" s="113">
        <f t="shared" ref="E167:AU167" si="65">SUM(E143:E166)</f>
        <v>18001.724766519033</v>
      </c>
      <c r="F167" s="113">
        <f t="shared" si="65"/>
        <v>18567.893154384281</v>
      </c>
      <c r="G167" s="113">
        <f t="shared" si="65"/>
        <v>19466.309669602411</v>
      </c>
      <c r="H167" s="113">
        <f t="shared" si="65"/>
        <v>18855.459273990778</v>
      </c>
      <c r="I167" s="113">
        <f t="shared" si="65"/>
        <v>18671.347380190677</v>
      </c>
      <c r="J167" s="113">
        <f t="shared" si="65"/>
        <v>19303.962667479012</v>
      </c>
      <c r="K167" s="113">
        <f t="shared" si="65"/>
        <v>20306.952814899516</v>
      </c>
      <c r="L167" s="113">
        <f t="shared" si="65"/>
        <v>20402.383923397087</v>
      </c>
      <c r="M167" s="113">
        <f t="shared" si="65"/>
        <v>21355.204460556088</v>
      </c>
      <c r="N167" s="113">
        <f t="shared" si="65"/>
        <v>19887.278608298104</v>
      </c>
      <c r="O167" s="113">
        <f t="shared" si="65"/>
        <v>19531.836497936834</v>
      </c>
      <c r="P167" s="113">
        <f t="shared" si="65"/>
        <v>19797.57219101219</v>
      </c>
      <c r="Q167" s="113">
        <f t="shared" si="65"/>
        <v>19517.209961884746</v>
      </c>
      <c r="R167" s="113">
        <f t="shared" si="65"/>
        <v>19520.163934626551</v>
      </c>
      <c r="S167" s="113">
        <f t="shared" si="65"/>
        <v>20305.512082201851</v>
      </c>
      <c r="T167" s="113">
        <f t="shared" si="65"/>
        <v>20888.751816350341</v>
      </c>
      <c r="U167" s="113">
        <f t="shared" si="65"/>
        <v>21708.825937629183</v>
      </c>
      <c r="V167" s="113">
        <f t="shared" si="65"/>
        <v>22456.718242071809</v>
      </c>
      <c r="W167" s="113">
        <f t="shared" si="65"/>
        <v>22308.894626648733</v>
      </c>
      <c r="X167" s="113">
        <f t="shared" si="65"/>
        <v>22401.546628285883</v>
      </c>
      <c r="Y167" s="113">
        <f t="shared" si="65"/>
        <v>23550.721988437879</v>
      </c>
      <c r="Z167" s="113">
        <f t="shared" si="65"/>
        <v>22832.366303802221</v>
      </c>
      <c r="AA167" s="113">
        <f t="shared" si="65"/>
        <v>23294.697056873669</v>
      </c>
      <c r="AB167" s="113">
        <f t="shared" si="65"/>
        <v>23261.301604891549</v>
      </c>
      <c r="AC167" s="113">
        <f t="shared" si="65"/>
        <v>23564.306566152118</v>
      </c>
      <c r="AD167" s="113">
        <f t="shared" si="65"/>
        <v>25138.246624940981</v>
      </c>
      <c r="AE167" s="113">
        <f t="shared" si="65"/>
        <v>25205.274161343175</v>
      </c>
      <c r="AF167" s="113">
        <f t="shared" si="65"/>
        <v>25252.150085855112</v>
      </c>
      <c r="AG167" s="113">
        <f t="shared" si="65"/>
        <v>26425.605222338832</v>
      </c>
      <c r="AH167" s="113">
        <f t="shared" si="65"/>
        <v>26914.542007694283</v>
      </c>
      <c r="AI167" s="113">
        <f t="shared" si="65"/>
        <v>27345.289549216617</v>
      </c>
      <c r="AJ167" s="113">
        <f t="shared" si="65"/>
        <v>27151.571077736033</v>
      </c>
      <c r="AK167" s="113">
        <f t="shared" si="65"/>
        <v>27328.205175657738</v>
      </c>
      <c r="AL167" s="113">
        <f t="shared" si="65"/>
        <v>27244.125887344202</v>
      </c>
      <c r="AM167" s="113">
        <f t="shared" si="65"/>
        <v>27577.237213421169</v>
      </c>
      <c r="AN167" s="113">
        <f t="shared" si="65"/>
        <v>27477.80071040021</v>
      </c>
      <c r="AO167" s="113">
        <f t="shared" si="65"/>
        <v>27063.434802468462</v>
      </c>
      <c r="AP167" s="113">
        <f t="shared" si="65"/>
        <v>26620.978058385841</v>
      </c>
      <c r="AQ167" s="113">
        <f t="shared" si="65"/>
        <v>24839.260841130053</v>
      </c>
      <c r="AR167" s="113">
        <f t="shared" si="65"/>
        <v>25811.896261026799</v>
      </c>
      <c r="AS167" s="113">
        <f t="shared" si="65"/>
        <v>24984.254040302039</v>
      </c>
      <c r="AT167" s="113">
        <f t="shared" si="65"/>
        <v>24699.830158993107</v>
      </c>
      <c r="AU167" s="113">
        <f t="shared" si="65"/>
        <v>25207.627022201232</v>
      </c>
      <c r="AV167" s="113">
        <f t="shared" ref="AV167:BQ167" si="66">SUM(AV143:AV166)</f>
        <v>26959.092370950668</v>
      </c>
      <c r="AW167" s="113">
        <f t="shared" si="66"/>
        <v>27193.870791835743</v>
      </c>
      <c r="AX167" s="113">
        <f t="shared" si="66"/>
        <v>27415.440458017223</v>
      </c>
      <c r="AY167" s="113">
        <f t="shared" si="66"/>
        <v>27670.257225453439</v>
      </c>
      <c r="AZ167" s="113">
        <f t="shared" si="66"/>
        <v>27959.622196137352</v>
      </c>
      <c r="BA167" s="113">
        <f t="shared" si="66"/>
        <v>28271.550407287639</v>
      </c>
      <c r="BB167" s="113">
        <f t="shared" si="66"/>
        <v>28592.458877702295</v>
      </c>
      <c r="BC167" s="113">
        <f t="shared" si="66"/>
        <v>28910.993878961715</v>
      </c>
      <c r="BD167" s="113">
        <f t="shared" si="66"/>
        <v>29219.470735921819</v>
      </c>
      <c r="BE167" s="113">
        <f t="shared" si="66"/>
        <v>29513.512297857294</v>
      </c>
      <c r="BF167" s="113">
        <f t="shared" si="66"/>
        <v>29791.710179208731</v>
      </c>
      <c r="BG167" s="113">
        <f t="shared" si="66"/>
        <v>30054.632588139462</v>
      </c>
      <c r="BH167" s="113">
        <f t="shared" si="66"/>
        <v>30304.305112324342</v>
      </c>
      <c r="BI167" s="113">
        <f t="shared" si="66"/>
        <v>30543.500208351885</v>
      </c>
      <c r="BJ167" s="113">
        <f t="shared" si="66"/>
        <v>30774.706308883306</v>
      </c>
      <c r="BK167" s="113">
        <f t="shared" si="66"/>
        <v>30999.877947493591</v>
      </c>
      <c r="BL167" s="113">
        <f t="shared" si="66"/>
        <v>31220.728188845089</v>
      </c>
      <c r="BM167" s="113">
        <f t="shared" si="66"/>
        <v>31353.238682961317</v>
      </c>
      <c r="BN167" s="113">
        <f t="shared" si="66"/>
        <v>31486.605824852057</v>
      </c>
      <c r="BO167" s="113">
        <f t="shared" si="66"/>
        <v>31620.830800287731</v>
      </c>
      <c r="BP167" s="113">
        <f t="shared" si="66"/>
        <v>31755.91487169723</v>
      </c>
      <c r="BQ167" s="113">
        <f t="shared" si="66"/>
        <v>31891.859376535078</v>
      </c>
      <c r="BR167" s="113">
        <f>SUM(BR143:BR166)</f>
        <v>32028.665725709845</v>
      </c>
      <c r="BS167" s="113">
        <f>SUM(BS143:BS166)</f>
        <v>32166.335402071654</v>
      </c>
      <c r="BT167" s="113">
        <f>SUM(BT143:BT166)</f>
        <v>32304.869958956173</v>
      </c>
      <c r="BU167" s="113">
        <f>SUM(BU143:BU166)</f>
        <v>32444.271018782852</v>
      </c>
      <c r="BV167" s="113">
        <f>SUM(BV143:BV166)</f>
        <v>32584.540271705358</v>
      </c>
    </row>
    <row r="168" spans="1:74" ht="13.5" thickBot="1" x14ac:dyDescent="0.25">
      <c r="D168" s="13"/>
      <c r="E168" s="13"/>
    </row>
    <row r="169" spans="1:74" x14ac:dyDescent="0.2">
      <c r="C169" s="20" t="s">
        <v>14</v>
      </c>
      <c r="E169" s="3">
        <v>1971</v>
      </c>
      <c r="F169" s="3">
        <v>1972</v>
      </c>
      <c r="G169" s="3">
        <v>1973</v>
      </c>
      <c r="H169" s="3">
        <v>1974</v>
      </c>
      <c r="I169" s="3">
        <v>1975</v>
      </c>
      <c r="J169" s="3">
        <v>1976</v>
      </c>
      <c r="K169" s="3">
        <v>1977</v>
      </c>
      <c r="L169" s="3">
        <v>1978</v>
      </c>
      <c r="M169" s="3">
        <v>1979</v>
      </c>
      <c r="N169" s="3">
        <v>1980</v>
      </c>
      <c r="O169" s="3">
        <v>1981</v>
      </c>
      <c r="P169" s="3">
        <v>1982</v>
      </c>
      <c r="Q169" s="3">
        <v>1983</v>
      </c>
      <c r="R169" s="3">
        <v>1984</v>
      </c>
      <c r="S169" s="3">
        <v>1985</v>
      </c>
      <c r="T169" s="3">
        <v>1986</v>
      </c>
      <c r="U169" s="3">
        <v>1987</v>
      </c>
      <c r="V169" s="3">
        <v>1988</v>
      </c>
      <c r="W169" s="3">
        <v>1989</v>
      </c>
      <c r="X169" s="3">
        <v>1990</v>
      </c>
      <c r="Y169" s="3">
        <v>1991</v>
      </c>
      <c r="Z169" s="3">
        <v>1992</v>
      </c>
      <c r="AA169" s="3">
        <v>1993</v>
      </c>
      <c r="AB169" s="3">
        <v>1994</v>
      </c>
      <c r="AC169" s="3">
        <v>1995</v>
      </c>
      <c r="AD169" s="3">
        <v>1996</v>
      </c>
      <c r="AE169" s="3">
        <v>1997</v>
      </c>
      <c r="AF169" s="3">
        <v>1998</v>
      </c>
      <c r="AG169" s="3">
        <v>1999</v>
      </c>
      <c r="AH169" s="3">
        <v>2000</v>
      </c>
      <c r="AI169" s="3">
        <v>2001</v>
      </c>
      <c r="AJ169" s="3">
        <v>2002</v>
      </c>
      <c r="AK169" s="3">
        <v>2003</v>
      </c>
      <c r="AL169" s="3">
        <v>2004</v>
      </c>
      <c r="AM169" s="3">
        <v>2005</v>
      </c>
      <c r="AN169" s="3">
        <v>2006</v>
      </c>
      <c r="AO169" s="3">
        <v>2007</v>
      </c>
      <c r="AP169" s="3">
        <v>2008</v>
      </c>
      <c r="AQ169" s="3">
        <v>2009</v>
      </c>
      <c r="AR169" s="3">
        <v>2010</v>
      </c>
      <c r="AS169" s="3">
        <v>2011</v>
      </c>
      <c r="AT169" s="3">
        <v>2012</v>
      </c>
      <c r="AU169" s="3">
        <v>2013</v>
      </c>
      <c r="AV169" s="3">
        <v>2014</v>
      </c>
      <c r="AW169" s="3">
        <v>2015</v>
      </c>
      <c r="AX169" s="3">
        <v>2016</v>
      </c>
      <c r="AY169" s="3">
        <v>2017</v>
      </c>
      <c r="AZ169" s="3">
        <v>2018</v>
      </c>
      <c r="BA169" s="3">
        <v>2019</v>
      </c>
      <c r="BB169" s="3">
        <v>2020</v>
      </c>
      <c r="BC169" s="3">
        <v>2021</v>
      </c>
      <c r="BD169" s="3">
        <v>2022</v>
      </c>
      <c r="BE169" s="3">
        <v>2023</v>
      </c>
      <c r="BF169" s="3">
        <v>2024</v>
      </c>
      <c r="BG169" s="3">
        <v>2025</v>
      </c>
      <c r="BH169" s="3">
        <v>2026</v>
      </c>
      <c r="BI169" s="3">
        <v>2027</v>
      </c>
      <c r="BJ169" s="3">
        <v>2028</v>
      </c>
      <c r="BK169" s="3">
        <v>2029</v>
      </c>
      <c r="BL169" s="3">
        <v>2030</v>
      </c>
      <c r="BM169" s="3">
        <v>2031</v>
      </c>
      <c r="BN169" s="3">
        <v>2032</v>
      </c>
      <c r="BO169" s="3">
        <v>2033</v>
      </c>
      <c r="BP169" s="3">
        <v>2034</v>
      </c>
      <c r="BQ169" s="3">
        <v>2035</v>
      </c>
      <c r="BR169" s="3">
        <v>2036</v>
      </c>
      <c r="BS169" s="3">
        <v>2037</v>
      </c>
      <c r="BT169" s="3">
        <v>2038</v>
      </c>
      <c r="BU169" s="3">
        <v>2039</v>
      </c>
      <c r="BV169" s="3">
        <v>2040</v>
      </c>
    </row>
    <row r="170" spans="1:74" x14ac:dyDescent="0.2">
      <c r="B170" s="78">
        <f>(AU170-E170)/42</f>
        <v>-41.311724741519029</v>
      </c>
      <c r="C170" s="116" t="s">
        <v>59</v>
      </c>
      <c r="D170" s="116" t="s">
        <v>71</v>
      </c>
      <c r="E170" s="132">
        <f>SUM(E143:E147)</f>
        <v>7132.8283461388</v>
      </c>
      <c r="F170" s="57">
        <f t="shared" ref="F170:L170" si="67">SUM(F143:F147)</f>
        <v>7007.9850109486006</v>
      </c>
      <c r="G170" s="57">
        <f t="shared" si="67"/>
        <v>7095.4876170431999</v>
      </c>
      <c r="H170" s="57">
        <f t="shared" si="67"/>
        <v>7007.4406601223991</v>
      </c>
      <c r="I170" s="57">
        <f t="shared" si="67"/>
        <v>6903.12191893</v>
      </c>
      <c r="J170" s="57">
        <f t="shared" si="67"/>
        <v>7005.6967574332002</v>
      </c>
      <c r="K170" s="57">
        <f t="shared" si="67"/>
        <v>7668.7169553369995</v>
      </c>
      <c r="L170" s="57">
        <f t="shared" si="67"/>
        <v>7434.0539332996004</v>
      </c>
      <c r="M170" s="57">
        <f t="shared" ref="M170:AU170" si="68">SUM(M143:M147)</f>
        <v>7934.0468569475997</v>
      </c>
      <c r="N170" s="57">
        <f t="shared" si="68"/>
        <v>6939.0785087149998</v>
      </c>
      <c r="O170" s="57">
        <f t="shared" si="68"/>
        <v>6717.9370207139991</v>
      </c>
      <c r="P170" s="57">
        <f t="shared" si="68"/>
        <v>7000.4472235600006</v>
      </c>
      <c r="Q170" s="57">
        <f t="shared" si="68"/>
        <v>6731.6468120193995</v>
      </c>
      <c r="R170" s="57">
        <f t="shared" si="68"/>
        <v>6374.4846255327993</v>
      </c>
      <c r="S170" s="57">
        <f t="shared" si="68"/>
        <v>6754.6900470999999</v>
      </c>
      <c r="T170" s="57">
        <f t="shared" si="68"/>
        <v>6863.4124725000001</v>
      </c>
      <c r="U170" s="57">
        <f t="shared" si="68"/>
        <v>6980.5840699299997</v>
      </c>
      <c r="V170" s="57">
        <f t="shared" si="68"/>
        <v>7011.9374029099999</v>
      </c>
      <c r="W170" s="57">
        <f t="shared" si="68"/>
        <v>6062.9194918315598</v>
      </c>
      <c r="X170" s="57">
        <f t="shared" si="68"/>
        <v>6214.6449545699998</v>
      </c>
      <c r="Y170" s="57">
        <f t="shared" si="68"/>
        <v>7065.1960370549996</v>
      </c>
      <c r="Z170" s="57">
        <f t="shared" si="68"/>
        <v>6392.1187839599997</v>
      </c>
      <c r="AA170" s="57">
        <f t="shared" si="68"/>
        <v>6604.3411774400001</v>
      </c>
      <c r="AB170" s="57">
        <f t="shared" si="68"/>
        <v>6420.9595118399993</v>
      </c>
      <c r="AC170" s="57">
        <f t="shared" si="68"/>
        <v>6148.0222579000001</v>
      </c>
      <c r="AD170" s="57">
        <f t="shared" si="68"/>
        <v>6848.2503590399992</v>
      </c>
      <c r="AE170" s="57">
        <f t="shared" si="68"/>
        <v>6684.9929967600001</v>
      </c>
      <c r="AF170" s="57">
        <f t="shared" si="68"/>
        <v>6484.3685564999996</v>
      </c>
      <c r="AG170" s="57">
        <f t="shared" si="68"/>
        <v>7000.6061636040004</v>
      </c>
      <c r="AH170" s="57">
        <f t="shared" si="68"/>
        <v>7235.4439589639996</v>
      </c>
      <c r="AI170" s="57">
        <f t="shared" si="68"/>
        <v>7626.0323395480282</v>
      </c>
      <c r="AJ170" s="57">
        <f t="shared" si="68"/>
        <v>7155.6701624139996</v>
      </c>
      <c r="AK170" s="57">
        <f t="shared" si="68"/>
        <v>7075.697478133</v>
      </c>
      <c r="AL170" s="57">
        <f t="shared" si="68"/>
        <v>6773.0066608105062</v>
      </c>
      <c r="AM170" s="57">
        <f t="shared" si="68"/>
        <v>6513.8579965426879</v>
      </c>
      <c r="AN170" s="57">
        <f t="shared" si="68"/>
        <v>6375.4985687520002</v>
      </c>
      <c r="AO170" s="57">
        <f t="shared" si="68"/>
        <v>5909.3311454260001</v>
      </c>
      <c r="AP170" s="57">
        <f t="shared" si="68"/>
        <v>5725.1405188399995</v>
      </c>
      <c r="AQ170" s="57">
        <f t="shared" si="68"/>
        <v>5045.8190754522639</v>
      </c>
      <c r="AR170" s="57">
        <f t="shared" si="68"/>
        <v>5661.5301115600005</v>
      </c>
      <c r="AS170" s="57">
        <f t="shared" si="68"/>
        <v>4957.4659415410006</v>
      </c>
      <c r="AT170" s="57">
        <f t="shared" si="68"/>
        <v>4860.1793010599995</v>
      </c>
      <c r="AU170" s="57">
        <f t="shared" si="68"/>
        <v>5397.7359069950007</v>
      </c>
    </row>
    <row r="171" spans="1:74" x14ac:dyDescent="0.2">
      <c r="C171" s="117"/>
      <c r="D171" s="126" t="s">
        <v>83</v>
      </c>
      <c r="E171" s="132"/>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65">
        <f>AV183*AV189</f>
        <v>5695.7314504224778</v>
      </c>
      <c r="AW171" s="65">
        <f t="shared" ref="AW171:BV171" si="69">AW183*AW189</f>
        <v>5668.4377085551441</v>
      </c>
      <c r="AX171" s="65">
        <f t="shared" si="69"/>
        <v>5637.9807926161857</v>
      </c>
      <c r="AY171" s="65">
        <f t="shared" si="69"/>
        <v>5613.9047480597537</v>
      </c>
      <c r="AZ171" s="65">
        <f t="shared" si="69"/>
        <v>5596.2035113722968</v>
      </c>
      <c r="BA171" s="65">
        <f t="shared" si="69"/>
        <v>5582.2391214729769</v>
      </c>
      <c r="BB171" s="65">
        <f t="shared" si="69"/>
        <v>5569.1964981611509</v>
      </c>
      <c r="BC171" s="65">
        <f t="shared" si="69"/>
        <v>5554.8363319274549</v>
      </c>
      <c r="BD171" s="65">
        <f t="shared" si="69"/>
        <v>5537.7348043781194</v>
      </c>
      <c r="BE171" s="65">
        <f t="shared" si="69"/>
        <v>5517.165269116017</v>
      </c>
      <c r="BF171" s="65">
        <f t="shared" si="69"/>
        <v>5492.9913357144806</v>
      </c>
      <c r="BG171" s="65">
        <f t="shared" si="69"/>
        <v>5465.4476982944516</v>
      </c>
      <c r="BH171" s="65">
        <f t="shared" si="69"/>
        <v>5435.0219516939615</v>
      </c>
      <c r="BI171" s="65">
        <f t="shared" si="69"/>
        <v>5402.3110864923292</v>
      </c>
      <c r="BJ171" s="65">
        <f t="shared" si="69"/>
        <v>5367.8331073447798</v>
      </c>
      <c r="BK171" s="65">
        <f t="shared" si="69"/>
        <v>5331.98827019071</v>
      </c>
      <c r="BL171" s="65">
        <f t="shared" si="69"/>
        <v>5295.1157709241525</v>
      </c>
      <c r="BM171" s="65">
        <f t="shared" si="69"/>
        <v>5243.1987396547756</v>
      </c>
      <c r="BN171" s="65">
        <f t="shared" si="69"/>
        <v>5191.572640700776</v>
      </c>
      <c r="BO171" s="65">
        <f t="shared" si="69"/>
        <v>5140.229365458028</v>
      </c>
      <c r="BP171" s="65">
        <f t="shared" si="69"/>
        <v>5089.1609779881355</v>
      </c>
      <c r="BQ171" s="65">
        <f t="shared" si="69"/>
        <v>5038.3597097724842</v>
      </c>
      <c r="BR171" s="65">
        <f t="shared" si="69"/>
        <v>4987.8179546507399</v>
      </c>
      <c r="BS171" s="65">
        <f t="shared" si="69"/>
        <v>4937.528263936254</v>
      </c>
      <c r="BT171" s="65">
        <f t="shared" si="69"/>
        <v>4887.4833417011168</v>
      </c>
      <c r="BU171" s="65">
        <f t="shared" si="69"/>
        <v>4837.6760402240416</v>
      </c>
      <c r="BV171" s="65">
        <f t="shared" si="69"/>
        <v>4788.0993555944842</v>
      </c>
    </row>
    <row r="172" spans="1:74" x14ac:dyDescent="0.2">
      <c r="C172" s="118"/>
      <c r="D172" s="127" t="s">
        <v>81</v>
      </c>
      <c r="E172" s="132"/>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65">
        <f>SUM(AV143:AV147)</f>
        <v>5695.7314504224778</v>
      </c>
      <c r="AW172" s="65">
        <f t="shared" ref="AW172:BV172" si="70">SUM(AW143:AW147)</f>
        <v>5668.4377085551441</v>
      </c>
      <c r="AX172" s="65">
        <f t="shared" si="70"/>
        <v>5637.9807926161857</v>
      </c>
      <c r="AY172" s="65">
        <f t="shared" si="70"/>
        <v>5613.9047480597537</v>
      </c>
      <c r="AZ172" s="65">
        <f t="shared" si="70"/>
        <v>5596.2035113722968</v>
      </c>
      <c r="BA172" s="65">
        <f t="shared" si="70"/>
        <v>5582.2391214729778</v>
      </c>
      <c r="BB172" s="65">
        <f t="shared" si="70"/>
        <v>5569.1964981611509</v>
      </c>
      <c r="BC172" s="65">
        <f t="shared" si="70"/>
        <v>5554.8363319274549</v>
      </c>
      <c r="BD172" s="65">
        <f t="shared" si="70"/>
        <v>5537.7348043781194</v>
      </c>
      <c r="BE172" s="65">
        <f t="shared" si="70"/>
        <v>5517.165269116017</v>
      </c>
      <c r="BF172" s="65">
        <f t="shared" si="70"/>
        <v>5492.9913357144806</v>
      </c>
      <c r="BG172" s="65">
        <f t="shared" si="70"/>
        <v>5465.4476982944516</v>
      </c>
      <c r="BH172" s="65">
        <f t="shared" si="70"/>
        <v>5435.0219516939615</v>
      </c>
      <c r="BI172" s="65">
        <f t="shared" si="70"/>
        <v>5402.3110864923292</v>
      </c>
      <c r="BJ172" s="65">
        <f t="shared" si="70"/>
        <v>5367.8331073447798</v>
      </c>
      <c r="BK172" s="65">
        <f t="shared" si="70"/>
        <v>5331.98827019071</v>
      </c>
      <c r="BL172" s="65">
        <f t="shared" si="70"/>
        <v>5295.1157709241525</v>
      </c>
      <c r="BM172" s="65">
        <f t="shared" si="70"/>
        <v>5243.1987396547756</v>
      </c>
      <c r="BN172" s="65">
        <f t="shared" si="70"/>
        <v>5191.572640700776</v>
      </c>
      <c r="BO172" s="65">
        <f t="shared" si="70"/>
        <v>5140.229365458028</v>
      </c>
      <c r="BP172" s="65">
        <f t="shared" si="70"/>
        <v>5089.1609779881355</v>
      </c>
      <c r="BQ172" s="65">
        <f t="shared" si="70"/>
        <v>5038.3597097724851</v>
      </c>
      <c r="BR172" s="65">
        <f t="shared" si="70"/>
        <v>4987.8179546507399</v>
      </c>
      <c r="BS172" s="65">
        <f t="shared" si="70"/>
        <v>4937.528263936254</v>
      </c>
      <c r="BT172" s="65">
        <f t="shared" si="70"/>
        <v>4887.4833417011168</v>
      </c>
      <c r="BU172" s="65">
        <f t="shared" si="70"/>
        <v>4837.6760402240416</v>
      </c>
      <c r="BV172" s="65">
        <f t="shared" si="70"/>
        <v>4788.0993555944842</v>
      </c>
    </row>
    <row r="173" spans="1:74" x14ac:dyDescent="0.2">
      <c r="B173" s="78">
        <f>(AU173-E173)/42</f>
        <v>86.076928938587812</v>
      </c>
      <c r="C173" s="119" t="s">
        <v>58</v>
      </c>
      <c r="D173" s="119" t="s">
        <v>72</v>
      </c>
      <c r="E173" s="133">
        <f>SUM(E148:E158)</f>
        <v>5228.9608425719998</v>
      </c>
      <c r="F173" s="58">
        <f t="shared" ref="F173:L173" si="71">SUM(F148:F158)</f>
        <v>5831.2335401989994</v>
      </c>
      <c r="G173" s="58">
        <f t="shared" si="71"/>
        <v>6117.7927280350004</v>
      </c>
      <c r="H173" s="58">
        <f t="shared" si="71"/>
        <v>5815.0869509029999</v>
      </c>
      <c r="I173" s="58">
        <f t="shared" si="71"/>
        <v>5713.5265304980003</v>
      </c>
      <c r="J173" s="58">
        <f t="shared" si="71"/>
        <v>5881.5873701820001</v>
      </c>
      <c r="K173" s="58">
        <f t="shared" si="71"/>
        <v>6009.174284585999</v>
      </c>
      <c r="L173" s="58">
        <f t="shared" si="71"/>
        <v>6160.1697483039998</v>
      </c>
      <c r="M173" s="58">
        <f t="shared" ref="M173:AU173" si="72">SUM(M148:M158)</f>
        <v>6303.7382528019998</v>
      </c>
      <c r="N173" s="58">
        <f t="shared" si="72"/>
        <v>6201.7465063740001</v>
      </c>
      <c r="O173" s="58">
        <f t="shared" si="72"/>
        <v>6113.138182282999</v>
      </c>
      <c r="P173" s="58">
        <f t="shared" si="72"/>
        <v>6125.5259243260007</v>
      </c>
      <c r="Q173" s="58">
        <f t="shared" si="72"/>
        <v>5963.4894933750002</v>
      </c>
      <c r="R173" s="58">
        <f t="shared" si="72"/>
        <v>6137.8380143230006</v>
      </c>
      <c r="S173" s="58">
        <f t="shared" si="72"/>
        <v>6189.7954086469999</v>
      </c>
      <c r="T173" s="58">
        <f t="shared" si="72"/>
        <v>6384.2231242999997</v>
      </c>
      <c r="U173" s="58">
        <f t="shared" si="72"/>
        <v>6727.0994839089999</v>
      </c>
      <c r="V173" s="58">
        <f t="shared" si="72"/>
        <v>7028.580718813766</v>
      </c>
      <c r="W173" s="58">
        <f t="shared" si="72"/>
        <v>7510.5158759425385</v>
      </c>
      <c r="X173" s="58">
        <f t="shared" si="72"/>
        <v>7279.0640962207517</v>
      </c>
      <c r="Y173" s="58">
        <f t="shared" si="72"/>
        <v>7351.1956146742305</v>
      </c>
      <c r="Z173" s="58">
        <f t="shared" si="72"/>
        <v>7360.7586064342295</v>
      </c>
      <c r="AA173" s="58">
        <f t="shared" si="72"/>
        <v>7481.2099107852309</v>
      </c>
      <c r="AB173" s="58">
        <f t="shared" si="72"/>
        <v>7680.7372547682298</v>
      </c>
      <c r="AC173" s="58">
        <f t="shared" si="72"/>
        <v>7888.7572680222311</v>
      </c>
      <c r="AD173" s="58">
        <f t="shared" si="72"/>
        <v>8197.6883987172314</v>
      </c>
      <c r="AE173" s="58">
        <f t="shared" si="72"/>
        <v>8347.5958606612294</v>
      </c>
      <c r="AF173" s="58">
        <f t="shared" si="72"/>
        <v>8470.5336278512295</v>
      </c>
      <c r="AG173" s="58">
        <f t="shared" si="72"/>
        <v>8823.5035042812287</v>
      </c>
      <c r="AH173" s="58">
        <f t="shared" si="72"/>
        <v>8782.99517806923</v>
      </c>
      <c r="AI173" s="58">
        <f t="shared" si="72"/>
        <v>8759.9356331802301</v>
      </c>
      <c r="AJ173" s="58">
        <f t="shared" si="72"/>
        <v>8953.20432751923</v>
      </c>
      <c r="AK173" s="58">
        <f t="shared" si="72"/>
        <v>9215.2844373362295</v>
      </c>
      <c r="AL173" s="58">
        <f t="shared" si="72"/>
        <v>9168.367140429229</v>
      </c>
      <c r="AM173" s="58">
        <f t="shared" si="72"/>
        <v>9336.7388314787895</v>
      </c>
      <c r="AN173" s="58">
        <f t="shared" si="72"/>
        <v>9472.7219397077606</v>
      </c>
      <c r="AO173" s="58">
        <f t="shared" si="72"/>
        <v>9626.5261588768135</v>
      </c>
      <c r="AP173" s="58">
        <f t="shared" si="72"/>
        <v>9307.0476554303605</v>
      </c>
      <c r="AQ173" s="58">
        <f t="shared" si="72"/>
        <v>9011.3734574575301</v>
      </c>
      <c r="AR173" s="58">
        <f t="shared" si="72"/>
        <v>8997.9938867708097</v>
      </c>
      <c r="AS173" s="58">
        <f t="shared" si="72"/>
        <v>8998.6678883300792</v>
      </c>
      <c r="AT173" s="58">
        <f t="shared" si="72"/>
        <v>8946.0241173788036</v>
      </c>
      <c r="AU173" s="58">
        <f t="shared" si="72"/>
        <v>8844.1918579926878</v>
      </c>
    </row>
    <row r="174" spans="1:74" x14ac:dyDescent="0.2">
      <c r="C174" s="120"/>
      <c r="D174" s="128" t="s">
        <v>84</v>
      </c>
      <c r="E174" s="133"/>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79">
        <f>AV183*AV190</f>
        <v>9468.4614797977865</v>
      </c>
      <c r="AW174" s="79">
        <f t="shared" ref="AW174:BV174" si="73">AW183*AW190</f>
        <v>9560.5450739661301</v>
      </c>
      <c r="AX174" s="79">
        <f t="shared" si="73"/>
        <v>9648.0350759553821</v>
      </c>
      <c r="AY174" s="79">
        <f t="shared" si="73"/>
        <v>9747.2845744391216</v>
      </c>
      <c r="AZ174" s="79">
        <f t="shared" si="73"/>
        <v>9858.7856711174554</v>
      </c>
      <c r="BA174" s="79">
        <f t="shared" si="73"/>
        <v>9978.3414156239978</v>
      </c>
      <c r="BB174" s="79">
        <f t="shared" si="73"/>
        <v>10101.173476870526</v>
      </c>
      <c r="BC174" s="79">
        <f t="shared" si="73"/>
        <v>10223.273559777068</v>
      </c>
      <c r="BD174" s="79">
        <f t="shared" si="73"/>
        <v>10341.917228818382</v>
      </c>
      <c r="BE174" s="79">
        <f t="shared" si="73"/>
        <v>10455.542138650726</v>
      </c>
      <c r="BF174" s="79">
        <f t="shared" si="73"/>
        <v>10563.633441127076</v>
      </c>
      <c r="BG174" s="79">
        <f t="shared" si="73"/>
        <v>10666.376440420539</v>
      </c>
      <c r="BH174" s="79">
        <f t="shared" si="73"/>
        <v>10764.475258812041</v>
      </c>
      <c r="BI174" s="79">
        <f t="shared" si="73"/>
        <v>10858.902419951377</v>
      </c>
      <c r="BJ174" s="79">
        <f t="shared" si="73"/>
        <v>10950.533040990786</v>
      </c>
      <c r="BK174" s="79">
        <f t="shared" si="73"/>
        <v>11040.055305034241</v>
      </c>
      <c r="BL174" s="79">
        <f t="shared" si="73"/>
        <v>11128.073823228051</v>
      </c>
      <c r="BM174" s="79">
        <f t="shared" si="73"/>
        <v>11184.608369063129</v>
      </c>
      <c r="BN174" s="79">
        <f t="shared" si="73"/>
        <v>11241.430130360968</v>
      </c>
      <c r="BO174" s="79">
        <f t="shared" si="73"/>
        <v>11298.540566277572</v>
      </c>
      <c r="BP174" s="79">
        <f t="shared" si="73"/>
        <v>11355.941143381973</v>
      </c>
      <c r="BQ174" s="79">
        <f t="shared" si="73"/>
        <v>11413.633335693899</v>
      </c>
      <c r="BR174" s="79">
        <f t="shared" si="73"/>
        <v>11471.618624721606</v>
      </c>
      <c r="BS174" s="79">
        <f t="shared" si="73"/>
        <v>11529.898499499945</v>
      </c>
      <c r="BT174" s="79">
        <f t="shared" si="73"/>
        <v>11588.474456628588</v>
      </c>
      <c r="BU174" s="79">
        <f t="shared" si="73"/>
        <v>11647.34800031046</v>
      </c>
      <c r="BV174" s="79">
        <f t="shared" si="73"/>
        <v>11706.520642390366</v>
      </c>
    </row>
    <row r="175" spans="1:74" x14ac:dyDescent="0.2">
      <c r="C175" s="121"/>
      <c r="D175" s="129" t="s">
        <v>80</v>
      </c>
      <c r="E175" s="133"/>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64">
        <f>SUM(AV148:AV158)</f>
        <v>9468.4614797977865</v>
      </c>
      <c r="AW175" s="64">
        <f t="shared" ref="AW175:BU175" si="74">SUM(AW148:AW158)</f>
        <v>9560.5450739661301</v>
      </c>
      <c r="AX175" s="64">
        <f t="shared" si="74"/>
        <v>9648.0350759553821</v>
      </c>
      <c r="AY175" s="64">
        <f t="shared" si="74"/>
        <v>9747.2845744391216</v>
      </c>
      <c r="AZ175" s="64">
        <f t="shared" si="74"/>
        <v>9858.7856711174554</v>
      </c>
      <c r="BA175" s="64">
        <f t="shared" si="74"/>
        <v>9978.341415623996</v>
      </c>
      <c r="BB175" s="64">
        <f t="shared" si="74"/>
        <v>10101.173476870526</v>
      </c>
      <c r="BC175" s="64">
        <f t="shared" si="74"/>
        <v>10223.273559777066</v>
      </c>
      <c r="BD175" s="64">
        <f t="shared" si="74"/>
        <v>10341.917228818382</v>
      </c>
      <c r="BE175" s="64">
        <f t="shared" si="74"/>
        <v>10455.542138650726</v>
      </c>
      <c r="BF175" s="64">
        <f t="shared" si="74"/>
        <v>10563.633441127078</v>
      </c>
      <c r="BG175" s="64">
        <f t="shared" si="74"/>
        <v>10666.376440420539</v>
      </c>
      <c r="BH175" s="64">
        <f t="shared" si="74"/>
        <v>10764.475258812041</v>
      </c>
      <c r="BI175" s="64">
        <f t="shared" si="74"/>
        <v>10858.902419951381</v>
      </c>
      <c r="BJ175" s="64">
        <f t="shared" si="74"/>
        <v>10950.533040990787</v>
      </c>
      <c r="BK175" s="64">
        <f t="shared" si="74"/>
        <v>11040.055305034239</v>
      </c>
      <c r="BL175" s="64">
        <f t="shared" si="74"/>
        <v>11128.073823228051</v>
      </c>
      <c r="BM175" s="64">
        <f t="shared" si="74"/>
        <v>11184.608369063129</v>
      </c>
      <c r="BN175" s="64">
        <f t="shared" si="74"/>
        <v>11241.430130360968</v>
      </c>
      <c r="BO175" s="64">
        <f t="shared" si="74"/>
        <v>11298.540566277572</v>
      </c>
      <c r="BP175" s="64">
        <f t="shared" si="74"/>
        <v>11355.941143381973</v>
      </c>
      <c r="BQ175" s="64">
        <f t="shared" si="74"/>
        <v>11413.633335693899</v>
      </c>
      <c r="BR175" s="64">
        <f t="shared" si="74"/>
        <v>11471.618624721605</v>
      </c>
      <c r="BS175" s="64">
        <f t="shared" si="74"/>
        <v>11529.898499499945</v>
      </c>
      <c r="BT175" s="64">
        <f t="shared" si="74"/>
        <v>11588.47445662859</v>
      </c>
      <c r="BU175" s="64">
        <f t="shared" si="74"/>
        <v>11647.348000310456</v>
      </c>
      <c r="BV175" s="64">
        <f>SUM(BV148:BV158)</f>
        <v>11706.520642390367</v>
      </c>
    </row>
    <row r="176" spans="1:74" x14ac:dyDescent="0.2">
      <c r="B176" s="78">
        <f>(AU176-E176)/42</f>
        <v>126.8997128434971</v>
      </c>
      <c r="C176" s="122" t="s">
        <v>57</v>
      </c>
      <c r="D176" s="122" t="s">
        <v>73</v>
      </c>
      <c r="E176" s="134">
        <f>SUM(E159:E165)</f>
        <v>5630.8315141476578</v>
      </c>
      <c r="F176" s="59">
        <f t="shared" ref="F176:L176" si="75">SUM(F159:F165)</f>
        <v>5719.7024825227609</v>
      </c>
      <c r="G176" s="59">
        <f t="shared" si="75"/>
        <v>6244.1891467646028</v>
      </c>
      <c r="H176" s="59">
        <f t="shared" si="75"/>
        <v>6024.2234281562414</v>
      </c>
      <c r="I176" s="59">
        <f t="shared" si="75"/>
        <v>6046.1226389048843</v>
      </c>
      <c r="J176" s="59">
        <f t="shared" si="75"/>
        <v>6408.234190957849</v>
      </c>
      <c r="K176" s="59">
        <f t="shared" si="75"/>
        <v>6620.7491690221732</v>
      </c>
      <c r="L176" s="59">
        <f t="shared" si="75"/>
        <v>6799.979778790299</v>
      </c>
      <c r="M176" s="59">
        <f t="shared" ref="M176:AU176" si="76">SUM(M159:M165)</f>
        <v>7109.3708307552733</v>
      </c>
      <c r="N176" s="59">
        <f t="shared" si="76"/>
        <v>6738.5370161098263</v>
      </c>
      <c r="O176" s="59">
        <f t="shared" si="76"/>
        <v>6692.9766607921501</v>
      </c>
      <c r="P176" s="59">
        <f t="shared" si="76"/>
        <v>6663.9463519303335</v>
      </c>
      <c r="Q176" s="59">
        <f t="shared" si="76"/>
        <v>6814.5529082461599</v>
      </c>
      <c r="R176" s="59">
        <f t="shared" si="76"/>
        <v>7000.4524894776632</v>
      </c>
      <c r="S176" s="59">
        <f t="shared" si="76"/>
        <v>7353.7697641137256</v>
      </c>
      <c r="T176" s="59">
        <f t="shared" si="76"/>
        <v>7633.9913001609402</v>
      </c>
      <c r="U176" s="59">
        <f t="shared" si="76"/>
        <v>7994.1494073525146</v>
      </c>
      <c r="V176" s="59">
        <f t="shared" si="76"/>
        <v>8409.3390868620627</v>
      </c>
      <c r="W176" s="59">
        <f t="shared" si="76"/>
        <v>8728.730168339971</v>
      </c>
      <c r="X176" s="59">
        <f t="shared" si="76"/>
        <v>8901.2404299125792</v>
      </c>
      <c r="Y176" s="59">
        <f t="shared" si="76"/>
        <v>9127.7991606017385</v>
      </c>
      <c r="Z176" s="59">
        <f t="shared" si="76"/>
        <v>9073.0237087767619</v>
      </c>
      <c r="AA176" s="59">
        <f t="shared" si="76"/>
        <v>9202.746735492954</v>
      </c>
      <c r="AB176" s="59">
        <f t="shared" si="76"/>
        <v>9153.2715766035308</v>
      </c>
      <c r="AC176" s="59">
        <f t="shared" si="76"/>
        <v>9521.2597500260927</v>
      </c>
      <c r="AD176" s="59">
        <f t="shared" si="76"/>
        <v>10086.1065484558</v>
      </c>
      <c r="AE176" s="59">
        <f t="shared" si="76"/>
        <v>10166.549956670084</v>
      </c>
      <c r="AF176" s="59">
        <f t="shared" si="76"/>
        <v>10291.178525727848</v>
      </c>
      <c r="AG176" s="59">
        <f t="shared" si="76"/>
        <v>10595.492150152866</v>
      </c>
      <c r="AH176" s="59">
        <f t="shared" si="76"/>
        <v>10890.165437836495</v>
      </c>
      <c r="AI176" s="59">
        <f t="shared" si="76"/>
        <v>10953.450115139281</v>
      </c>
      <c r="AJ176" s="59">
        <f t="shared" si="76"/>
        <v>11036.89109793006</v>
      </c>
      <c r="AK176" s="59">
        <f t="shared" si="76"/>
        <v>11031.483741791566</v>
      </c>
      <c r="AL176" s="59">
        <f t="shared" si="76"/>
        <v>11297.078539183211</v>
      </c>
      <c r="AM176" s="59">
        <f t="shared" si="76"/>
        <v>11721.032809953887</v>
      </c>
      <c r="AN176" s="59">
        <f t="shared" si="76"/>
        <v>11624.038597971014</v>
      </c>
      <c r="AO176" s="59">
        <f t="shared" si="76"/>
        <v>11522.101865672195</v>
      </c>
      <c r="AP176" s="59">
        <f t="shared" si="76"/>
        <v>11583.380223097754</v>
      </c>
      <c r="AQ176" s="59">
        <f t="shared" si="76"/>
        <v>10776.724618677888</v>
      </c>
      <c r="AR176" s="59">
        <f t="shared" si="76"/>
        <v>11147.094544629786</v>
      </c>
      <c r="AS176" s="59">
        <f t="shared" si="76"/>
        <v>11022.908463840362</v>
      </c>
      <c r="AT176" s="59">
        <f t="shared" si="76"/>
        <v>10888.480965439565</v>
      </c>
      <c r="AU176" s="59">
        <f t="shared" si="76"/>
        <v>10960.619453574536</v>
      </c>
    </row>
    <row r="177" spans="3:74" x14ac:dyDescent="0.2">
      <c r="C177" s="123"/>
      <c r="D177" s="130" t="s">
        <v>85</v>
      </c>
      <c r="E177" s="134"/>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80">
        <f>AV183*AV191</f>
        <v>11789.867544948795</v>
      </c>
      <c r="AW177" s="80">
        <f t="shared" ref="AW177:BV177" si="77">AW183*AW191</f>
        <v>11959.904021390259</v>
      </c>
      <c r="AX177" s="80">
        <f t="shared" si="77"/>
        <v>12124.488509378847</v>
      </c>
      <c r="AY177" s="80">
        <f t="shared" si="77"/>
        <v>12304.179730745152</v>
      </c>
      <c r="AZ177" s="80">
        <f t="shared" si="77"/>
        <v>12499.792749295591</v>
      </c>
      <c r="BA177" s="80">
        <f t="shared" si="77"/>
        <v>12706.17751369605</v>
      </c>
      <c r="BB177" s="80">
        <f t="shared" si="77"/>
        <v>12917.344454033402</v>
      </c>
      <c r="BC177" s="80">
        <f t="shared" si="77"/>
        <v>13128.187446477379</v>
      </c>
      <c r="BD177" s="80">
        <f t="shared" si="77"/>
        <v>13335.170069802907</v>
      </c>
      <c r="BE177" s="80">
        <f t="shared" si="77"/>
        <v>13536.204165025531</v>
      </c>
      <c r="BF177" s="80">
        <f t="shared" si="77"/>
        <v>13730.532585159557</v>
      </c>
      <c r="BG177" s="80">
        <f t="shared" si="77"/>
        <v>13918.303540074261</v>
      </c>
      <c r="BH177" s="80">
        <f t="shared" si="77"/>
        <v>14100.350900325528</v>
      </c>
      <c r="BI177" s="80">
        <f t="shared" si="77"/>
        <v>14277.877608272758</v>
      </c>
      <c r="BJ177" s="80">
        <f t="shared" si="77"/>
        <v>14451.978974769721</v>
      </c>
      <c r="BK177" s="80">
        <f t="shared" si="77"/>
        <v>14623.521094348022</v>
      </c>
      <c r="BL177" s="80">
        <f t="shared" si="77"/>
        <v>14793.273224629667</v>
      </c>
      <c r="BM177" s="80">
        <f t="shared" si="77"/>
        <v>14921.214112037595</v>
      </c>
      <c r="BN177" s="80">
        <f t="shared" si="77"/>
        <v>15049.433499441897</v>
      </c>
      <c r="BO177" s="80">
        <f t="shared" si="77"/>
        <v>15177.939222061106</v>
      </c>
      <c r="BP177" s="80">
        <f t="shared" si="77"/>
        <v>15306.7390116935</v>
      </c>
      <c r="BQ177" s="80">
        <f t="shared" si="77"/>
        <v>15435.840500292472</v>
      </c>
      <c r="BR177" s="80">
        <f t="shared" si="77"/>
        <v>15565.251223418671</v>
      </c>
      <c r="BS177" s="80">
        <f t="shared" si="77"/>
        <v>15694.978623574034</v>
      </c>
      <c r="BT177" s="80">
        <f t="shared" si="77"/>
        <v>15825.030053422448</v>
      </c>
      <c r="BU177" s="80">
        <f t="shared" si="77"/>
        <v>15955.412778901731</v>
      </c>
      <c r="BV177" s="80">
        <f t="shared" si="77"/>
        <v>16086.133982231288</v>
      </c>
    </row>
    <row r="178" spans="3:74" x14ac:dyDescent="0.2">
      <c r="C178" s="124"/>
      <c r="D178" s="131" t="s">
        <v>82</v>
      </c>
      <c r="E178" s="134"/>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76">
        <f>SUM(AV159:AV165)</f>
        <v>11789.867544948796</v>
      </c>
      <c r="AW178" s="76">
        <f t="shared" ref="AW178:BV178" si="78">SUM(AW159:AW165)</f>
        <v>11959.904021390259</v>
      </c>
      <c r="AX178" s="76">
        <f t="shared" si="78"/>
        <v>12124.488509378847</v>
      </c>
      <c r="AY178" s="76">
        <f t="shared" si="78"/>
        <v>12304.179730745152</v>
      </c>
      <c r="AZ178" s="76">
        <f t="shared" si="78"/>
        <v>12499.792749295593</v>
      </c>
      <c r="BA178" s="76">
        <f t="shared" si="78"/>
        <v>12706.17751369605</v>
      </c>
      <c r="BB178" s="76">
        <f t="shared" si="78"/>
        <v>12917.344454033402</v>
      </c>
      <c r="BC178" s="76">
        <f t="shared" si="78"/>
        <v>13128.187446477379</v>
      </c>
      <c r="BD178" s="76">
        <f t="shared" si="78"/>
        <v>13335.170069802905</v>
      </c>
      <c r="BE178" s="76">
        <f t="shared" si="78"/>
        <v>13536.204165025532</v>
      </c>
      <c r="BF178" s="76">
        <f t="shared" si="78"/>
        <v>13730.532585159555</v>
      </c>
      <c r="BG178" s="76">
        <f t="shared" si="78"/>
        <v>13918.303540074261</v>
      </c>
      <c r="BH178" s="76">
        <f t="shared" si="78"/>
        <v>14100.350900325528</v>
      </c>
      <c r="BI178" s="76">
        <f t="shared" si="78"/>
        <v>14277.877608272758</v>
      </c>
      <c r="BJ178" s="76">
        <f t="shared" si="78"/>
        <v>14451.978974769721</v>
      </c>
      <c r="BK178" s="76">
        <f t="shared" si="78"/>
        <v>14623.521094348022</v>
      </c>
      <c r="BL178" s="76">
        <f t="shared" si="78"/>
        <v>14793.273224629665</v>
      </c>
      <c r="BM178" s="76">
        <f t="shared" si="78"/>
        <v>14921.214112037595</v>
      </c>
      <c r="BN178" s="76">
        <f t="shared" si="78"/>
        <v>15049.433499441897</v>
      </c>
      <c r="BO178" s="76">
        <f t="shared" si="78"/>
        <v>15177.939222061106</v>
      </c>
      <c r="BP178" s="76">
        <f t="shared" si="78"/>
        <v>15306.7390116935</v>
      </c>
      <c r="BQ178" s="76">
        <f t="shared" si="78"/>
        <v>15435.840500292472</v>
      </c>
      <c r="BR178" s="76">
        <f t="shared" si="78"/>
        <v>15565.251223418672</v>
      </c>
      <c r="BS178" s="76">
        <f t="shared" si="78"/>
        <v>15694.978623574034</v>
      </c>
      <c r="BT178" s="76">
        <f t="shared" si="78"/>
        <v>15825.030053422448</v>
      </c>
      <c r="BU178" s="76">
        <f t="shared" si="78"/>
        <v>15955.412778901731</v>
      </c>
      <c r="BV178" s="76">
        <f t="shared" si="78"/>
        <v>16086.133982231288</v>
      </c>
    </row>
    <row r="179" spans="3:74" x14ac:dyDescent="0.2">
      <c r="C179" s="125" t="s">
        <v>61</v>
      </c>
      <c r="D179" s="125" t="str">
        <f>C166</f>
        <v>Muscle Work</v>
      </c>
      <c r="E179" s="135">
        <f>E166</f>
        <v>9.1040636605749992</v>
      </c>
      <c r="F179" s="60">
        <f t="shared" ref="F179:L179" si="79">F166</f>
        <v>8.9721207139200008</v>
      </c>
      <c r="G179" s="60">
        <f t="shared" si="79"/>
        <v>8.8401777596071902</v>
      </c>
      <c r="H179" s="60">
        <f t="shared" si="79"/>
        <v>8.7082348091391193</v>
      </c>
      <c r="I179" s="60">
        <f t="shared" si="79"/>
        <v>8.5762918577943807</v>
      </c>
      <c r="J179" s="60">
        <f t="shared" si="79"/>
        <v>8.44434890596375</v>
      </c>
      <c r="K179" s="60">
        <f t="shared" si="79"/>
        <v>8.3124059543443796</v>
      </c>
      <c r="L179" s="60">
        <f t="shared" si="79"/>
        <v>8.1804630031897503</v>
      </c>
      <c r="M179" s="60">
        <f t="shared" ref="M179:AU179" si="80">M166</f>
        <v>8.0485200512165296</v>
      </c>
      <c r="N179" s="60">
        <f t="shared" si="80"/>
        <v>7.916577099275</v>
      </c>
      <c r="O179" s="60">
        <f t="shared" si="80"/>
        <v>7.7846341476820298</v>
      </c>
      <c r="P179" s="60">
        <f t="shared" si="80"/>
        <v>7.6526911958566899</v>
      </c>
      <c r="Q179" s="60">
        <f t="shared" si="80"/>
        <v>7.5207482441845004</v>
      </c>
      <c r="R179" s="60">
        <f t="shared" si="80"/>
        <v>7.3888052930932497</v>
      </c>
      <c r="S179" s="60">
        <f t="shared" si="80"/>
        <v>7.2568623411253101</v>
      </c>
      <c r="T179" s="60">
        <f t="shared" si="80"/>
        <v>7.1249193894003104</v>
      </c>
      <c r="U179" s="60">
        <f t="shared" si="80"/>
        <v>6.9929764376647503</v>
      </c>
      <c r="V179" s="60">
        <f t="shared" si="80"/>
        <v>6.8610334859820004</v>
      </c>
      <c r="W179" s="60">
        <f t="shared" si="80"/>
        <v>6.7290905346636603</v>
      </c>
      <c r="X179" s="60">
        <f t="shared" si="80"/>
        <v>6.5971475825531298</v>
      </c>
      <c r="Y179" s="60">
        <f t="shared" si="80"/>
        <v>6.5311761069124401</v>
      </c>
      <c r="Z179" s="60">
        <f t="shared" si="80"/>
        <v>6.4652046312294997</v>
      </c>
      <c r="AA179" s="60">
        <f t="shared" si="80"/>
        <v>6.3992331554884698</v>
      </c>
      <c r="AB179" s="60">
        <f t="shared" si="80"/>
        <v>6.3332616797896897</v>
      </c>
      <c r="AC179" s="60">
        <f t="shared" si="80"/>
        <v>6.2672902037951603</v>
      </c>
      <c r="AD179" s="60">
        <f t="shared" si="80"/>
        <v>6.2013187279485003</v>
      </c>
      <c r="AE179" s="60">
        <f t="shared" si="80"/>
        <v>6.1353472518641903</v>
      </c>
      <c r="AF179" s="60">
        <f t="shared" si="80"/>
        <v>6.06937577603337</v>
      </c>
      <c r="AG179" s="60">
        <f t="shared" si="80"/>
        <v>6.0034043007412503</v>
      </c>
      <c r="AH179" s="60">
        <f t="shared" si="80"/>
        <v>5.9374328245618804</v>
      </c>
      <c r="AI179" s="60">
        <f t="shared" si="80"/>
        <v>5.8714613490743401</v>
      </c>
      <c r="AJ179" s="60">
        <f t="shared" si="80"/>
        <v>5.8054898727418101</v>
      </c>
      <c r="AK179" s="60">
        <f t="shared" si="80"/>
        <v>5.7395183969374104</v>
      </c>
      <c r="AL179" s="60">
        <f t="shared" si="80"/>
        <v>5.6735469212597502</v>
      </c>
      <c r="AM179" s="60">
        <f t="shared" si="80"/>
        <v>5.60757544580391</v>
      </c>
      <c r="AN179" s="60">
        <f t="shared" si="80"/>
        <v>5.5416039694396897</v>
      </c>
      <c r="AO179" s="60">
        <f t="shared" si="80"/>
        <v>5.4756324934504397</v>
      </c>
      <c r="AP179" s="60">
        <f t="shared" si="80"/>
        <v>5.4096610177252504</v>
      </c>
      <c r="AQ179" s="60">
        <f t="shared" si="80"/>
        <v>5.3436895423644701</v>
      </c>
      <c r="AR179" s="60">
        <f t="shared" si="80"/>
        <v>5.27771806620094</v>
      </c>
      <c r="AS179" s="60">
        <f t="shared" si="80"/>
        <v>5.2117465905972198</v>
      </c>
      <c r="AT179" s="60">
        <f t="shared" si="80"/>
        <v>5.1457751147400002</v>
      </c>
      <c r="AU179" s="60">
        <f t="shared" si="80"/>
        <v>5.0798036390095298</v>
      </c>
      <c r="AV179" s="75">
        <f t="shared" ref="AV179:BQ179" si="81">AV166</f>
        <v>5.0318957816099408</v>
      </c>
      <c r="AW179" s="75">
        <f t="shared" si="81"/>
        <v>4.9839879242103517</v>
      </c>
      <c r="AX179" s="75">
        <f t="shared" si="81"/>
        <v>4.9360800668107627</v>
      </c>
      <c r="AY179" s="75">
        <f t="shared" si="81"/>
        <v>4.8881722094111737</v>
      </c>
      <c r="AZ179" s="75">
        <f t="shared" si="81"/>
        <v>4.8402643520115847</v>
      </c>
      <c r="BA179" s="75">
        <f t="shared" si="81"/>
        <v>4.7923564946119956</v>
      </c>
      <c r="BB179" s="75">
        <f t="shared" si="81"/>
        <v>4.7444486372124066</v>
      </c>
      <c r="BC179" s="75">
        <f t="shared" si="81"/>
        <v>4.6965407798128176</v>
      </c>
      <c r="BD179" s="75">
        <f t="shared" si="81"/>
        <v>4.6486329224132286</v>
      </c>
      <c r="BE179" s="75">
        <f t="shared" si="81"/>
        <v>4.6007250650136395</v>
      </c>
      <c r="BF179" s="75">
        <f t="shared" si="81"/>
        <v>4.5528172076140505</v>
      </c>
      <c r="BG179" s="75">
        <f t="shared" si="81"/>
        <v>4.5049093502144615</v>
      </c>
      <c r="BH179" s="75">
        <f t="shared" si="81"/>
        <v>4.4570014928148725</v>
      </c>
      <c r="BI179" s="75">
        <f t="shared" si="81"/>
        <v>4.4090936354152834</v>
      </c>
      <c r="BJ179" s="75">
        <f t="shared" si="81"/>
        <v>4.3611857780156944</v>
      </c>
      <c r="BK179" s="75">
        <f t="shared" si="81"/>
        <v>4.3132779206161054</v>
      </c>
      <c r="BL179" s="75">
        <f t="shared" si="81"/>
        <v>4.2653700632165163</v>
      </c>
      <c r="BM179" s="75">
        <f t="shared" si="81"/>
        <v>4.2174622058169273</v>
      </c>
      <c r="BN179" s="75">
        <f t="shared" si="81"/>
        <v>4.1695543484173383</v>
      </c>
      <c r="BO179" s="75">
        <f t="shared" si="81"/>
        <v>4.1216464910177493</v>
      </c>
      <c r="BP179" s="75">
        <f t="shared" si="81"/>
        <v>4.0737386336181602</v>
      </c>
      <c r="BQ179" s="75">
        <f t="shared" si="81"/>
        <v>4.0258307762185712</v>
      </c>
      <c r="BR179" s="75">
        <f>BR166</f>
        <v>3.9779229188189822</v>
      </c>
      <c r="BS179" s="75">
        <f>BS166</f>
        <v>3.9300150614193932</v>
      </c>
      <c r="BT179" s="75">
        <f>BT166</f>
        <v>3.8821072040198041</v>
      </c>
      <c r="BU179" s="75">
        <f>BU166</f>
        <v>3.8341993466202151</v>
      </c>
      <c r="BV179" s="75">
        <f>BV166</f>
        <v>3.7862914892206261</v>
      </c>
    </row>
    <row r="180" spans="3:74" x14ac:dyDescent="0.2">
      <c r="D180" s="20" t="s">
        <v>86</v>
      </c>
      <c r="E180" s="61">
        <f>SUM(E170:E179)</f>
        <v>18001.724766519033</v>
      </c>
      <c r="F180" s="61">
        <f t="shared" ref="F180:AU180" si="82">SUM(F170:F179)</f>
        <v>18567.893154384281</v>
      </c>
      <c r="G180" s="61">
        <f t="shared" si="82"/>
        <v>19466.309669602411</v>
      </c>
      <c r="H180" s="61">
        <f t="shared" si="82"/>
        <v>18855.459273990778</v>
      </c>
      <c r="I180" s="61">
        <f t="shared" si="82"/>
        <v>18671.347380190677</v>
      </c>
      <c r="J180" s="61">
        <f t="shared" si="82"/>
        <v>19303.962667479012</v>
      </c>
      <c r="K180" s="61">
        <f t="shared" si="82"/>
        <v>20306.952814899516</v>
      </c>
      <c r="L180" s="61">
        <f t="shared" si="82"/>
        <v>20402.38392339709</v>
      </c>
      <c r="M180" s="61">
        <f t="shared" si="82"/>
        <v>21355.204460556088</v>
      </c>
      <c r="N180" s="61">
        <f t="shared" si="82"/>
        <v>19887.278608298104</v>
      </c>
      <c r="O180" s="61">
        <f t="shared" si="82"/>
        <v>19531.836497936834</v>
      </c>
      <c r="P180" s="61">
        <f t="shared" si="82"/>
        <v>19797.572191012194</v>
      </c>
      <c r="Q180" s="61">
        <f t="shared" si="82"/>
        <v>19517.209961884742</v>
      </c>
      <c r="R180" s="61">
        <f t="shared" si="82"/>
        <v>19520.163934626555</v>
      </c>
      <c r="S180" s="61">
        <f t="shared" si="82"/>
        <v>20305.512082201847</v>
      </c>
      <c r="T180" s="61">
        <f t="shared" si="82"/>
        <v>20888.751816350337</v>
      </c>
      <c r="U180" s="61">
        <f t="shared" si="82"/>
        <v>21708.825937629179</v>
      </c>
      <c r="V180" s="61">
        <f t="shared" si="82"/>
        <v>22456.718242071809</v>
      </c>
      <c r="W180" s="61">
        <f t="shared" si="82"/>
        <v>22308.894626648733</v>
      </c>
      <c r="X180" s="61">
        <f t="shared" si="82"/>
        <v>22401.546628285887</v>
      </c>
      <c r="Y180" s="61">
        <f t="shared" si="82"/>
        <v>23550.721988437883</v>
      </c>
      <c r="Z180" s="61">
        <f t="shared" si="82"/>
        <v>22832.366303802221</v>
      </c>
      <c r="AA180" s="61">
        <f t="shared" si="82"/>
        <v>23294.697056873672</v>
      </c>
      <c r="AB180" s="61">
        <f t="shared" si="82"/>
        <v>23261.301604891549</v>
      </c>
      <c r="AC180" s="61">
        <f t="shared" si="82"/>
        <v>23564.306566152118</v>
      </c>
      <c r="AD180" s="61">
        <f t="shared" si="82"/>
        <v>25138.246624940981</v>
      </c>
      <c r="AE180" s="61">
        <f t="shared" si="82"/>
        <v>25205.274161343175</v>
      </c>
      <c r="AF180" s="61">
        <f t="shared" si="82"/>
        <v>25252.150085855112</v>
      </c>
      <c r="AG180" s="61">
        <f t="shared" si="82"/>
        <v>26425.605222338836</v>
      </c>
      <c r="AH180" s="61">
        <f t="shared" si="82"/>
        <v>26914.542007694286</v>
      </c>
      <c r="AI180" s="61">
        <f t="shared" si="82"/>
        <v>27345.289549216614</v>
      </c>
      <c r="AJ180" s="61">
        <f t="shared" si="82"/>
        <v>27151.571077736033</v>
      </c>
      <c r="AK180" s="61">
        <f t="shared" si="82"/>
        <v>27328.205175657735</v>
      </c>
      <c r="AL180" s="61">
        <f t="shared" si="82"/>
        <v>27244.125887344206</v>
      </c>
      <c r="AM180" s="61">
        <f t="shared" si="82"/>
        <v>27577.237213421166</v>
      </c>
      <c r="AN180" s="61">
        <f t="shared" si="82"/>
        <v>27477.800710400214</v>
      </c>
      <c r="AO180" s="61">
        <f t="shared" si="82"/>
        <v>27063.434802468459</v>
      </c>
      <c r="AP180" s="61">
        <f t="shared" si="82"/>
        <v>26620.978058385841</v>
      </c>
      <c r="AQ180" s="61">
        <f t="shared" si="82"/>
        <v>24839.260841130046</v>
      </c>
      <c r="AR180" s="61">
        <f t="shared" si="82"/>
        <v>25811.896261026799</v>
      </c>
      <c r="AS180" s="61">
        <f t="shared" si="82"/>
        <v>24984.254040302039</v>
      </c>
      <c r="AT180" s="61">
        <f t="shared" si="82"/>
        <v>24699.830158993107</v>
      </c>
      <c r="AU180" s="61">
        <f t="shared" si="82"/>
        <v>25207.627022201235</v>
      </c>
      <c r="AV180" s="45"/>
      <c r="AW180" s="45"/>
      <c r="AX180" s="45"/>
      <c r="AY180" s="45"/>
      <c r="AZ180" s="45"/>
      <c r="BA180" s="45"/>
      <c r="BB180" s="45"/>
      <c r="BC180" s="45"/>
      <c r="BD180" s="45"/>
      <c r="BE180" s="45"/>
      <c r="BF180" s="45"/>
      <c r="BG180" s="45"/>
      <c r="BH180" s="45"/>
      <c r="BI180" s="45"/>
      <c r="BJ180" s="45"/>
      <c r="BK180" s="45"/>
      <c r="BL180" s="45"/>
      <c r="BM180" s="45"/>
      <c r="BN180" s="45"/>
      <c r="BO180" s="45"/>
      <c r="BP180" s="45"/>
      <c r="BQ180" s="45"/>
      <c r="BR180" s="45"/>
      <c r="BS180" s="45"/>
      <c r="BT180" s="45"/>
      <c r="BU180" s="45"/>
      <c r="BV180" s="45"/>
    </row>
    <row r="181" spans="3:74" x14ac:dyDescent="0.2">
      <c r="C181" s="20"/>
      <c r="D181" s="20" t="s">
        <v>87</v>
      </c>
      <c r="E181" s="62"/>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63">
        <f>AV171+AV174+AV177+AV179</f>
        <v>26959.092370950668</v>
      </c>
      <c r="AW181" s="63">
        <f t="shared" ref="AW181:BV181" si="83">AW171+AW174+AW177+AW179</f>
        <v>27193.870791835743</v>
      </c>
      <c r="AX181" s="63">
        <f t="shared" si="83"/>
        <v>27415.440458017227</v>
      </c>
      <c r="AY181" s="63">
        <f t="shared" si="83"/>
        <v>27670.257225453439</v>
      </c>
      <c r="AZ181" s="63">
        <f t="shared" si="83"/>
        <v>27959.622196137356</v>
      </c>
      <c r="BA181" s="63">
        <f t="shared" si="83"/>
        <v>28271.550407287636</v>
      </c>
      <c r="BB181" s="63">
        <f t="shared" si="83"/>
        <v>28592.458877702291</v>
      </c>
      <c r="BC181" s="63">
        <f t="shared" si="83"/>
        <v>28910.993878961715</v>
      </c>
      <c r="BD181" s="63">
        <f t="shared" si="83"/>
        <v>29219.470735921823</v>
      </c>
      <c r="BE181" s="63">
        <f t="shared" si="83"/>
        <v>29513.512297857287</v>
      </c>
      <c r="BF181" s="63">
        <f t="shared" si="83"/>
        <v>29791.710179208727</v>
      </c>
      <c r="BG181" s="63">
        <f t="shared" si="83"/>
        <v>30054.632588139462</v>
      </c>
      <c r="BH181" s="63">
        <f t="shared" si="83"/>
        <v>30304.305112324346</v>
      </c>
      <c r="BI181" s="63">
        <f t="shared" si="83"/>
        <v>30543.500208351881</v>
      </c>
      <c r="BJ181" s="63">
        <f t="shared" si="83"/>
        <v>30774.706308883302</v>
      </c>
      <c r="BK181" s="63">
        <f t="shared" si="83"/>
        <v>30999.877947493591</v>
      </c>
      <c r="BL181" s="63">
        <f t="shared" si="83"/>
        <v>31220.728188845085</v>
      </c>
      <c r="BM181" s="63">
        <f t="shared" si="83"/>
        <v>31353.238682961317</v>
      </c>
      <c r="BN181" s="63">
        <f t="shared" si="83"/>
        <v>31486.605824852057</v>
      </c>
      <c r="BO181" s="63">
        <f t="shared" si="83"/>
        <v>31620.830800287724</v>
      </c>
      <c r="BP181" s="63">
        <f t="shared" si="83"/>
        <v>31755.914871697227</v>
      </c>
      <c r="BQ181" s="63">
        <f t="shared" si="83"/>
        <v>31891.859376535074</v>
      </c>
      <c r="BR181" s="63">
        <f t="shared" si="83"/>
        <v>32028.665725709841</v>
      </c>
      <c r="BS181" s="63">
        <f t="shared" si="83"/>
        <v>32166.335402071647</v>
      </c>
      <c r="BT181" s="63">
        <f t="shared" si="83"/>
        <v>32304.869958956173</v>
      </c>
      <c r="BU181" s="63">
        <f t="shared" si="83"/>
        <v>32444.271018782852</v>
      </c>
      <c r="BV181" s="63">
        <f t="shared" si="83"/>
        <v>32584.540271705358</v>
      </c>
    </row>
    <row r="182" spans="3:74" x14ac:dyDescent="0.2">
      <c r="C182" s="20"/>
      <c r="D182" s="20" t="s">
        <v>89</v>
      </c>
      <c r="E182" s="62"/>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63">
        <f>AV172+AV175+AV178+AV179</f>
        <v>26959.092370950671</v>
      </c>
      <c r="AW182" s="63">
        <f t="shared" ref="AW182:BV182" si="84">AW172+AW175+AW178+AW179</f>
        <v>27193.870791835743</v>
      </c>
      <c r="AX182" s="63">
        <f t="shared" si="84"/>
        <v>27415.440458017227</v>
      </c>
      <c r="AY182" s="63">
        <f t="shared" si="84"/>
        <v>27670.257225453439</v>
      </c>
      <c r="AZ182" s="63">
        <f t="shared" si="84"/>
        <v>27959.622196137359</v>
      </c>
      <c r="BA182" s="63">
        <f t="shared" si="84"/>
        <v>28271.550407287636</v>
      </c>
      <c r="BB182" s="63">
        <f t="shared" si="84"/>
        <v>28592.458877702291</v>
      </c>
      <c r="BC182" s="63">
        <f t="shared" si="84"/>
        <v>28910.993878961712</v>
      </c>
      <c r="BD182" s="63">
        <f t="shared" si="84"/>
        <v>29219.470735921819</v>
      </c>
      <c r="BE182" s="63">
        <f t="shared" si="84"/>
        <v>29513.512297857291</v>
      </c>
      <c r="BF182" s="63">
        <f t="shared" si="84"/>
        <v>29791.710179208731</v>
      </c>
      <c r="BG182" s="63">
        <f t="shared" si="84"/>
        <v>30054.632588139462</v>
      </c>
      <c r="BH182" s="63">
        <f t="shared" si="84"/>
        <v>30304.305112324346</v>
      </c>
      <c r="BI182" s="63">
        <f t="shared" si="84"/>
        <v>30543.500208351881</v>
      </c>
      <c r="BJ182" s="63">
        <f t="shared" si="84"/>
        <v>30774.706308883306</v>
      </c>
      <c r="BK182" s="63">
        <f t="shared" si="84"/>
        <v>30999.877947493587</v>
      </c>
      <c r="BL182" s="63">
        <f t="shared" si="84"/>
        <v>31220.728188845085</v>
      </c>
      <c r="BM182" s="63">
        <f t="shared" si="84"/>
        <v>31353.238682961317</v>
      </c>
      <c r="BN182" s="63">
        <f t="shared" si="84"/>
        <v>31486.605824852057</v>
      </c>
      <c r="BO182" s="63">
        <f t="shared" si="84"/>
        <v>31620.830800287724</v>
      </c>
      <c r="BP182" s="63">
        <f t="shared" si="84"/>
        <v>31755.914871697227</v>
      </c>
      <c r="BQ182" s="63">
        <f t="shared" si="84"/>
        <v>31891.859376535074</v>
      </c>
      <c r="BR182" s="63">
        <f t="shared" si="84"/>
        <v>32028.665725709838</v>
      </c>
      <c r="BS182" s="63">
        <f t="shared" si="84"/>
        <v>32166.335402071647</v>
      </c>
      <c r="BT182" s="63">
        <f t="shared" si="84"/>
        <v>32304.869958956173</v>
      </c>
      <c r="BU182" s="63">
        <f t="shared" si="84"/>
        <v>32444.271018782845</v>
      </c>
      <c r="BV182" s="63">
        <f t="shared" si="84"/>
        <v>32584.540271705362</v>
      </c>
    </row>
    <row r="183" spans="3:74" x14ac:dyDescent="0.2">
      <c r="D183" s="2" t="s">
        <v>88</v>
      </c>
      <c r="E183" s="62"/>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63">
        <f t="shared" ref="AV183:BV183" si="85">AV27</f>
        <v>26986.91397492724</v>
      </c>
      <c r="AW183" s="63">
        <f t="shared" si="85"/>
        <v>27249.369711756859</v>
      </c>
      <c r="AX183" s="63">
        <f t="shared" si="85"/>
        <v>27498.732838214928</v>
      </c>
      <c r="AY183" s="63">
        <f t="shared" si="85"/>
        <v>27781.612763675908</v>
      </c>
      <c r="AZ183" s="63">
        <f t="shared" si="85"/>
        <v>28099.412071471423</v>
      </c>
      <c r="BA183" s="63">
        <f t="shared" si="85"/>
        <v>28440.168655747599</v>
      </c>
      <c r="BB183" s="63">
        <f t="shared" si="85"/>
        <v>28790.263365146351</v>
      </c>
      <c r="BC183" s="63">
        <f t="shared" si="85"/>
        <v>29138.27179721959</v>
      </c>
      <c r="BD183" s="63">
        <f t="shared" si="85"/>
        <v>29476.428793149626</v>
      </c>
      <c r="BE183" s="63">
        <f t="shared" si="85"/>
        <v>29800.281371902453</v>
      </c>
      <c r="BF183" s="63">
        <f t="shared" si="85"/>
        <v>30108.362118451514</v>
      </c>
      <c r="BG183" s="63">
        <f t="shared" si="85"/>
        <v>30401.199184893052</v>
      </c>
      <c r="BH183" s="63">
        <f t="shared" si="85"/>
        <v>30680.799453492338</v>
      </c>
      <c r="BI183" s="63">
        <f t="shared" si="85"/>
        <v>30949.934801405088</v>
      </c>
      <c r="BJ183" s="63">
        <f t="shared" si="85"/>
        <v>31211.099478764318</v>
      </c>
      <c r="BK183" s="63">
        <f t="shared" si="85"/>
        <v>31466.254938152957</v>
      </c>
      <c r="BL183" s="63">
        <f t="shared" si="85"/>
        <v>31717.124436198133</v>
      </c>
      <c r="BM183" s="63">
        <f t="shared" si="85"/>
        <v>31878.258631898047</v>
      </c>
      <c r="BN183" s="63">
        <f t="shared" si="85"/>
        <v>32040.21144623018</v>
      </c>
      <c r="BO183" s="63">
        <f t="shared" si="85"/>
        <v>32202.987038066341</v>
      </c>
      <c r="BP183" s="63">
        <f t="shared" si="85"/>
        <v>32366.589587406885</v>
      </c>
      <c r="BQ183" s="63">
        <f t="shared" si="85"/>
        <v>32531.023295488056</v>
      </c>
      <c r="BR183" s="63">
        <f t="shared" si="85"/>
        <v>32696.292384889839</v>
      </c>
      <c r="BS183" s="63">
        <f t="shared" si="85"/>
        <v>32862.401099644427</v>
      </c>
      <c r="BT183" s="63">
        <f t="shared" si="85"/>
        <v>33029.353705345209</v>
      </c>
      <c r="BU183" s="63">
        <f t="shared" si="85"/>
        <v>33197.154489256274</v>
      </c>
      <c r="BV183" s="63">
        <f t="shared" si="85"/>
        <v>33365.807760422533</v>
      </c>
    </row>
    <row r="184" spans="3:74" x14ac:dyDescent="0.2">
      <c r="C184" s="73" t="s">
        <v>78</v>
      </c>
      <c r="E184" s="14"/>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72">
        <f t="shared" ref="AV184:BV184" si="86">AV181/AV182-1</f>
        <v>0</v>
      </c>
      <c r="AW184" s="72">
        <f t="shared" si="86"/>
        <v>0</v>
      </c>
      <c r="AX184" s="72">
        <f t="shared" si="86"/>
        <v>0</v>
      </c>
      <c r="AY184" s="72">
        <f t="shared" si="86"/>
        <v>0</v>
      </c>
      <c r="AZ184" s="72">
        <f t="shared" si="86"/>
        <v>0</v>
      </c>
      <c r="BA184" s="72">
        <f t="shared" si="86"/>
        <v>0</v>
      </c>
      <c r="BB184" s="72">
        <f t="shared" si="86"/>
        <v>0</v>
      </c>
      <c r="BC184" s="72">
        <f t="shared" si="86"/>
        <v>0</v>
      </c>
      <c r="BD184" s="72">
        <f t="shared" si="86"/>
        <v>0</v>
      </c>
      <c r="BE184" s="72">
        <f t="shared" si="86"/>
        <v>0</v>
      </c>
      <c r="BF184" s="72">
        <f t="shared" si="86"/>
        <v>0</v>
      </c>
      <c r="BG184" s="72">
        <f t="shared" si="86"/>
        <v>0</v>
      </c>
      <c r="BH184" s="72">
        <f t="shared" si="86"/>
        <v>0</v>
      </c>
      <c r="BI184" s="72">
        <f t="shared" si="86"/>
        <v>0</v>
      </c>
      <c r="BJ184" s="72">
        <f t="shared" si="86"/>
        <v>0</v>
      </c>
      <c r="BK184" s="72">
        <f t="shared" si="86"/>
        <v>0</v>
      </c>
      <c r="BL184" s="72">
        <f t="shared" si="86"/>
        <v>0</v>
      </c>
      <c r="BM184" s="72">
        <f t="shared" si="86"/>
        <v>0</v>
      </c>
      <c r="BN184" s="72">
        <f t="shared" si="86"/>
        <v>0</v>
      </c>
      <c r="BO184" s="72">
        <f t="shared" si="86"/>
        <v>0</v>
      </c>
      <c r="BP184" s="72">
        <f t="shared" si="86"/>
        <v>0</v>
      </c>
      <c r="BQ184" s="72">
        <f t="shared" si="86"/>
        <v>0</v>
      </c>
      <c r="BR184" s="72">
        <f t="shared" si="86"/>
        <v>0</v>
      </c>
      <c r="BS184" s="72">
        <f t="shared" si="86"/>
        <v>0</v>
      </c>
      <c r="BT184" s="72">
        <f t="shared" si="86"/>
        <v>0</v>
      </c>
      <c r="BU184" s="72">
        <f t="shared" si="86"/>
        <v>0</v>
      </c>
      <c r="BV184" s="72">
        <f t="shared" si="86"/>
        <v>0</v>
      </c>
    </row>
    <row r="185" spans="3:74" x14ac:dyDescent="0.2">
      <c r="C185" s="74">
        <f>(E185-AU185)/42</f>
        <v>4.3356955719537817E-3</v>
      </c>
      <c r="D185" s="5" t="s">
        <v>74</v>
      </c>
      <c r="E185" s="66">
        <f t="shared" ref="E185:AU185" si="87">E170/E180</f>
        <v>0.39623027452374854</v>
      </c>
      <c r="F185" s="66">
        <f t="shared" si="87"/>
        <v>0.37742488890258741</v>
      </c>
      <c r="G185" s="66">
        <f t="shared" si="87"/>
        <v>0.36450091144512864</v>
      </c>
      <c r="H185" s="66">
        <f t="shared" si="87"/>
        <v>0.37163988202549186</v>
      </c>
      <c r="I185" s="66">
        <f t="shared" si="87"/>
        <v>0.36971739523489622</v>
      </c>
      <c r="J185" s="66">
        <f t="shared" si="87"/>
        <v>0.3629149557585683</v>
      </c>
      <c r="K185" s="66">
        <f t="shared" si="87"/>
        <v>0.37763996524925919</v>
      </c>
      <c r="L185" s="66">
        <f t="shared" si="87"/>
        <v>0.36437182837121107</v>
      </c>
      <c r="M185" s="66">
        <f t="shared" si="87"/>
        <v>0.37152755299543488</v>
      </c>
      <c r="N185" s="66">
        <f t="shared" si="87"/>
        <v>0.34892046545873912</v>
      </c>
      <c r="O185" s="66">
        <f t="shared" si="87"/>
        <v>0.34394804714977112</v>
      </c>
      <c r="P185" s="66">
        <f t="shared" si="87"/>
        <v>0.35360129797824907</v>
      </c>
      <c r="Q185" s="66">
        <f t="shared" si="87"/>
        <v>0.34490825405709458</v>
      </c>
      <c r="R185" s="66">
        <f t="shared" si="87"/>
        <v>0.32655896983657945</v>
      </c>
      <c r="S185" s="66">
        <f t="shared" si="87"/>
        <v>0.33265302641742334</v>
      </c>
      <c r="T185" s="66">
        <f t="shared" si="87"/>
        <v>0.32856977443371094</v>
      </c>
      <c r="U185" s="66">
        <f t="shared" si="87"/>
        <v>0.32155511725901975</v>
      </c>
      <c r="V185" s="66">
        <f t="shared" si="87"/>
        <v>0.31224230216209425</v>
      </c>
      <c r="W185" s="66">
        <f t="shared" si="87"/>
        <v>0.27177139850708676</v>
      </c>
      <c r="X185" s="66">
        <f t="shared" si="87"/>
        <v>0.27742035216099403</v>
      </c>
      <c r="Y185" s="66">
        <f t="shared" si="87"/>
        <v>0.29999912701290538</v>
      </c>
      <c r="Z185" s="66">
        <f t="shared" si="87"/>
        <v>0.27995866477034992</v>
      </c>
      <c r="AA185" s="66">
        <f t="shared" si="87"/>
        <v>0.28351264501597057</v>
      </c>
      <c r="AB185" s="66">
        <f t="shared" si="87"/>
        <v>0.27603612303834946</v>
      </c>
      <c r="AC185" s="66">
        <f t="shared" si="87"/>
        <v>0.26090401772021793</v>
      </c>
      <c r="AD185" s="66">
        <f t="shared" si="87"/>
        <v>0.27242354891392817</v>
      </c>
      <c r="AE185" s="66">
        <f t="shared" si="87"/>
        <v>0.26522199099951232</v>
      </c>
      <c r="AF185" s="66">
        <f t="shared" si="87"/>
        <v>0.25678480978664037</v>
      </c>
      <c r="AG185" s="66">
        <f t="shared" si="87"/>
        <v>0.26491753375949367</v>
      </c>
      <c r="AH185" s="66">
        <f t="shared" si="87"/>
        <v>0.2688302835283447</v>
      </c>
      <c r="AI185" s="66">
        <f t="shared" si="87"/>
        <v>0.27887919511046094</v>
      </c>
      <c r="AJ185" s="66">
        <f t="shared" si="87"/>
        <v>0.26354534483205522</v>
      </c>
      <c r="AK185" s="66">
        <f t="shared" si="87"/>
        <v>0.2589155574854799</v>
      </c>
      <c r="AL185" s="66">
        <f t="shared" si="87"/>
        <v>0.24860429322699582</v>
      </c>
      <c r="AM185" s="66">
        <f t="shared" si="87"/>
        <v>0.23620415439486275</v>
      </c>
      <c r="AN185" s="66">
        <f t="shared" si="87"/>
        <v>0.23202361193117269</v>
      </c>
      <c r="AO185" s="66">
        <f t="shared" si="87"/>
        <v>0.21835111428232346</v>
      </c>
      <c r="AP185" s="66">
        <f t="shared" si="87"/>
        <v>0.21506123878256719</v>
      </c>
      <c r="AQ185" s="66">
        <f t="shared" si="87"/>
        <v>0.20313885778344715</v>
      </c>
      <c r="AR185" s="66">
        <f t="shared" si="87"/>
        <v>0.21933801586318574</v>
      </c>
      <c r="AS185" s="66">
        <f t="shared" si="87"/>
        <v>0.19842361246984297</v>
      </c>
      <c r="AT185" s="66">
        <f t="shared" si="87"/>
        <v>0.19676974577456469</v>
      </c>
      <c r="AU185" s="66">
        <f t="shared" si="87"/>
        <v>0.2141310605016897</v>
      </c>
      <c r="AV185" s="66">
        <f t="shared" ref="AV185:BV185" si="88">AV171/AV181</f>
        <v>0.21127311602521978</v>
      </c>
      <c r="AW185" s="66">
        <f t="shared" si="88"/>
        <v>0.2084454159522206</v>
      </c>
      <c r="AX185" s="66">
        <f t="shared" si="88"/>
        <v>0.20564983448834009</v>
      </c>
      <c r="AY185" s="66">
        <f t="shared" si="88"/>
        <v>0.20288588943421929</v>
      </c>
      <c r="AZ185" s="66">
        <f t="shared" si="88"/>
        <v>0.20015304470549738</v>
      </c>
      <c r="BA185" s="66">
        <f t="shared" si="88"/>
        <v>0.19745076025381431</v>
      </c>
      <c r="BB185" s="66">
        <f t="shared" si="88"/>
        <v>0.19477850862642196</v>
      </c>
      <c r="BC185" s="66">
        <f t="shared" si="88"/>
        <v>0.19213577904596571</v>
      </c>
      <c r="BD185" s="66">
        <f t="shared" si="88"/>
        <v>0.18952207774147467</v>
      </c>
      <c r="BE185" s="66">
        <f t="shared" si="88"/>
        <v>0.18693692615895699</v>
      </c>
      <c r="BF185" s="66">
        <f t="shared" si="88"/>
        <v>0.18437985945325061</v>
      </c>
      <c r="BG185" s="66">
        <f t="shared" si="88"/>
        <v>0.18185042463141923</v>
      </c>
      <c r="BH185" s="66">
        <f t="shared" si="88"/>
        <v>0.17934817945994125</v>
      </c>
      <c r="BI185" s="66">
        <f t="shared" si="88"/>
        <v>0.1768726913955693</v>
      </c>
      <c r="BJ185" s="66">
        <f t="shared" si="88"/>
        <v>0.17442353644152642</v>
      </c>
      <c r="BK185" s="66">
        <f t="shared" si="88"/>
        <v>0.17200029881478335</v>
      </c>
      <c r="BL185" s="66">
        <f t="shared" si="88"/>
        <v>0.16960257105137139</v>
      </c>
      <c r="BM185" s="66">
        <f t="shared" si="88"/>
        <v>0.16722989266509661</v>
      </c>
      <c r="BN185" s="66">
        <f t="shared" si="88"/>
        <v>0.1648819396279011</v>
      </c>
      <c r="BO185" s="66">
        <f t="shared" si="88"/>
        <v>0.16255832738623857</v>
      </c>
      <c r="BP185" s="66">
        <f t="shared" si="88"/>
        <v>0.1602586793216246</v>
      </c>
      <c r="BQ185" s="66">
        <f t="shared" si="88"/>
        <v>0.15798262654699696</v>
      </c>
      <c r="BR185" s="66">
        <f t="shared" si="88"/>
        <v>0.15572980770931558</v>
      </c>
      <c r="BS185" s="66">
        <f t="shared" si="88"/>
        <v>0.15349986879818012</v>
      </c>
      <c r="BT185" s="66">
        <f t="shared" si="88"/>
        <v>0.15129246296025145</v>
      </c>
      <c r="BU185" s="66">
        <f t="shared" si="88"/>
        <v>0.1491072503192746</v>
      </c>
      <c r="BV185" s="66">
        <f t="shared" si="88"/>
        <v>0.14694389780150463</v>
      </c>
    </row>
    <row r="186" spans="3:74" x14ac:dyDescent="0.2">
      <c r="C186" s="74">
        <f>(E186-AU186)/42</f>
        <v>-1.4377098438341071E-3</v>
      </c>
      <c r="D186" s="7" t="s">
        <v>75</v>
      </c>
      <c r="E186" s="67">
        <f t="shared" ref="E186:AU186" si="89">E173/E180</f>
        <v>0.29046999164753456</v>
      </c>
      <c r="F186" s="67">
        <f t="shared" si="89"/>
        <v>0.31404928344399263</v>
      </c>
      <c r="G186" s="67">
        <f t="shared" si="89"/>
        <v>0.31427593785730384</v>
      </c>
      <c r="H186" s="67">
        <f t="shared" si="89"/>
        <v>0.30840335769091187</v>
      </c>
      <c r="I186" s="67">
        <f t="shared" si="89"/>
        <v>0.3060050468858907</v>
      </c>
      <c r="J186" s="67">
        <f t="shared" si="89"/>
        <v>0.30468290223595329</v>
      </c>
      <c r="K186" s="67">
        <f t="shared" si="89"/>
        <v>0.29591708511662951</v>
      </c>
      <c r="L186" s="67">
        <f t="shared" si="89"/>
        <v>0.30193382162756122</v>
      </c>
      <c r="M186" s="67">
        <f t="shared" si="89"/>
        <v>0.29518510414851118</v>
      </c>
      <c r="N186" s="67">
        <f t="shared" si="89"/>
        <v>0.31184490490248767</v>
      </c>
      <c r="O186" s="67">
        <f t="shared" si="89"/>
        <v>0.3129832764537393</v>
      </c>
      <c r="P186" s="67">
        <f t="shared" si="89"/>
        <v>0.30940793473186068</v>
      </c>
      <c r="Q186" s="67">
        <f t="shared" si="89"/>
        <v>0.3055503068840848</v>
      </c>
      <c r="R186" s="67">
        <f t="shared" si="89"/>
        <v>0.3144357821419303</v>
      </c>
      <c r="S186" s="67">
        <f t="shared" si="89"/>
        <v>0.30483325825958701</v>
      </c>
      <c r="T186" s="67">
        <f t="shared" si="89"/>
        <v>0.30562970829606251</v>
      </c>
      <c r="U186" s="67">
        <f t="shared" si="89"/>
        <v>0.30987854908581325</v>
      </c>
      <c r="V186" s="67">
        <f t="shared" si="89"/>
        <v>0.31298343075106971</v>
      </c>
      <c r="W186" s="67">
        <f t="shared" si="89"/>
        <v>0.33666015289574108</v>
      </c>
      <c r="X186" s="67">
        <f t="shared" si="89"/>
        <v>0.3249357830958714</v>
      </c>
      <c r="Y186" s="67">
        <f t="shared" si="89"/>
        <v>0.31214311044405629</v>
      </c>
      <c r="Z186" s="67">
        <f t="shared" si="89"/>
        <v>0.32238264350237145</v>
      </c>
      <c r="AA186" s="67">
        <f t="shared" si="89"/>
        <v>0.3211550634258073</v>
      </c>
      <c r="AB186" s="67">
        <f t="shared" si="89"/>
        <v>0.33019378645402503</v>
      </c>
      <c r="AC186" s="67">
        <f t="shared" si="89"/>
        <v>0.33477570179610883</v>
      </c>
      <c r="AD186" s="67">
        <f t="shared" si="89"/>
        <v>0.3261042236169277</v>
      </c>
      <c r="AE186" s="67">
        <f t="shared" si="89"/>
        <v>0.33118448969159675</v>
      </c>
      <c r="AF186" s="67">
        <f t="shared" si="89"/>
        <v>0.3354381151328561</v>
      </c>
      <c r="AG186" s="67">
        <f t="shared" si="89"/>
        <v>0.33389976994064441</v>
      </c>
      <c r="AH186" s="67">
        <f t="shared" si="89"/>
        <v>0.32632898510992164</v>
      </c>
      <c r="AI186" s="67">
        <f t="shared" si="89"/>
        <v>0.32034532373167662</v>
      </c>
      <c r="AJ186" s="67">
        <f t="shared" si="89"/>
        <v>0.32974903374415604</v>
      </c>
      <c r="AK186" s="67">
        <f t="shared" si="89"/>
        <v>0.33720781800718591</v>
      </c>
      <c r="AL186" s="67">
        <f t="shared" si="89"/>
        <v>0.33652638291060893</v>
      </c>
      <c r="AM186" s="67">
        <f t="shared" si="89"/>
        <v>0.33856686800136843</v>
      </c>
      <c r="AN186" s="67">
        <f t="shared" si="89"/>
        <v>0.34474090701598187</v>
      </c>
      <c r="AO186" s="67">
        <f t="shared" si="89"/>
        <v>0.3557023056806809</v>
      </c>
      <c r="AP186" s="67">
        <f t="shared" si="89"/>
        <v>0.34961328749897524</v>
      </c>
      <c r="AQ186" s="67">
        <f t="shared" si="89"/>
        <v>0.36278750463202447</v>
      </c>
      <c r="AR186" s="67">
        <f t="shared" si="89"/>
        <v>0.34859871571531215</v>
      </c>
      <c r="AS186" s="67">
        <f t="shared" si="89"/>
        <v>0.36017356667180656</v>
      </c>
      <c r="AT186" s="67">
        <f t="shared" si="89"/>
        <v>0.36218970170212256</v>
      </c>
      <c r="AU186" s="67">
        <f t="shared" si="89"/>
        <v>0.35085380508856706</v>
      </c>
      <c r="AV186" s="67">
        <f t="shared" ref="AV186:BV186" si="90">AV174/AV181</f>
        <v>0.35121588477512594</v>
      </c>
      <c r="AW186" s="67">
        <f t="shared" si="90"/>
        <v>0.35156984995444035</v>
      </c>
      <c r="AX186" s="67">
        <f t="shared" si="90"/>
        <v>0.35191975451680046</v>
      </c>
      <c r="AY186" s="67">
        <f t="shared" si="90"/>
        <v>0.35226577386034369</v>
      </c>
      <c r="AZ186" s="67">
        <f t="shared" si="90"/>
        <v>0.35260797166563485</v>
      </c>
      <c r="BA186" s="67">
        <f t="shared" si="90"/>
        <v>0.35294638149918561</v>
      </c>
      <c r="BB186" s="67">
        <f t="shared" si="90"/>
        <v>0.35328103539733985</v>
      </c>
      <c r="BC186" s="67">
        <f t="shared" si="90"/>
        <v>0.35361197206078954</v>
      </c>
      <c r="BD186" s="67">
        <f t="shared" si="90"/>
        <v>0.35393923874549305</v>
      </c>
      <c r="BE186" s="67">
        <f t="shared" si="90"/>
        <v>0.35426288925326621</v>
      </c>
      <c r="BF186" s="67">
        <f t="shared" si="90"/>
        <v>0.35458298223172524</v>
      </c>
      <c r="BG186" s="67">
        <f t="shared" si="90"/>
        <v>0.35489957859707255</v>
      </c>
      <c r="BH186" s="67">
        <f t="shared" si="90"/>
        <v>0.35521274020021254</v>
      </c>
      <c r="BI186" s="67">
        <f t="shared" si="90"/>
        <v>0.35552252838992221</v>
      </c>
      <c r="BJ186" s="67">
        <f t="shared" si="90"/>
        <v>0.3558290022683287</v>
      </c>
      <c r="BK186" s="67">
        <f t="shared" si="90"/>
        <v>0.35613221844722953</v>
      </c>
      <c r="BL186" s="67">
        <f t="shared" si="90"/>
        <v>0.35643223168651211</v>
      </c>
      <c r="BM186" s="67">
        <f t="shared" si="90"/>
        <v>0.35672896449901109</v>
      </c>
      <c r="BN186" s="67">
        <f t="shared" si="90"/>
        <v>0.35702260805412767</v>
      </c>
      <c r="BO186" s="67">
        <f t="shared" si="90"/>
        <v>0.35731321032130392</v>
      </c>
      <c r="BP186" s="67">
        <f t="shared" si="90"/>
        <v>0.3576008182810399</v>
      </c>
      <c r="BQ186" s="67">
        <f t="shared" si="90"/>
        <v>0.35788547795026515</v>
      </c>
      <c r="BR186" s="67">
        <f t="shared" si="90"/>
        <v>0.35816723440693266</v>
      </c>
      <c r="BS186" s="67">
        <f t="shared" si="90"/>
        <v>0.35844613181386437</v>
      </c>
      <c r="BT186" s="67">
        <f t="shared" si="90"/>
        <v>0.35872221344187177</v>
      </c>
      <c r="BU186" s="67">
        <f t="shared" si="90"/>
        <v>0.35899552169218102</v>
      </c>
      <c r="BV186" s="67">
        <f t="shared" si="90"/>
        <v>0.3592660981181825</v>
      </c>
    </row>
    <row r="187" spans="3:74" x14ac:dyDescent="0.2">
      <c r="C187" s="74">
        <f>(E187-AU187)/42</f>
        <v>-2.9052289266197442E-3</v>
      </c>
      <c r="D187" s="9" t="s">
        <v>76</v>
      </c>
      <c r="E187" s="68">
        <f t="shared" ref="E187:AU187" si="91">E176/E180</f>
        <v>0.31279400097374577</v>
      </c>
      <c r="F187" s="68">
        <f t="shared" si="91"/>
        <v>0.30804262147384315</v>
      </c>
      <c r="G187" s="68">
        <f t="shared" si="91"/>
        <v>0.32076902364885357</v>
      </c>
      <c r="H187" s="68">
        <f t="shared" si="91"/>
        <v>0.31949491871916669</v>
      </c>
      <c r="I187" s="68">
        <f t="shared" si="91"/>
        <v>0.32381822885045264</v>
      </c>
      <c r="J187" s="68">
        <f t="shared" si="91"/>
        <v>0.33196470078931872</v>
      </c>
      <c r="K187" s="68">
        <f t="shared" si="91"/>
        <v>0.32603361170782996</v>
      </c>
      <c r="L187" s="68">
        <f t="shared" si="91"/>
        <v>0.33329339376817646</v>
      </c>
      <c r="M187" s="68">
        <f t="shared" si="91"/>
        <v>0.33291045486764426</v>
      </c>
      <c r="N187" s="68">
        <f t="shared" si="91"/>
        <v>0.33883655721995692</v>
      </c>
      <c r="O187" s="68">
        <f t="shared" si="91"/>
        <v>0.34267011509640355</v>
      </c>
      <c r="P187" s="68">
        <f t="shared" si="91"/>
        <v>0.33660422033746479</v>
      </c>
      <c r="Q187" s="68">
        <f t="shared" si="91"/>
        <v>0.34915609974757328</v>
      </c>
      <c r="R187" s="68">
        <f t="shared" si="91"/>
        <v>0.35862672633909881</v>
      </c>
      <c r="S187" s="68">
        <f t="shared" si="91"/>
        <v>0.36215633146033482</v>
      </c>
      <c r="T187" s="68">
        <f t="shared" si="91"/>
        <v>0.36545942846549384</v>
      </c>
      <c r="U187" s="68">
        <f t="shared" si="91"/>
        <v>0.3682442076932308</v>
      </c>
      <c r="V187" s="68">
        <f t="shared" si="91"/>
        <v>0.37446874455179674</v>
      </c>
      <c r="W187" s="68">
        <f t="shared" si="91"/>
        <v>0.39126681596824642</v>
      </c>
      <c r="X187" s="68">
        <f t="shared" si="91"/>
        <v>0.39734936955974282</v>
      </c>
      <c r="Y187" s="68">
        <f t="shared" si="91"/>
        <v>0.38758043872637915</v>
      </c>
      <c r="Z187" s="68">
        <f t="shared" si="91"/>
        <v>0.39737553208691523</v>
      </c>
      <c r="AA187" s="68">
        <f t="shared" si="91"/>
        <v>0.3950575838365521</v>
      </c>
      <c r="AB187" s="68">
        <f t="shared" si="91"/>
        <v>0.39349782450173454</v>
      </c>
      <c r="AC187" s="68">
        <f t="shared" si="91"/>
        <v>0.40405431508442841</v>
      </c>
      <c r="AD187" s="68">
        <f t="shared" si="91"/>
        <v>0.40122553887465012</v>
      </c>
      <c r="AE187" s="68">
        <f t="shared" si="91"/>
        <v>0.40335010409298849</v>
      </c>
      <c r="AF187" s="68">
        <f t="shared" si="91"/>
        <v>0.40753672422897602</v>
      </c>
      <c r="AG187" s="68">
        <f t="shared" si="91"/>
        <v>0.40095551496379678</v>
      </c>
      <c r="AH187" s="68">
        <f t="shared" si="91"/>
        <v>0.40462012820887799</v>
      </c>
      <c r="AI187" s="68">
        <f t="shared" si="91"/>
        <v>0.40056076551776998</v>
      </c>
      <c r="AJ187" s="68">
        <f t="shared" si="91"/>
        <v>0.40649180359880466</v>
      </c>
      <c r="AK187" s="68">
        <f t="shared" si="91"/>
        <v>0.40366660272361121</v>
      </c>
      <c r="AL187" s="68">
        <f t="shared" si="91"/>
        <v>0.41466107541483194</v>
      </c>
      <c r="AM187" s="68">
        <f t="shared" si="91"/>
        <v>0.42502563687741524</v>
      </c>
      <c r="AN187" s="68">
        <f t="shared" si="91"/>
        <v>0.42303380537916818</v>
      </c>
      <c r="AO187" s="68">
        <f t="shared" si="91"/>
        <v>0.42574425418540235</v>
      </c>
      <c r="AP187" s="68">
        <f t="shared" si="91"/>
        <v>0.43512226326518788</v>
      </c>
      <c r="AQ187" s="68">
        <f t="shared" si="91"/>
        <v>0.43385850680521332</v>
      </c>
      <c r="AR187" s="68">
        <f t="shared" si="91"/>
        <v>0.43185879998521093</v>
      </c>
      <c r="AS187" s="68">
        <f t="shared" si="91"/>
        <v>0.44119421960965233</v>
      </c>
      <c r="AT187" s="68">
        <f t="shared" si="91"/>
        <v>0.44083222011448175</v>
      </c>
      <c r="AU187" s="68">
        <f t="shared" si="91"/>
        <v>0.43481361589177503</v>
      </c>
      <c r="AV187" s="68">
        <f t="shared" ref="AV187:BV187" si="92">AV177/AV181</f>
        <v>0.43732434989735691</v>
      </c>
      <c r="AW187" s="68">
        <f t="shared" si="92"/>
        <v>0.43980145794400521</v>
      </c>
      <c r="AX187" s="68">
        <f t="shared" si="92"/>
        <v>0.4422503635477148</v>
      </c>
      <c r="AY187" s="68">
        <f t="shared" si="92"/>
        <v>0.44467167870874469</v>
      </c>
      <c r="AZ187" s="68">
        <f t="shared" si="92"/>
        <v>0.44706586740011273</v>
      </c>
      <c r="BA187" s="68">
        <f t="shared" si="92"/>
        <v>0.44943334662045076</v>
      </c>
      <c r="BB187" s="68">
        <f t="shared" si="92"/>
        <v>0.45177452241111515</v>
      </c>
      <c r="BC187" s="68">
        <f t="shared" si="92"/>
        <v>0.45408980062877219</v>
      </c>
      <c r="BD187" s="68">
        <f t="shared" si="92"/>
        <v>0.45637958984003502</v>
      </c>
      <c r="BE187" s="68">
        <f t="shared" si="92"/>
        <v>0.45864429920827393</v>
      </c>
      <c r="BF187" s="68">
        <f t="shared" si="92"/>
        <v>0.46088433670188994</v>
      </c>
      <c r="BG187" s="68">
        <f t="shared" si="92"/>
        <v>0.46310010609036284</v>
      </c>
      <c r="BH187" s="68">
        <f t="shared" si="92"/>
        <v>0.4652920054778325</v>
      </c>
      <c r="BI187" s="68">
        <f t="shared" si="92"/>
        <v>0.46746042565116963</v>
      </c>
      <c r="BJ187" s="68">
        <f t="shared" si="92"/>
        <v>0.46960574797095861</v>
      </c>
      <c r="BK187" s="68">
        <f t="shared" si="92"/>
        <v>0.47172834419273468</v>
      </c>
      <c r="BL187" s="68">
        <f t="shared" si="92"/>
        <v>0.47382857744859341</v>
      </c>
      <c r="BM187" s="68">
        <f t="shared" si="92"/>
        <v>0.47590662843218223</v>
      </c>
      <c r="BN187" s="68">
        <f t="shared" si="92"/>
        <v>0.47796302920537509</v>
      </c>
      <c r="BO187" s="68">
        <f t="shared" si="92"/>
        <v>0.47999811636584194</v>
      </c>
      <c r="BP187" s="68">
        <f t="shared" si="92"/>
        <v>0.48201221956718943</v>
      </c>
      <c r="BQ187" s="68">
        <f t="shared" si="92"/>
        <v>0.48400566169715487</v>
      </c>
      <c r="BR187" s="68">
        <f t="shared" si="92"/>
        <v>0.48597875905034138</v>
      </c>
      <c r="BS187" s="68">
        <f t="shared" si="92"/>
        <v>0.48793182149568742</v>
      </c>
      <c r="BT187" s="68">
        <f t="shared" si="92"/>
        <v>0.48986515263885566</v>
      </c>
      <c r="BU187" s="68">
        <f t="shared" si="92"/>
        <v>0.49177904997972421</v>
      </c>
      <c r="BV187" s="68">
        <f t="shared" si="92"/>
        <v>0.49367380506514652</v>
      </c>
    </row>
    <row r="188" spans="3:74" x14ac:dyDescent="0.2">
      <c r="C188" s="69"/>
      <c r="D188" s="70" t="s">
        <v>77</v>
      </c>
      <c r="E188" s="71">
        <f>SUM(E185:E187)</f>
        <v>0.99949426714502887</v>
      </c>
      <c r="F188" s="71">
        <f t="shared" ref="F188:AV188" si="93">SUM(F185:F187)</f>
        <v>0.99951679382042324</v>
      </c>
      <c r="G188" s="71">
        <f t="shared" si="93"/>
        <v>0.99954587295128605</v>
      </c>
      <c r="H188" s="71">
        <f t="shared" si="93"/>
        <v>0.99953815843557048</v>
      </c>
      <c r="I188" s="71">
        <f t="shared" si="93"/>
        <v>0.99954067097123955</v>
      </c>
      <c r="J188" s="71">
        <f t="shared" si="93"/>
        <v>0.99956255878384037</v>
      </c>
      <c r="K188" s="71">
        <f t="shared" si="93"/>
        <v>0.99959066207371872</v>
      </c>
      <c r="L188" s="71">
        <f t="shared" si="93"/>
        <v>0.99959904376694875</v>
      </c>
      <c r="M188" s="71">
        <f t="shared" si="93"/>
        <v>0.99962311201159038</v>
      </c>
      <c r="N188" s="71">
        <f t="shared" si="93"/>
        <v>0.99960192758118382</v>
      </c>
      <c r="O188" s="71">
        <f t="shared" si="93"/>
        <v>0.99960143869991391</v>
      </c>
      <c r="P188" s="71">
        <f t="shared" si="93"/>
        <v>0.99961345304757465</v>
      </c>
      <c r="Q188" s="71">
        <f t="shared" si="93"/>
        <v>0.9996146606887526</v>
      </c>
      <c r="R188" s="71">
        <f t="shared" si="93"/>
        <v>0.9996214783176085</v>
      </c>
      <c r="S188" s="71">
        <f t="shared" si="93"/>
        <v>0.99964261613734529</v>
      </c>
      <c r="T188" s="71">
        <f t="shared" si="93"/>
        <v>0.99965891119526729</v>
      </c>
      <c r="U188" s="71">
        <f t="shared" si="93"/>
        <v>0.99967787403806385</v>
      </c>
      <c r="V188" s="71">
        <f t="shared" si="93"/>
        <v>0.99969447746496076</v>
      </c>
      <c r="W188" s="71">
        <f t="shared" si="93"/>
        <v>0.9996983673710742</v>
      </c>
      <c r="X188" s="71">
        <f t="shared" si="93"/>
        <v>0.99970550481660814</v>
      </c>
      <c r="Y188" s="71">
        <f t="shared" si="93"/>
        <v>0.99972267618334076</v>
      </c>
      <c r="Z188" s="71">
        <f t="shared" si="93"/>
        <v>0.99971684035963659</v>
      </c>
      <c r="AA188" s="71">
        <f t="shared" si="93"/>
        <v>0.99972529227832996</v>
      </c>
      <c r="AB188" s="71">
        <f t="shared" si="93"/>
        <v>0.99972773399410897</v>
      </c>
      <c r="AC188" s="71">
        <f t="shared" si="93"/>
        <v>0.99973403460075527</v>
      </c>
      <c r="AD188" s="71">
        <f t="shared" si="93"/>
        <v>0.99975331140550594</v>
      </c>
      <c r="AE188" s="71">
        <f t="shared" si="93"/>
        <v>0.99975658478409768</v>
      </c>
      <c r="AF188" s="71">
        <f t="shared" si="93"/>
        <v>0.99975964914847248</v>
      </c>
      <c r="AG188" s="71">
        <f t="shared" si="93"/>
        <v>0.99977281866393486</v>
      </c>
      <c r="AH188" s="71">
        <f t="shared" si="93"/>
        <v>0.99977939684714423</v>
      </c>
      <c r="AI188" s="71">
        <f t="shared" si="93"/>
        <v>0.99978528435990754</v>
      </c>
      <c r="AJ188" s="71">
        <f t="shared" si="93"/>
        <v>0.99978618217501591</v>
      </c>
      <c r="AK188" s="71">
        <f t="shared" si="93"/>
        <v>0.99978997821627702</v>
      </c>
      <c r="AL188" s="71">
        <f t="shared" si="93"/>
        <v>0.9997917515524366</v>
      </c>
      <c r="AM188" s="71">
        <f t="shared" si="93"/>
        <v>0.99979665927364647</v>
      </c>
      <c r="AN188" s="71">
        <f t="shared" si="93"/>
        <v>0.99979832432632265</v>
      </c>
      <c r="AO188" s="71">
        <f t="shared" si="93"/>
        <v>0.9997976741484067</v>
      </c>
      <c r="AP188" s="71">
        <f t="shared" si="93"/>
        <v>0.99979678954673035</v>
      </c>
      <c r="AQ188" s="71">
        <f t="shared" si="93"/>
        <v>0.99978486922068488</v>
      </c>
      <c r="AR188" s="71">
        <f t="shared" si="93"/>
        <v>0.99979553156370882</v>
      </c>
      <c r="AS188" s="71">
        <f t="shared" si="93"/>
        <v>0.99979139875130185</v>
      </c>
      <c r="AT188" s="71">
        <f t="shared" si="93"/>
        <v>0.999791667591169</v>
      </c>
      <c r="AU188" s="71">
        <f t="shared" si="93"/>
        <v>0.99979848148203176</v>
      </c>
      <c r="AV188" s="71">
        <f t="shared" si="93"/>
        <v>0.99981335069770261</v>
      </c>
      <c r="AW188" s="71">
        <f t="shared" ref="AW188:BV188" si="94">SUM(AW185:AW187)</f>
        <v>0.99981672385066611</v>
      </c>
      <c r="AX188" s="71">
        <f t="shared" si="94"/>
        <v>0.99981995255285527</v>
      </c>
      <c r="AY188" s="71">
        <f t="shared" si="94"/>
        <v>0.99982334200330769</v>
      </c>
      <c r="AZ188" s="71">
        <f t="shared" si="94"/>
        <v>0.99982688377124496</v>
      </c>
      <c r="BA188" s="71">
        <f t="shared" si="94"/>
        <v>0.99983048837345068</v>
      </c>
      <c r="BB188" s="71">
        <f t="shared" si="94"/>
        <v>0.99983406643487693</v>
      </c>
      <c r="BC188" s="71">
        <f t="shared" si="94"/>
        <v>0.99983755173552735</v>
      </c>
      <c r="BD188" s="71">
        <f t="shared" si="94"/>
        <v>0.99984090632700273</v>
      </c>
      <c r="BE188" s="71">
        <f t="shared" si="94"/>
        <v>0.99984411462049705</v>
      </c>
      <c r="BF188" s="71">
        <f t="shared" si="94"/>
        <v>0.99984717838686588</v>
      </c>
      <c r="BG188" s="71">
        <f t="shared" si="94"/>
        <v>0.99985010931885454</v>
      </c>
      <c r="BH188" s="71">
        <f t="shared" si="94"/>
        <v>0.99985292513798618</v>
      </c>
      <c r="BI188" s="71">
        <f t="shared" si="94"/>
        <v>0.99985564543666117</v>
      </c>
      <c r="BJ188" s="71">
        <f t="shared" si="94"/>
        <v>0.99985828668081367</v>
      </c>
      <c r="BK188" s="71">
        <f t="shared" si="94"/>
        <v>0.99986086145474751</v>
      </c>
      <c r="BL188" s="71">
        <f t="shared" si="94"/>
        <v>0.99986338018647691</v>
      </c>
      <c r="BM188" s="71">
        <f t="shared" si="94"/>
        <v>0.99986548559628996</v>
      </c>
      <c r="BN188" s="71">
        <f t="shared" si="94"/>
        <v>0.99986757688740391</v>
      </c>
      <c r="BO188" s="71">
        <f t="shared" si="94"/>
        <v>0.99986965407338446</v>
      </c>
      <c r="BP188" s="71">
        <f t="shared" si="94"/>
        <v>0.9998717171698539</v>
      </c>
      <c r="BQ188" s="71">
        <f t="shared" si="94"/>
        <v>0.99987376619441704</v>
      </c>
      <c r="BR188" s="71">
        <f t="shared" si="94"/>
        <v>0.99987580116658958</v>
      </c>
      <c r="BS188" s="71">
        <f t="shared" si="94"/>
        <v>0.9998778221077318</v>
      </c>
      <c r="BT188" s="71">
        <f t="shared" si="94"/>
        <v>0.99987982904097883</v>
      </c>
      <c r="BU188" s="71">
        <f t="shared" si="94"/>
        <v>0.99988182199117981</v>
      </c>
      <c r="BV188" s="71">
        <f t="shared" si="94"/>
        <v>0.99988380098483365</v>
      </c>
    </row>
    <row r="189" spans="3:74" x14ac:dyDescent="0.2">
      <c r="C189" s="74">
        <v>4.3356955789666043E-3</v>
      </c>
      <c r="D189" s="5" t="s">
        <v>74</v>
      </c>
      <c r="E189" s="66">
        <v>0.39623027452374854</v>
      </c>
      <c r="F189" s="66">
        <v>0.37742488890258741</v>
      </c>
      <c r="G189" s="66">
        <v>0.36450091144512864</v>
      </c>
      <c r="H189" s="66">
        <v>0.37163988202549186</v>
      </c>
      <c r="I189" s="66">
        <v>0.36971739523489622</v>
      </c>
      <c r="J189" s="66">
        <v>0.3629149557585683</v>
      </c>
      <c r="K189" s="66">
        <v>0.37763996524925919</v>
      </c>
      <c r="L189" s="66">
        <v>0.36437182837121107</v>
      </c>
      <c r="M189" s="66">
        <v>0.37152755299543488</v>
      </c>
      <c r="N189" s="66">
        <v>0.34892046545873912</v>
      </c>
      <c r="O189" s="66">
        <v>0.34394804714977112</v>
      </c>
      <c r="P189" s="66">
        <v>0.35360129797824907</v>
      </c>
      <c r="Q189" s="66">
        <v>0.34490825405709458</v>
      </c>
      <c r="R189" s="66">
        <v>0.32655896983657945</v>
      </c>
      <c r="S189" s="66">
        <v>0.33265302641742334</v>
      </c>
      <c r="T189" s="66">
        <v>0.32856977443371094</v>
      </c>
      <c r="U189" s="66">
        <v>0.32155511725901975</v>
      </c>
      <c r="V189" s="66">
        <v>0.31224230215333126</v>
      </c>
      <c r="W189" s="66">
        <v>0.27177139851925913</v>
      </c>
      <c r="X189" s="66">
        <v>0.27742035214803096</v>
      </c>
      <c r="Y189" s="66">
        <v>0.29999912694322151</v>
      </c>
      <c r="Z189" s="66">
        <v>0.27995866470327513</v>
      </c>
      <c r="AA189" s="66">
        <v>0.28351264494939243</v>
      </c>
      <c r="AB189" s="66">
        <v>0.27603612297343394</v>
      </c>
      <c r="AC189" s="66">
        <v>0.26090401765964999</v>
      </c>
      <c r="AD189" s="66">
        <v>0.27242354885464576</v>
      </c>
      <c r="AE189" s="66">
        <v>0.26522199094195048</v>
      </c>
      <c r="AF189" s="66">
        <v>0.25678480973101314</v>
      </c>
      <c r="AG189" s="66">
        <v>0.26491753370465304</v>
      </c>
      <c r="AH189" s="66">
        <v>0.26883028347370513</v>
      </c>
      <c r="AI189" s="66">
        <v>0.27887919505467168</v>
      </c>
      <c r="AJ189" s="66">
        <v>0.26354534477895736</v>
      </c>
      <c r="AK189" s="66">
        <v>0.25891555743365202</v>
      </c>
      <c r="AL189" s="66">
        <v>0.24860429317707838</v>
      </c>
      <c r="AM189" s="66">
        <v>0.23620415433409536</v>
      </c>
      <c r="AN189" s="66">
        <v>0.23202361162241661</v>
      </c>
      <c r="AO189" s="66">
        <v>0.21835111397607093</v>
      </c>
      <c r="AP189" s="66">
        <v>0.21506123839619487</v>
      </c>
      <c r="AQ189" s="66">
        <v>0.20313885736702469</v>
      </c>
      <c r="AR189" s="66">
        <v>0.21933801542876186</v>
      </c>
      <c r="AS189" s="66">
        <v>0.19842361214465096</v>
      </c>
      <c r="AT189" s="66">
        <v>0.19676974545860224</v>
      </c>
      <c r="AU189" s="66">
        <v>0.21413106020715114</v>
      </c>
      <c r="AV189" s="66">
        <v>0.21105530835108516</v>
      </c>
      <c r="AW189" s="66">
        <v>0.20802087418959536</v>
      </c>
      <c r="AX189" s="66">
        <v>0.2050269307239167</v>
      </c>
      <c r="AY189" s="66">
        <v>0.20207267287951908</v>
      </c>
      <c r="AZ189" s="66">
        <v>0.19915731678435974</v>
      </c>
      <c r="BA189" s="66">
        <v>0.19628009907546162</v>
      </c>
      <c r="BB189" s="66">
        <v>0.19344027623252832</v>
      </c>
      <c r="BC189" s="66">
        <v>0.1906371239373745</v>
      </c>
      <c r="BD189" s="66">
        <v>0.18786993645801145</v>
      </c>
      <c r="BE189" s="66">
        <v>0.1851380260562889</v>
      </c>
      <c r="BF189" s="66">
        <v>0.18244072241804787</v>
      </c>
      <c r="BG189" s="66">
        <v>0.17977737210479311</v>
      </c>
      <c r="BH189" s="66">
        <v>0.17714733802594257</v>
      </c>
      <c r="BI189" s="66">
        <v>0.17454999893075934</v>
      </c>
      <c r="BJ189" s="66">
        <v>0.17198474891911428</v>
      </c>
      <c r="BK189" s="66">
        <v>0.1694509969702703</v>
      </c>
      <c r="BL189" s="66">
        <v>0.16694816648891853</v>
      </c>
      <c r="BM189" s="66">
        <v>0.16447569486773417</v>
      </c>
      <c r="BN189" s="66">
        <v>0.16203303306575437</v>
      </c>
      <c r="BO189" s="66">
        <v>0.15961964520191535</v>
      </c>
      <c r="BP189" s="66">
        <v>0.15723500816311564</v>
      </c>
      <c r="BQ189" s="66">
        <v>0.15487861122620411</v>
      </c>
      <c r="BR189" s="66">
        <v>0.15254995569331875</v>
      </c>
      <c r="BS189" s="66">
        <v>0.15024855454002958</v>
      </c>
      <c r="BT189" s="66">
        <v>0.14797393207576343</v>
      </c>
      <c r="BU189" s="66">
        <v>0.14572562361601438</v>
      </c>
      <c r="BV189" s="66">
        <v>0.14350317516586475</v>
      </c>
    </row>
    <row r="190" spans="3:74" x14ac:dyDescent="0.2">
      <c r="C190" s="74">
        <v>-1.4377098650937387E-3</v>
      </c>
      <c r="D190" s="7" t="s">
        <v>75</v>
      </c>
      <c r="E190" s="67">
        <v>0.29046999164753456</v>
      </c>
      <c r="F190" s="67">
        <v>0.31404928344399263</v>
      </c>
      <c r="G190" s="67">
        <v>0.31427593785730384</v>
      </c>
      <c r="H190" s="67">
        <v>0.30840335769091187</v>
      </c>
      <c r="I190" s="67">
        <v>0.3060050468858907</v>
      </c>
      <c r="J190" s="67">
        <v>0.30468290223595329</v>
      </c>
      <c r="K190" s="67">
        <v>0.29591708511662951</v>
      </c>
      <c r="L190" s="67">
        <v>0.30193382162756122</v>
      </c>
      <c r="M190" s="67">
        <v>0.29518510414851118</v>
      </c>
      <c r="N190" s="67">
        <v>0.31184490490248767</v>
      </c>
      <c r="O190" s="67">
        <v>0.3129832764537393</v>
      </c>
      <c r="P190" s="67">
        <v>0.30940793473186068</v>
      </c>
      <c r="Q190" s="67">
        <v>0.3055503068840848</v>
      </c>
      <c r="R190" s="67">
        <v>0.3144357821419303</v>
      </c>
      <c r="S190" s="67">
        <v>0.30483325825958701</v>
      </c>
      <c r="T190" s="67">
        <v>0.30562970829606251</v>
      </c>
      <c r="U190" s="67">
        <v>0.30987854908581325</v>
      </c>
      <c r="V190" s="67">
        <v>0.31298343077035068</v>
      </c>
      <c r="W190" s="67">
        <v>0.33666015286603079</v>
      </c>
      <c r="X190" s="67">
        <v>0.32493578312741533</v>
      </c>
      <c r="Y190" s="67">
        <v>0.31214311060383187</v>
      </c>
      <c r="Z190" s="67">
        <v>0.32238264366472069</v>
      </c>
      <c r="AA190" s="67">
        <v>0.32115506358522267</v>
      </c>
      <c r="AB190" s="67">
        <v>0.33019378661154358</v>
      </c>
      <c r="AC190" s="67">
        <v>0.33477570195053824</v>
      </c>
      <c r="AD190" s="67">
        <v>0.32610422376357512</v>
      </c>
      <c r="AE190" s="67">
        <v>0.33118448983675158</v>
      </c>
      <c r="AF190" s="67">
        <v>0.33543811527681999</v>
      </c>
      <c r="AG190" s="67">
        <v>0.33389977007853394</v>
      </c>
      <c r="AH190" s="67">
        <v>0.326328985246845</v>
      </c>
      <c r="AI190" s="67">
        <v>0.32034532386764014</v>
      </c>
      <c r="AJ190" s="67">
        <v>0.32974903387919502</v>
      </c>
      <c r="AK190" s="67">
        <v>0.33720781813985901</v>
      </c>
      <c r="AL190" s="67">
        <v>0.33652638304382831</v>
      </c>
      <c r="AM190" s="67">
        <v>0.33856686817153286</v>
      </c>
      <c r="AN190" s="67">
        <v>0.34474090788794148</v>
      </c>
      <c r="AO190" s="67">
        <v>0.35570230658435298</v>
      </c>
      <c r="AP190" s="67">
        <v>0.34961328866743985</v>
      </c>
      <c r="AQ190" s="67">
        <v>0.36278750593827164</v>
      </c>
      <c r="AR190" s="67">
        <v>0.34859871700548639</v>
      </c>
      <c r="AS190" s="67">
        <v>0.36017356772040382</v>
      </c>
      <c r="AT190" s="67">
        <v>0.36218970272628453</v>
      </c>
      <c r="AU190" s="67">
        <v>0.35085380598147159</v>
      </c>
      <c r="AV190" s="67">
        <f>AU190</f>
        <v>0.35085380598147159</v>
      </c>
      <c r="AW190" s="67">
        <f t="shared" ref="AW190:BV190" si="95">AV190</f>
        <v>0.35085380598147159</v>
      </c>
      <c r="AX190" s="67">
        <f t="shared" si="95"/>
        <v>0.35085380598147159</v>
      </c>
      <c r="AY190" s="67">
        <f t="shared" si="95"/>
        <v>0.35085380598147159</v>
      </c>
      <c r="AZ190" s="67">
        <f t="shared" si="95"/>
        <v>0.35085380598147159</v>
      </c>
      <c r="BA190" s="67">
        <f t="shared" si="95"/>
        <v>0.35085380598147159</v>
      </c>
      <c r="BB190" s="67">
        <f t="shared" si="95"/>
        <v>0.35085380598147159</v>
      </c>
      <c r="BC190" s="67">
        <f t="shared" si="95"/>
        <v>0.35085380598147159</v>
      </c>
      <c r="BD190" s="67">
        <f t="shared" si="95"/>
        <v>0.35085380598147159</v>
      </c>
      <c r="BE190" s="67">
        <f t="shared" si="95"/>
        <v>0.35085380598147159</v>
      </c>
      <c r="BF190" s="67">
        <f t="shared" si="95"/>
        <v>0.35085380598147159</v>
      </c>
      <c r="BG190" s="67">
        <f t="shared" si="95"/>
        <v>0.35085380598147159</v>
      </c>
      <c r="BH190" s="67">
        <f t="shared" si="95"/>
        <v>0.35085380598147159</v>
      </c>
      <c r="BI190" s="67">
        <f t="shared" si="95"/>
        <v>0.35085380598147159</v>
      </c>
      <c r="BJ190" s="67">
        <f t="shared" si="95"/>
        <v>0.35085380598147159</v>
      </c>
      <c r="BK190" s="67">
        <f t="shared" si="95"/>
        <v>0.35085380598147159</v>
      </c>
      <c r="BL190" s="67">
        <f t="shared" si="95"/>
        <v>0.35085380598147159</v>
      </c>
      <c r="BM190" s="67">
        <f t="shared" si="95"/>
        <v>0.35085380598147159</v>
      </c>
      <c r="BN190" s="67">
        <f t="shared" si="95"/>
        <v>0.35085380598147159</v>
      </c>
      <c r="BO190" s="67">
        <f t="shared" si="95"/>
        <v>0.35085380598147159</v>
      </c>
      <c r="BP190" s="67">
        <f t="shared" si="95"/>
        <v>0.35085380598147159</v>
      </c>
      <c r="BQ190" s="67">
        <f t="shared" si="95"/>
        <v>0.35085380598147159</v>
      </c>
      <c r="BR190" s="67">
        <f t="shared" si="95"/>
        <v>0.35085380598147159</v>
      </c>
      <c r="BS190" s="67">
        <f t="shared" si="95"/>
        <v>0.35085380598147159</v>
      </c>
      <c r="BT190" s="67">
        <f t="shared" si="95"/>
        <v>0.35085380598147159</v>
      </c>
      <c r="BU190" s="67">
        <f t="shared" si="95"/>
        <v>0.35085380598147159</v>
      </c>
      <c r="BV190" s="67">
        <f t="shared" si="95"/>
        <v>0.35085380598147159</v>
      </c>
    </row>
    <row r="191" spans="3:74" x14ac:dyDescent="0.2">
      <c r="C191" s="74">
        <v>-2.9052289123795362E-3</v>
      </c>
      <c r="D191" s="9" t="s">
        <v>76</v>
      </c>
      <c r="E191" s="68">
        <v>0.31279400097374577</v>
      </c>
      <c r="F191" s="68">
        <v>0.30804262147384315</v>
      </c>
      <c r="G191" s="68">
        <v>0.32076902364885357</v>
      </c>
      <c r="H191" s="68">
        <v>0.31949491871916669</v>
      </c>
      <c r="I191" s="68">
        <v>0.32381822885045264</v>
      </c>
      <c r="J191" s="68">
        <v>0.33196470078931872</v>
      </c>
      <c r="K191" s="68">
        <v>0.32603361170782996</v>
      </c>
      <c r="L191" s="68">
        <v>0.33329339376817646</v>
      </c>
      <c r="M191" s="68">
        <v>0.33291045486764426</v>
      </c>
      <c r="N191" s="68">
        <v>0.33883655721995692</v>
      </c>
      <c r="O191" s="68">
        <v>0.34267011509640355</v>
      </c>
      <c r="P191" s="68">
        <v>0.33660422033746479</v>
      </c>
      <c r="Q191" s="68">
        <v>0.34915609974757328</v>
      </c>
      <c r="R191" s="68">
        <v>0.35862672633909881</v>
      </c>
      <c r="S191" s="68">
        <v>0.36215633146033482</v>
      </c>
      <c r="T191" s="68">
        <v>0.36545942846549384</v>
      </c>
      <c r="U191" s="68">
        <v>0.3682442076932308</v>
      </c>
      <c r="V191" s="68">
        <v>0.37446874454128737</v>
      </c>
      <c r="W191" s="68">
        <v>0.39126681598577084</v>
      </c>
      <c r="X191" s="68">
        <v>0.39734936954117578</v>
      </c>
      <c r="Y191" s="68">
        <v>0.38758043863635189</v>
      </c>
      <c r="Z191" s="68">
        <v>0.39737553199170872</v>
      </c>
      <c r="AA191" s="68">
        <v>0.39505758374377947</v>
      </c>
      <c r="AB191" s="68">
        <v>0.39349782440919551</v>
      </c>
      <c r="AC191" s="68">
        <v>0.4040543149906286</v>
      </c>
      <c r="AD191" s="68">
        <v>0.40122553878733891</v>
      </c>
      <c r="AE191" s="68">
        <v>0.40335010400544835</v>
      </c>
      <c r="AF191" s="68">
        <v>0.40753672414069136</v>
      </c>
      <c r="AG191" s="68">
        <v>0.40095551488079495</v>
      </c>
      <c r="AH191" s="68">
        <v>0.40462012812663917</v>
      </c>
      <c r="AI191" s="68">
        <v>0.40056076543763858</v>
      </c>
      <c r="AJ191" s="68">
        <v>0.40649180351690667</v>
      </c>
      <c r="AK191" s="68">
        <v>0.40366660264280807</v>
      </c>
      <c r="AL191" s="68">
        <v>0.41466107533157187</v>
      </c>
      <c r="AM191" s="68">
        <v>0.42502563676807043</v>
      </c>
      <c r="AN191" s="68">
        <v>0.42303380481623304</v>
      </c>
      <c r="AO191" s="68">
        <v>0.42574425358826662</v>
      </c>
      <c r="AP191" s="68">
        <v>0.43512226248346081</v>
      </c>
      <c r="AQ191" s="68">
        <v>0.43385850591582942</v>
      </c>
      <c r="AR191" s="68">
        <v>0.43185879912986547</v>
      </c>
      <c r="AS191" s="68">
        <v>0.441194218886589</v>
      </c>
      <c r="AT191" s="68">
        <v>0.44083221940661671</v>
      </c>
      <c r="AU191" s="68">
        <v>0.43481361529368628</v>
      </c>
      <c r="AV191" s="68">
        <v>0.43687349935240533</v>
      </c>
      <c r="AW191" s="68">
        <v>0.43890571223855157</v>
      </c>
      <c r="AX191" s="68">
        <v>0.44091080780745912</v>
      </c>
      <c r="AY191" s="68">
        <v>0.44288932523142449</v>
      </c>
      <c r="AZ191" s="68">
        <v>0.44484178948307229</v>
      </c>
      <c r="BA191" s="68">
        <v>0.44676871179975236</v>
      </c>
      <c r="BB191" s="68">
        <v>0.44867059012982874</v>
      </c>
      <c r="BC191" s="68">
        <v>0.45054790956168128</v>
      </c>
      <c r="BD191" s="68">
        <v>0.45240114273619281</v>
      </c>
      <c r="BE191" s="68">
        <v>0.45423075024346249</v>
      </c>
      <c r="BF191" s="68">
        <v>0.45603718100444196</v>
      </c>
      <c r="BG191" s="68">
        <v>0.45782087263816018</v>
      </c>
      <c r="BH191" s="68">
        <v>0.45958225181516615</v>
      </c>
      <c r="BI191" s="68">
        <v>0.4613217345977918</v>
      </c>
      <c r="BJ191" s="68">
        <v>0.46303972676780214</v>
      </c>
      <c r="BK191" s="68">
        <v>0.46473662414197708</v>
      </c>
      <c r="BL191" s="68">
        <v>0.46641281287613812</v>
      </c>
      <c r="BM191" s="68">
        <v>0.46806866975811279</v>
      </c>
      <c r="BN191" s="68">
        <v>0.46970456249010173</v>
      </c>
      <c r="BO191" s="68">
        <v>0.47132084996089479</v>
      </c>
      <c r="BP191" s="68">
        <v>0.47291788250835698</v>
      </c>
      <c r="BQ191" s="68">
        <v>0.47449600217258986</v>
      </c>
      <c r="BR191" s="68">
        <v>0.4760555429401514</v>
      </c>
      <c r="BS191" s="68">
        <v>0.47759683097970146</v>
      </c>
      <c r="BT191" s="68">
        <v>0.47912018486941965</v>
      </c>
      <c r="BU191" s="68">
        <v>0.48062591581653313</v>
      </c>
      <c r="BV191" s="68">
        <v>0.48211432786926717</v>
      </c>
    </row>
    <row r="192" spans="3:74" x14ac:dyDescent="0.2">
      <c r="C192" s="69"/>
      <c r="D192" s="70" t="s">
        <v>77</v>
      </c>
      <c r="E192" s="71">
        <v>0.99949426714502887</v>
      </c>
      <c r="F192" s="71">
        <v>0.99951679382042324</v>
      </c>
      <c r="G192" s="71">
        <v>0.99954587295128605</v>
      </c>
      <c r="H192" s="71">
        <v>0.99953815843557048</v>
      </c>
      <c r="I192" s="71">
        <v>0.99954067097123955</v>
      </c>
      <c r="J192" s="71">
        <v>0.99956255878384037</v>
      </c>
      <c r="K192" s="71">
        <v>0.99959066207371872</v>
      </c>
      <c r="L192" s="71">
        <v>0.99959904376694875</v>
      </c>
      <c r="M192" s="71">
        <v>0.99962311201159038</v>
      </c>
      <c r="N192" s="71">
        <v>0.99960192758118382</v>
      </c>
      <c r="O192" s="71">
        <v>0.99960143869991391</v>
      </c>
      <c r="P192" s="71">
        <v>0.99961345304757465</v>
      </c>
      <c r="Q192" s="71">
        <v>0.9996146606887526</v>
      </c>
      <c r="R192" s="71">
        <v>0.9996214783176085</v>
      </c>
      <c r="S192" s="71">
        <v>0.99964261613734529</v>
      </c>
      <c r="T192" s="71">
        <v>0.99965891119526729</v>
      </c>
      <c r="U192" s="71">
        <v>0.99967787403806385</v>
      </c>
      <c r="V192" s="71">
        <v>0.9996944774649692</v>
      </c>
      <c r="W192" s="71">
        <v>0.99969836737106077</v>
      </c>
      <c r="X192" s="71">
        <v>0.99970550481662213</v>
      </c>
      <c r="Y192" s="71">
        <v>0.99972267618340527</v>
      </c>
      <c r="Z192" s="71">
        <v>0.99971684035970454</v>
      </c>
      <c r="AA192" s="71">
        <v>0.99972529227839457</v>
      </c>
      <c r="AB192" s="71">
        <v>0.99972773399417303</v>
      </c>
      <c r="AC192" s="71">
        <v>0.99973403460081678</v>
      </c>
      <c r="AD192" s="71">
        <v>0.99975331140555979</v>
      </c>
      <c r="AE192" s="71">
        <v>0.99975658478415041</v>
      </c>
      <c r="AF192" s="71">
        <v>0.99975964914852455</v>
      </c>
      <c r="AG192" s="71">
        <v>0.99977281866398193</v>
      </c>
      <c r="AH192" s="71">
        <v>0.99977939684718931</v>
      </c>
      <c r="AI192" s="71">
        <v>0.9997852843599504</v>
      </c>
      <c r="AJ192" s="71">
        <v>0.9997861821750591</v>
      </c>
      <c r="AK192" s="71">
        <v>0.9997899782163191</v>
      </c>
      <c r="AL192" s="71">
        <v>0.99979175155247857</v>
      </c>
      <c r="AM192" s="71">
        <v>0.99979665927369865</v>
      </c>
      <c r="AN192" s="71">
        <v>0.9997983243265911</v>
      </c>
      <c r="AO192" s="71">
        <v>0.99979767414869058</v>
      </c>
      <c r="AP192" s="71">
        <v>0.99979678954709561</v>
      </c>
      <c r="AQ192" s="71">
        <v>0.99978486922112575</v>
      </c>
      <c r="AR192" s="71">
        <v>0.99979553156411372</v>
      </c>
      <c r="AS192" s="71">
        <v>0.9997913987516438</v>
      </c>
      <c r="AT192" s="71">
        <v>0.99979166759150351</v>
      </c>
      <c r="AU192" s="71">
        <v>0.9997984814823091</v>
      </c>
      <c r="AV192" s="71">
        <v>0.99980173184952448</v>
      </c>
      <c r="AW192" s="71">
        <v>0.9998049385533736</v>
      </c>
      <c r="AX192" s="71">
        <v>0.99980810246780516</v>
      </c>
      <c r="AY192" s="71">
        <v>0.99981122444359927</v>
      </c>
      <c r="AZ192" s="71">
        <v>0.99981430530912951</v>
      </c>
      <c r="BA192" s="71">
        <v>0.99981734587109639</v>
      </c>
      <c r="BB192" s="71">
        <v>0.99982034691523047</v>
      </c>
      <c r="BC192" s="71">
        <v>0.99982330920697149</v>
      </c>
      <c r="BD192" s="71">
        <v>0.9998262334921163</v>
      </c>
      <c r="BE192" s="71">
        <v>0.99982912049744721</v>
      </c>
      <c r="BF192" s="71">
        <v>0.99983197093133325</v>
      </c>
      <c r="BG192" s="71">
        <v>0.99983478548430982</v>
      </c>
      <c r="BH192" s="71">
        <v>0.99983756482963604</v>
      </c>
      <c r="BI192" s="71">
        <v>0.99984030962383175</v>
      </c>
      <c r="BJ192" s="71">
        <v>0.9998430205071952</v>
      </c>
      <c r="BK192" s="71">
        <v>0.99984569810430046</v>
      </c>
      <c r="BL192" s="71">
        <v>0.99984834302447723</v>
      </c>
      <c r="BM192" s="71">
        <v>0.99985095586227268</v>
      </c>
      <c r="BN192" s="71">
        <v>0.99985353719789749</v>
      </c>
      <c r="BO192" s="71">
        <v>0.99985608759765587</v>
      </c>
      <c r="BP192" s="71">
        <v>0.99985860761435896</v>
      </c>
      <c r="BQ192" s="71">
        <v>0.99986109778772425</v>
      </c>
      <c r="BR192" s="71">
        <v>0.9998635586447614</v>
      </c>
      <c r="BS192" s="71">
        <v>0.99986599070014459</v>
      </c>
      <c r="BT192" s="71">
        <v>0.9998683944565695</v>
      </c>
      <c r="BU192" s="71">
        <v>0.99987077040510164</v>
      </c>
      <c r="BV192" s="71">
        <v>0.9998731190255099</v>
      </c>
    </row>
    <row r="193" spans="1:91" ht="13.5" thickBot="1" x14ac:dyDescent="0.25">
      <c r="E193" s="13"/>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row>
    <row r="194" spans="1:91" x14ac:dyDescent="0.2">
      <c r="E194" s="3">
        <v>1971</v>
      </c>
      <c r="F194" s="3">
        <v>1972</v>
      </c>
      <c r="G194" s="3">
        <v>1973</v>
      </c>
      <c r="H194" s="3">
        <v>1974</v>
      </c>
      <c r="I194" s="3">
        <v>1975</v>
      </c>
      <c r="J194" s="3">
        <v>1976</v>
      </c>
      <c r="K194" s="3">
        <v>1977</v>
      </c>
      <c r="L194" s="3">
        <v>1978</v>
      </c>
      <c r="M194" s="3">
        <v>1979</v>
      </c>
      <c r="N194" s="3">
        <v>1980</v>
      </c>
      <c r="O194" s="3">
        <v>1981</v>
      </c>
      <c r="P194" s="3">
        <v>1982</v>
      </c>
      <c r="Q194" s="3">
        <v>1983</v>
      </c>
      <c r="R194" s="3">
        <v>1984</v>
      </c>
      <c r="S194" s="3">
        <v>1985</v>
      </c>
      <c r="T194" s="3">
        <v>1986</v>
      </c>
      <c r="U194" s="3">
        <v>1987</v>
      </c>
      <c r="V194" s="3">
        <v>1988</v>
      </c>
      <c r="W194" s="3">
        <v>1989</v>
      </c>
      <c r="X194" s="3">
        <v>1990</v>
      </c>
      <c r="Y194" s="3">
        <v>1991</v>
      </c>
      <c r="Z194" s="3">
        <v>1992</v>
      </c>
      <c r="AA194" s="3">
        <v>1993</v>
      </c>
      <c r="AB194" s="3">
        <v>1994</v>
      </c>
      <c r="AC194" s="3">
        <v>1995</v>
      </c>
      <c r="AD194" s="3">
        <v>1996</v>
      </c>
      <c r="AE194" s="3">
        <v>1997</v>
      </c>
      <c r="AF194" s="3">
        <v>1998</v>
      </c>
      <c r="AG194" s="3">
        <v>1999</v>
      </c>
      <c r="AH194" s="3">
        <v>2000</v>
      </c>
      <c r="AI194" s="3">
        <v>2001</v>
      </c>
      <c r="AJ194" s="3">
        <v>2002</v>
      </c>
      <c r="AK194" s="3">
        <v>2003</v>
      </c>
      <c r="AL194" s="3">
        <v>2004</v>
      </c>
      <c r="AM194" s="3">
        <v>2005</v>
      </c>
      <c r="AN194" s="3">
        <v>2006</v>
      </c>
      <c r="AO194" s="3">
        <v>2007</v>
      </c>
      <c r="AP194" s="3">
        <v>2008</v>
      </c>
      <c r="AQ194" s="3">
        <v>2009</v>
      </c>
      <c r="AR194" s="3">
        <v>2010</v>
      </c>
      <c r="AS194" s="3">
        <v>2011</v>
      </c>
      <c r="AT194" s="3">
        <v>2012</v>
      </c>
      <c r="AU194" s="3">
        <v>2013</v>
      </c>
      <c r="AV194" s="3">
        <v>2014</v>
      </c>
      <c r="AW194" s="3">
        <v>2015</v>
      </c>
      <c r="AX194" s="3">
        <v>2016</v>
      </c>
      <c r="AY194" s="3">
        <v>2017</v>
      </c>
      <c r="AZ194" s="3">
        <v>2018</v>
      </c>
      <c r="BA194" s="3">
        <v>2019</v>
      </c>
      <c r="BB194" s="3">
        <v>2020</v>
      </c>
      <c r="BC194" s="3">
        <v>2021</v>
      </c>
      <c r="BD194" s="3">
        <v>2022</v>
      </c>
      <c r="BE194" s="3">
        <v>2023</v>
      </c>
      <c r="BF194" s="3">
        <v>2024</v>
      </c>
      <c r="BG194" s="3">
        <v>2025</v>
      </c>
      <c r="BH194" s="3">
        <v>2026</v>
      </c>
      <c r="BI194" s="3">
        <v>2027</v>
      </c>
      <c r="BJ194" s="3">
        <v>2028</v>
      </c>
      <c r="BK194" s="3">
        <v>2029</v>
      </c>
      <c r="BL194" s="3">
        <v>2030</v>
      </c>
      <c r="BM194" s="3">
        <v>2031</v>
      </c>
      <c r="BN194" s="3">
        <v>2032</v>
      </c>
      <c r="BO194" s="3">
        <v>2033</v>
      </c>
      <c r="BP194" s="3">
        <v>2034</v>
      </c>
      <c r="BQ194" s="3">
        <v>2035</v>
      </c>
      <c r="BR194" s="3">
        <v>2036</v>
      </c>
      <c r="BS194" s="3">
        <v>2037</v>
      </c>
      <c r="BT194" s="3">
        <v>2038</v>
      </c>
      <c r="BU194" s="3">
        <v>2039</v>
      </c>
      <c r="BV194" s="3">
        <v>2040</v>
      </c>
    </row>
    <row r="195" spans="1:91" x14ac:dyDescent="0.2">
      <c r="C195" s="20" t="s">
        <v>13</v>
      </c>
      <c r="E195" s="4" t="s">
        <v>1</v>
      </c>
      <c r="F195" s="4" t="s">
        <v>1</v>
      </c>
      <c r="G195" s="4" t="s">
        <v>1</v>
      </c>
      <c r="H195" s="4" t="s">
        <v>1</v>
      </c>
      <c r="I195" s="4" t="s">
        <v>1</v>
      </c>
      <c r="J195" s="4" t="s">
        <v>1</v>
      </c>
      <c r="K195" s="4" t="s">
        <v>1</v>
      </c>
      <c r="L195" s="4" t="s">
        <v>1</v>
      </c>
      <c r="M195" s="4" t="s">
        <v>1</v>
      </c>
      <c r="N195" s="4" t="s">
        <v>1</v>
      </c>
      <c r="O195" s="4" t="s">
        <v>1</v>
      </c>
      <c r="P195" s="4" t="s">
        <v>1</v>
      </c>
      <c r="Q195" s="4" t="s">
        <v>1</v>
      </c>
      <c r="R195" s="4" t="s">
        <v>1</v>
      </c>
      <c r="S195" s="4" t="s">
        <v>1</v>
      </c>
      <c r="T195" s="4" t="s">
        <v>1</v>
      </c>
      <c r="U195" s="4" t="s">
        <v>1</v>
      </c>
      <c r="V195" s="4" t="s">
        <v>1</v>
      </c>
      <c r="W195" s="4" t="s">
        <v>1</v>
      </c>
      <c r="X195" s="4" t="s">
        <v>1</v>
      </c>
      <c r="Y195" s="4" t="s">
        <v>1</v>
      </c>
      <c r="Z195" s="4" t="s">
        <v>1</v>
      </c>
      <c r="AA195" s="4" t="s">
        <v>1</v>
      </c>
      <c r="AB195" s="4" t="s">
        <v>1</v>
      </c>
      <c r="AC195" s="4" t="s">
        <v>1</v>
      </c>
      <c r="AD195" s="4" t="s">
        <v>1</v>
      </c>
      <c r="AE195" s="4" t="s">
        <v>1</v>
      </c>
      <c r="AF195" s="4" t="s">
        <v>1</v>
      </c>
      <c r="AG195" s="4" t="s">
        <v>1</v>
      </c>
      <c r="AH195" s="4" t="s">
        <v>1</v>
      </c>
      <c r="AI195" s="4" t="s">
        <v>1</v>
      </c>
      <c r="AJ195" s="4" t="s">
        <v>1</v>
      </c>
      <c r="AK195" s="4" t="s">
        <v>1</v>
      </c>
      <c r="AL195" s="4" t="s">
        <v>1</v>
      </c>
      <c r="AM195" s="4" t="s">
        <v>1</v>
      </c>
      <c r="AN195" s="4" t="s">
        <v>1</v>
      </c>
      <c r="AO195" s="4" t="s">
        <v>1</v>
      </c>
      <c r="AP195" s="4" t="s">
        <v>1</v>
      </c>
      <c r="AQ195" s="4" t="s">
        <v>1</v>
      </c>
      <c r="AR195" s="4" t="s">
        <v>1</v>
      </c>
      <c r="AS195" s="4" t="s">
        <v>1</v>
      </c>
      <c r="AT195" s="4" t="s">
        <v>1</v>
      </c>
      <c r="AU195" s="4" t="s">
        <v>1</v>
      </c>
      <c r="AV195" s="4" t="s">
        <v>1</v>
      </c>
      <c r="AW195" s="4" t="s">
        <v>1</v>
      </c>
      <c r="AX195" s="4" t="s">
        <v>1</v>
      </c>
      <c r="AY195" s="4" t="s">
        <v>1</v>
      </c>
      <c r="AZ195" s="4" t="s">
        <v>1</v>
      </c>
      <c r="BA195" s="4" t="s">
        <v>1</v>
      </c>
      <c r="BB195" s="4" t="s">
        <v>1</v>
      </c>
      <c r="BC195" s="4" t="s">
        <v>1</v>
      </c>
      <c r="BD195" s="4" t="s">
        <v>1</v>
      </c>
      <c r="BE195" s="4" t="s">
        <v>1</v>
      </c>
      <c r="BF195" s="4" t="s">
        <v>1</v>
      </c>
      <c r="BG195" s="4" t="s">
        <v>1</v>
      </c>
      <c r="BH195" s="4" t="s">
        <v>1</v>
      </c>
      <c r="BI195" s="4" t="s">
        <v>1</v>
      </c>
      <c r="BJ195" s="4" t="s">
        <v>1</v>
      </c>
      <c r="BK195" s="4" t="s">
        <v>1</v>
      </c>
      <c r="BL195" s="4" t="s">
        <v>1</v>
      </c>
      <c r="BM195" s="4" t="s">
        <v>1</v>
      </c>
      <c r="BN195" s="4" t="s">
        <v>1</v>
      </c>
      <c r="BO195" s="4" t="s">
        <v>1</v>
      </c>
      <c r="BP195" s="4" t="s">
        <v>1</v>
      </c>
      <c r="BQ195" s="4" t="s">
        <v>1</v>
      </c>
      <c r="BR195" s="4" t="s">
        <v>1</v>
      </c>
      <c r="BS195" s="4" t="s">
        <v>1</v>
      </c>
      <c r="BT195" s="4" t="s">
        <v>1</v>
      </c>
      <c r="BU195" s="4" t="s">
        <v>1</v>
      </c>
      <c r="BV195" s="4" t="s">
        <v>1</v>
      </c>
    </row>
    <row r="196" spans="1:91" x14ac:dyDescent="0.2">
      <c r="E196" s="4" t="s">
        <v>2</v>
      </c>
      <c r="F196" s="4" t="s">
        <v>2</v>
      </c>
      <c r="G196" s="4" t="s">
        <v>2</v>
      </c>
      <c r="H196" s="4" t="s">
        <v>2</v>
      </c>
      <c r="I196" s="4" t="s">
        <v>2</v>
      </c>
      <c r="J196" s="4" t="s">
        <v>2</v>
      </c>
      <c r="K196" s="4" t="s">
        <v>2</v>
      </c>
      <c r="L196" s="4" t="s">
        <v>2</v>
      </c>
      <c r="M196" s="4" t="s">
        <v>2</v>
      </c>
      <c r="N196" s="4" t="s">
        <v>2</v>
      </c>
      <c r="O196" s="4" t="s">
        <v>2</v>
      </c>
      <c r="P196" s="4" t="s">
        <v>2</v>
      </c>
      <c r="Q196" s="4" t="s">
        <v>2</v>
      </c>
      <c r="R196" s="4" t="s">
        <v>2</v>
      </c>
      <c r="S196" s="4" t="s">
        <v>2</v>
      </c>
      <c r="T196" s="4" t="s">
        <v>2</v>
      </c>
      <c r="U196" s="4" t="s">
        <v>2</v>
      </c>
      <c r="V196" s="4" t="s">
        <v>2</v>
      </c>
      <c r="W196" s="4" t="s">
        <v>2</v>
      </c>
      <c r="X196" s="4" t="s">
        <v>2</v>
      </c>
      <c r="Y196" s="4" t="s">
        <v>2</v>
      </c>
      <c r="Z196" s="4" t="s">
        <v>2</v>
      </c>
      <c r="AA196" s="4" t="s">
        <v>2</v>
      </c>
      <c r="AB196" s="4" t="s">
        <v>2</v>
      </c>
      <c r="AC196" s="4" t="s">
        <v>2</v>
      </c>
      <c r="AD196" s="4" t="s">
        <v>2</v>
      </c>
      <c r="AE196" s="4" t="s">
        <v>2</v>
      </c>
      <c r="AF196" s="4" t="s">
        <v>2</v>
      </c>
      <c r="AG196" s="4" t="s">
        <v>2</v>
      </c>
      <c r="AH196" s="4" t="s">
        <v>2</v>
      </c>
      <c r="AI196" s="4" t="s">
        <v>2</v>
      </c>
      <c r="AJ196" s="4" t="s">
        <v>2</v>
      </c>
      <c r="AK196" s="4" t="s">
        <v>2</v>
      </c>
      <c r="AL196" s="4" t="s">
        <v>2</v>
      </c>
      <c r="AM196" s="4" t="s">
        <v>2</v>
      </c>
      <c r="AN196" s="4" t="s">
        <v>2</v>
      </c>
      <c r="AO196" s="4" t="s">
        <v>2</v>
      </c>
      <c r="AP196" s="4" t="s">
        <v>2</v>
      </c>
      <c r="AQ196" s="4" t="s">
        <v>2</v>
      </c>
      <c r="AR196" s="4" t="s">
        <v>2</v>
      </c>
      <c r="AS196" s="4" t="s">
        <v>2</v>
      </c>
      <c r="AT196" s="4" t="s">
        <v>2</v>
      </c>
      <c r="AU196" s="4" t="s">
        <v>2</v>
      </c>
      <c r="AV196" s="4" t="s">
        <v>2</v>
      </c>
      <c r="AW196" s="4" t="s">
        <v>2</v>
      </c>
      <c r="AX196" s="4" t="s">
        <v>2</v>
      </c>
      <c r="AY196" s="4" t="s">
        <v>2</v>
      </c>
      <c r="AZ196" s="4" t="s">
        <v>2</v>
      </c>
      <c r="BA196" s="4" t="s">
        <v>2</v>
      </c>
      <c r="BB196" s="4" t="s">
        <v>2</v>
      </c>
      <c r="BC196" s="4" t="s">
        <v>2</v>
      </c>
      <c r="BD196" s="4" t="s">
        <v>2</v>
      </c>
      <c r="BE196" s="4" t="s">
        <v>2</v>
      </c>
      <c r="BF196" s="4" t="s">
        <v>2</v>
      </c>
      <c r="BG196" s="4" t="s">
        <v>2</v>
      </c>
      <c r="BH196" s="4" t="s">
        <v>2</v>
      </c>
      <c r="BI196" s="4" t="s">
        <v>2</v>
      </c>
      <c r="BJ196" s="4" t="s">
        <v>2</v>
      </c>
      <c r="BK196" s="4" t="s">
        <v>2</v>
      </c>
      <c r="BL196" s="4" t="s">
        <v>2</v>
      </c>
      <c r="BM196" s="4" t="s">
        <v>2</v>
      </c>
      <c r="BN196" s="4" t="s">
        <v>2</v>
      </c>
      <c r="BO196" s="4" t="s">
        <v>2</v>
      </c>
      <c r="BP196" s="4" t="s">
        <v>2</v>
      </c>
      <c r="BQ196" s="4" t="s">
        <v>2</v>
      </c>
      <c r="BR196" s="4" t="s">
        <v>2</v>
      </c>
      <c r="BS196" s="4" t="s">
        <v>2</v>
      </c>
      <c r="BT196" s="4" t="s">
        <v>2</v>
      </c>
      <c r="BU196" s="4" t="s">
        <v>2</v>
      </c>
      <c r="BV196" s="4" t="s">
        <v>2</v>
      </c>
    </row>
    <row r="197" spans="1:91" s="6" customFormat="1" x14ac:dyDescent="0.2">
      <c r="A197" s="2"/>
      <c r="B197" s="2"/>
      <c r="C197" s="116" t="str">
        <f>'4_UK+GH_1960-2013_energy_data'!B7</f>
        <v>Direct heat</v>
      </c>
      <c r="D197" s="116" t="str">
        <f>'4_UK+GH_1960-2013_energy_data'!C7</f>
        <v>HTH.600.C - Industrial heat/furnace</v>
      </c>
      <c r="E197" s="136">
        <f>'4_UK+GH_1960-2013_energy_data'!P7</f>
        <v>28615.5529786568</v>
      </c>
      <c r="F197" s="90">
        <f>'4_UK+GH_1960-2013_energy_data'!Q7</f>
        <v>26244.903157952402</v>
      </c>
      <c r="G197" s="90">
        <f>'4_UK+GH_1960-2013_energy_data'!R7</f>
        <v>26918.794082386899</v>
      </c>
      <c r="H197" s="90">
        <f>'4_UK+GH_1960-2013_energy_data'!S7</f>
        <v>23393.928118940199</v>
      </c>
      <c r="I197" s="90">
        <f>'4_UK+GH_1960-2013_energy_data'!T7</f>
        <v>23280.2067336332</v>
      </c>
      <c r="J197" s="90">
        <f>'4_UK+GH_1960-2013_energy_data'!U7</f>
        <v>22665.990310540099</v>
      </c>
      <c r="K197" s="90">
        <f>'4_UK+GH_1960-2013_energy_data'!V7</f>
        <v>22361.933758831299</v>
      </c>
      <c r="L197" s="90">
        <f>'4_UK+GH_1960-2013_energy_data'!W7</f>
        <v>20435.154107279101</v>
      </c>
      <c r="M197" s="90">
        <f>'4_UK+GH_1960-2013_energy_data'!X7</f>
        <v>21871.009379489598</v>
      </c>
      <c r="N197" s="90">
        <f>'4_UK+GH_1960-2013_energy_data'!Y7</f>
        <v>16282.398730008499</v>
      </c>
      <c r="O197" s="90">
        <f>'4_UK+GH_1960-2013_energy_data'!Z7</f>
        <v>16688.6678900031</v>
      </c>
      <c r="P197" s="90">
        <f>'4_UK+GH_1960-2013_energy_data'!AA7</f>
        <v>16137.7284762256</v>
      </c>
      <c r="Q197" s="90">
        <f>'4_UK+GH_1960-2013_energy_data'!AB7</f>
        <v>15569.570734511601</v>
      </c>
      <c r="R197" s="90">
        <f>'4_UK+GH_1960-2013_energy_data'!AC7</f>
        <v>14656.631359732701</v>
      </c>
      <c r="S197" s="90">
        <f>'4_UK+GH_1960-2013_energy_data'!AD7</f>
        <v>15238.9625223482</v>
      </c>
      <c r="T197" s="90">
        <f>'4_UK+GH_1960-2013_energy_data'!AE7</f>
        <v>14453.9011482809</v>
      </c>
      <c r="U197" s="90">
        <f>'4_UK+GH_1960-2013_energy_data'!AF7</f>
        <v>14912.8100781753</v>
      </c>
      <c r="V197" s="90">
        <f>'4_UK+GH_1960-2013_energy_data'!AG7</f>
        <v>15333.7184253506</v>
      </c>
      <c r="W197" s="90">
        <f>'4_UK+GH_1960-2013_energy_data'!AH7</f>
        <v>13467.3481922356</v>
      </c>
      <c r="X197" s="90">
        <f>'4_UK+GH_1960-2013_energy_data'!AI7</f>
        <v>13468.9027542246</v>
      </c>
      <c r="Y197" s="90">
        <f>'4_UK+GH_1960-2013_energy_data'!AJ7</f>
        <v>13581.24104547</v>
      </c>
      <c r="Z197" s="90">
        <f>'4_UK+GH_1960-2013_energy_data'!AK7</f>
        <v>12039.414274716901</v>
      </c>
      <c r="AA197" s="90">
        <f>'4_UK+GH_1960-2013_energy_data'!AL7</f>
        <v>12791.095986681201</v>
      </c>
      <c r="AB197" s="90">
        <f>'4_UK+GH_1960-2013_energy_data'!AM7</f>
        <v>13616.330046160299</v>
      </c>
      <c r="AC197" s="90">
        <f>'4_UK+GH_1960-2013_energy_data'!AN7</f>
        <v>12992.112998889599</v>
      </c>
      <c r="AD197" s="90">
        <f>'4_UK+GH_1960-2013_energy_data'!AO7</f>
        <v>12003.5186919019</v>
      </c>
      <c r="AE197" s="90">
        <f>'4_UK+GH_1960-2013_energy_data'!AP7</f>
        <v>12194.629448772601</v>
      </c>
      <c r="AF197" s="90">
        <f>'4_UK+GH_1960-2013_energy_data'!AQ7</f>
        <v>11539.9471635437</v>
      </c>
      <c r="AG197" s="90">
        <f>'4_UK+GH_1960-2013_energy_data'!AR7</f>
        <v>13305.9616407553</v>
      </c>
      <c r="AH197" s="90">
        <f>'4_UK+GH_1960-2013_energy_data'!AS7</f>
        <v>12906.953613740699</v>
      </c>
      <c r="AI197" s="90">
        <f>'4_UK+GH_1960-2013_energy_data'!AT7</f>
        <v>12486.0949424591</v>
      </c>
      <c r="AJ197" s="90">
        <f>'4_UK+GH_1960-2013_energy_data'!AU7</f>
        <v>11347.1138098924</v>
      </c>
      <c r="AK197" s="90">
        <f>'4_UK+GH_1960-2013_energy_data'!AV7</f>
        <v>10444.7218554108</v>
      </c>
      <c r="AL197" s="90">
        <f>'4_UK+GH_1960-2013_energy_data'!AW7</f>
        <v>9788.7839941534803</v>
      </c>
      <c r="AM197" s="90">
        <f>'4_UK+GH_1960-2013_energy_data'!AX7</f>
        <v>9236.4603753607607</v>
      </c>
      <c r="AN197" s="90">
        <f>'4_UK+GH_1960-2013_energy_data'!AY7</f>
        <v>9495.81668679213</v>
      </c>
      <c r="AO197" s="90">
        <f>'4_UK+GH_1960-2013_energy_data'!AZ7</f>
        <v>9410.8805256516298</v>
      </c>
      <c r="AP197" s="90">
        <f>'4_UK+GH_1960-2013_energy_data'!BA7</f>
        <v>9340.8894114870891</v>
      </c>
      <c r="AQ197" s="90">
        <f>'4_UK+GH_1960-2013_energy_data'!BB7</f>
        <v>7304.7028331985503</v>
      </c>
      <c r="AR197" s="90">
        <f>'4_UK+GH_1960-2013_energy_data'!BC7</f>
        <v>7784.4413577268697</v>
      </c>
      <c r="AS197" s="90">
        <f>'4_UK+GH_1960-2013_energy_data'!BD7</f>
        <v>6770.1477583712804</v>
      </c>
      <c r="AT197" s="90">
        <f>'4_UK+GH_1960-2013_energy_data'!BE7</f>
        <v>6642.1590243362898</v>
      </c>
      <c r="AU197" s="90">
        <f>'4_UK+GH_1960-2013_energy_data'!BF7</f>
        <v>7429.2428400505996</v>
      </c>
      <c r="AV197" s="137">
        <f t="shared" ref="AV197:BV197" si="96">AV143/AV233</f>
        <v>7153.4879660311644</v>
      </c>
      <c r="AW197" s="137">
        <f t="shared" si="96"/>
        <v>7004.4980714224275</v>
      </c>
      <c r="AX197" s="137">
        <f t="shared" si="96"/>
        <v>6861.4014644520867</v>
      </c>
      <c r="AY197" s="137">
        <f t="shared" si="96"/>
        <v>6723.6958056804942</v>
      </c>
      <c r="AZ197" s="137">
        <f t="shared" si="96"/>
        <v>6590.9296939155165</v>
      </c>
      <c r="BA197" s="137">
        <f t="shared" si="96"/>
        <v>6462.696476369324</v>
      </c>
      <c r="BB197" s="137">
        <f t="shared" si="96"/>
        <v>6338.6289413097484</v>
      </c>
      <c r="BC197" s="137">
        <f t="shared" si="96"/>
        <v>6218.3947495644943</v>
      </c>
      <c r="BD197" s="137">
        <f t="shared" si="96"/>
        <v>6101.6924873564749</v>
      </c>
      <c r="BE197" s="137">
        <f t="shared" si="96"/>
        <v>5988.248243844544</v>
      </c>
      <c r="BF197" s="137">
        <f t="shared" si="96"/>
        <v>5877.8126335514708</v>
      </c>
      <c r="BG197" s="137">
        <f t="shared" si="96"/>
        <v>5770.1581974500641</v>
      </c>
      <c r="BH197" s="137">
        <f t="shared" si="96"/>
        <v>5665.0771275192865</v>
      </c>
      <c r="BI197" s="137">
        <f t="shared" si="96"/>
        <v>5562.3792685950411</v>
      </c>
      <c r="BJ197" s="137">
        <f t="shared" si="96"/>
        <v>5461.890358730685</v>
      </c>
      <c r="BK197" s="137">
        <f t="shared" si="96"/>
        <v>5363.4504753682959</v>
      </c>
      <c r="BL197" s="137">
        <f t="shared" si="96"/>
        <v>5266.9126596541255</v>
      </c>
      <c r="BM197" s="137">
        <f t="shared" si="96"/>
        <v>5172.1416954093747</v>
      </c>
      <c r="BN197" s="137">
        <f t="shared" si="96"/>
        <v>5079.0130227485606</v>
      </c>
      <c r="BO197" s="137">
        <f t="shared" si="96"/>
        <v>4987.4117692491027</v>
      </c>
      <c r="BP197" s="137">
        <f t="shared" si="96"/>
        <v>4897.2318840189901</v>
      </c>
      <c r="BQ197" s="137">
        <f t="shared" si="96"/>
        <v>4808.3753620666575</v>
      </c>
      <c r="BR197" s="137">
        <f t="shared" si="96"/>
        <v>4720.7515481150758</v>
      </c>
      <c r="BS197" s="137">
        <f t="shared" si="96"/>
        <v>4634.2765104746304</v>
      </c>
      <c r="BT197" s="137">
        <f t="shared" si="96"/>
        <v>4548.8724768409465</v>
      </c>
      <c r="BU197" s="137">
        <f t="shared" si="96"/>
        <v>4464.4673249505113</v>
      </c>
      <c r="BV197" s="138">
        <f t="shared" si="96"/>
        <v>4380.994121938721</v>
      </c>
      <c r="BW197" s="2"/>
      <c r="BX197" s="2"/>
      <c r="BY197" s="2"/>
      <c r="BZ197" s="2"/>
      <c r="CA197" s="2"/>
      <c r="CB197" s="2"/>
      <c r="CC197" s="2"/>
      <c r="CD197" s="2"/>
      <c r="CE197" s="2"/>
      <c r="CF197" s="2"/>
      <c r="CG197" s="2"/>
      <c r="CH197" s="2"/>
      <c r="CI197" s="2"/>
      <c r="CJ197" s="2"/>
      <c r="CK197" s="2"/>
      <c r="CL197" s="2"/>
      <c r="CM197" s="2"/>
    </row>
    <row r="198" spans="1:91" s="6" customFormat="1" x14ac:dyDescent="0.2">
      <c r="A198" s="2"/>
      <c r="B198" s="2"/>
      <c r="C198" s="117"/>
      <c r="D198" s="126" t="str">
        <f>'4_UK+GH_1960-2013_energy_data'!C8</f>
        <v>LTH.20.C - Domestic heat/furnace</v>
      </c>
      <c r="E198" s="139">
        <f>'4_UK+GH_1960-2013_energy_data'!P8</f>
        <v>22731.798469225901</v>
      </c>
      <c r="F198" s="94">
        <f>'4_UK+GH_1960-2013_energy_data'!Q8</f>
        <v>22591.216989480799</v>
      </c>
      <c r="G198" s="94">
        <f>'4_UK+GH_1960-2013_energy_data'!R8</f>
        <v>24370.806171119999</v>
      </c>
      <c r="H198" s="94">
        <f>'4_UK+GH_1960-2013_energy_data'!S8</f>
        <v>26316.595972847899</v>
      </c>
      <c r="I198" s="94">
        <f>'4_UK+GH_1960-2013_energy_data'!T8</f>
        <v>27062.210220953799</v>
      </c>
      <c r="J198" s="94">
        <f>'4_UK+GH_1960-2013_energy_data'!U8</f>
        <v>27801.233661179998</v>
      </c>
      <c r="K198" s="94">
        <f>'4_UK+GH_1960-2013_energy_data'!V8</f>
        <v>29183.9353173284</v>
      </c>
      <c r="L198" s="94">
        <f>'4_UK+GH_1960-2013_energy_data'!W8</f>
        <v>29648.048218577998</v>
      </c>
      <c r="M198" s="94">
        <f>'4_UK+GH_1960-2013_energy_data'!X8</f>
        <v>32182.092476956801</v>
      </c>
      <c r="N198" s="94">
        <f>'4_UK+GH_1960-2013_energy_data'!Y8</f>
        <v>30902.841044212</v>
      </c>
      <c r="O198" s="94">
        <f>'4_UK+GH_1960-2013_energy_data'!Z8</f>
        <v>30707.621683029902</v>
      </c>
      <c r="P198" s="94">
        <f>'4_UK+GH_1960-2013_energy_data'!AA8</f>
        <v>30458.067267987499</v>
      </c>
      <c r="Q198" s="94">
        <f>'4_UK+GH_1960-2013_energy_data'!AB8</f>
        <v>30256.325217721602</v>
      </c>
      <c r="R198" s="94">
        <f>'4_UK+GH_1960-2013_energy_data'!AC8</f>
        <v>29055.279379122199</v>
      </c>
      <c r="S198" s="94">
        <f>'4_UK+GH_1960-2013_energy_data'!AD8</f>
        <v>32723.464152456701</v>
      </c>
      <c r="T198" s="94">
        <f>'4_UK+GH_1960-2013_energy_data'!AE8</f>
        <v>34166.014491804097</v>
      </c>
      <c r="U198" s="94">
        <f>'4_UK+GH_1960-2013_energy_data'!AF8</f>
        <v>33911.414983377501</v>
      </c>
      <c r="V198" s="94">
        <f>'4_UK+GH_1960-2013_energy_data'!AG8</f>
        <v>32879.255891219902</v>
      </c>
      <c r="W198" s="94">
        <f>'4_UK+GH_1960-2013_energy_data'!AH8</f>
        <v>31352.2911031228</v>
      </c>
      <c r="X198" s="94">
        <f>'4_UK+GH_1960-2013_energy_data'!AI8</f>
        <v>31641.097354939498</v>
      </c>
      <c r="Y198" s="94">
        <f>'4_UK+GH_1960-2013_energy_data'!AJ8</f>
        <v>34897.409397367897</v>
      </c>
      <c r="Z198" s="94">
        <f>'4_UK+GH_1960-2013_energy_data'!AK8</f>
        <v>33569.8813933235</v>
      </c>
      <c r="AA198" s="94">
        <f>'4_UK+GH_1960-2013_energy_data'!AL8</f>
        <v>35417.299121475698</v>
      </c>
      <c r="AB198" s="94">
        <f>'4_UK+GH_1960-2013_energy_data'!AM8</f>
        <v>34110.448778843798</v>
      </c>
      <c r="AC198" s="94">
        <f>'4_UK+GH_1960-2013_energy_data'!AN8</f>
        <v>32989.336434668097</v>
      </c>
      <c r="AD198" s="94">
        <f>'4_UK+GH_1960-2013_energy_data'!AO8</f>
        <v>37736.590466235299</v>
      </c>
      <c r="AE198" s="94">
        <f>'4_UK+GH_1960-2013_energy_data'!AP8</f>
        <v>34721.150233148903</v>
      </c>
      <c r="AF198" s="94">
        <f>'4_UK+GH_1960-2013_energy_data'!AQ8</f>
        <v>35595.781240956399</v>
      </c>
      <c r="AG198" s="94">
        <f>'4_UK+GH_1960-2013_energy_data'!AR8</f>
        <v>35351.6888335392</v>
      </c>
      <c r="AH198" s="94">
        <f>'4_UK+GH_1960-2013_energy_data'!AS8</f>
        <v>35779.794037808701</v>
      </c>
      <c r="AI198" s="94">
        <f>'4_UK+GH_1960-2013_energy_data'!AT8</f>
        <v>36461.560567538902</v>
      </c>
      <c r="AJ198" s="94">
        <f>'4_UK+GH_1960-2013_energy_data'!AU8</f>
        <v>36136.062553407799</v>
      </c>
      <c r="AK198" s="94">
        <f>'4_UK+GH_1960-2013_energy_data'!AV8</f>
        <v>36585.775886415096</v>
      </c>
      <c r="AL198" s="94">
        <f>'4_UK+GH_1960-2013_energy_data'!AW8</f>
        <v>37578.954648577703</v>
      </c>
      <c r="AM198" s="94">
        <f>'4_UK+GH_1960-2013_energy_data'!AX8</f>
        <v>36116.868263298296</v>
      </c>
      <c r="AN198" s="94">
        <f>'4_UK+GH_1960-2013_energy_data'!AY8</f>
        <v>35003.463326924</v>
      </c>
      <c r="AO198" s="94">
        <f>'4_UK+GH_1960-2013_energy_data'!AZ8</f>
        <v>33370.684837212597</v>
      </c>
      <c r="AP198" s="94">
        <f>'4_UK+GH_1960-2013_energy_data'!BA8</f>
        <v>34116.393110350502</v>
      </c>
      <c r="AQ198" s="94">
        <f>'4_UK+GH_1960-2013_energy_data'!BB8</f>
        <v>32804.086746528097</v>
      </c>
      <c r="AR198" s="94">
        <f>'4_UK+GH_1960-2013_energy_data'!BC8</f>
        <v>37095.542945937697</v>
      </c>
      <c r="AS198" s="94">
        <f>'4_UK+GH_1960-2013_energy_data'!BD8</f>
        <v>28232.632293389001</v>
      </c>
      <c r="AT198" s="94">
        <f>'4_UK+GH_1960-2013_energy_data'!BE8</f>
        <v>32680.666563188999</v>
      </c>
      <c r="AU198" s="94">
        <f>'4_UK+GH_1960-2013_energy_data'!BF8</f>
        <v>32763.169870792601</v>
      </c>
      <c r="AV198" s="140">
        <f t="shared" ref="AV198:BV198" si="97">AV144/AV234</f>
        <v>32882.094253179035</v>
      </c>
      <c r="AW198" s="140">
        <f t="shared" si="97"/>
        <v>32474.377351010051</v>
      </c>
      <c r="AX198" s="140">
        <f t="shared" si="97"/>
        <v>32096.302443209399</v>
      </c>
      <c r="AY198" s="140">
        <f t="shared" si="97"/>
        <v>31745.196127274703</v>
      </c>
      <c r="AZ198" s="140">
        <f t="shared" si="97"/>
        <v>31418.687037854179</v>
      </c>
      <c r="BA198" s="140">
        <f t="shared" si="97"/>
        <v>31114.664355139717</v>
      </c>
      <c r="BB198" s="140">
        <f t="shared" si="97"/>
        <v>30831.242984518245</v>
      </c>
      <c r="BC198" s="140">
        <f t="shared" si="97"/>
        <v>30566.734188274379</v>
      </c>
      <c r="BD198" s="140">
        <f t="shared" si="97"/>
        <v>30319.620698279039</v>
      </c>
      <c r="BE198" s="140">
        <f t="shared" si="97"/>
        <v>30088.535531336107</v>
      </c>
      <c r="BF198" s="140">
        <f t="shared" si="97"/>
        <v>29872.24387960523</v>
      </c>
      <c r="BG198" s="140">
        <f t="shared" si="97"/>
        <v>29669.627567197389</v>
      </c>
      <c r="BH198" s="140">
        <f t="shared" si="97"/>
        <v>29479.671658056395</v>
      </c>
      <c r="BI198" s="140">
        <f t="shared" si="97"/>
        <v>29301.452875158826</v>
      </c>
      <c r="BJ198" s="140">
        <f t="shared" si="97"/>
        <v>29134.129551102713</v>
      </c>
      <c r="BK198" s="140">
        <f t="shared" si="97"/>
        <v>28976.932878524698</v>
      </c>
      <c r="BL198" s="140">
        <f t="shared" si="97"/>
        <v>28829.159267952778</v>
      </c>
      <c r="BM198" s="140">
        <f t="shared" si="97"/>
        <v>28690.163652572006</v>
      </c>
      <c r="BN198" s="140">
        <f t="shared" si="97"/>
        <v>28559.353605433615</v>
      </c>
      <c r="BO198" s="140">
        <f t="shared" si="97"/>
        <v>28436.184156029827</v>
      </c>
      <c r="BP198" s="140">
        <f t="shared" si="97"/>
        <v>28320.153210796037</v>
      </c>
      <c r="BQ198" s="140">
        <f t="shared" si="97"/>
        <v>28210.797496706131</v>
      </c>
      <c r="BR198" s="140">
        <f t="shared" si="97"/>
        <v>28107.6889592648</v>
      </c>
      <c r="BS198" s="140">
        <f t="shared" si="97"/>
        <v>28010.431556327148</v>
      </c>
      <c r="BT198" s="140">
        <f t="shared" si="97"/>
        <v>27918.658397653919</v>
      </c>
      <c r="BU198" s="140">
        <f t="shared" si="97"/>
        <v>27832.029187233566</v>
      </c>
      <c r="BV198" s="141">
        <f t="shared" si="97"/>
        <v>27750.227931406018</v>
      </c>
      <c r="BW198" s="2"/>
      <c r="BX198" s="2"/>
      <c r="BY198" s="2"/>
      <c r="BZ198" s="2"/>
      <c r="CA198" s="2"/>
      <c r="CB198" s="2"/>
      <c r="CC198" s="2"/>
      <c r="CD198" s="2"/>
      <c r="CE198" s="2"/>
      <c r="CF198" s="2"/>
      <c r="CG198" s="2"/>
      <c r="CH198" s="2"/>
      <c r="CI198" s="2"/>
      <c r="CJ198" s="2"/>
      <c r="CK198" s="2"/>
      <c r="CL198" s="2"/>
      <c r="CM198" s="2"/>
    </row>
    <row r="199" spans="1:91" s="6" customFormat="1" x14ac:dyDescent="0.2">
      <c r="A199" s="2"/>
      <c r="B199" s="2"/>
      <c r="C199" s="117"/>
      <c r="D199" s="126" t="str">
        <f>'4_UK+GH_1960-2013_energy_data'!C9</f>
        <v>LTH.20.C - Industrial heat/furnace</v>
      </c>
      <c r="E199" s="139">
        <f>'4_UK+GH_1960-2013_energy_data'!P9</f>
        <v>9486.4605688716292</v>
      </c>
      <c r="F199" s="94">
        <f>'4_UK+GH_1960-2013_energy_data'!Q9</f>
        <v>11278.940192722899</v>
      </c>
      <c r="G199" s="94">
        <f>'4_UK+GH_1960-2013_energy_data'!R9</f>
        <v>11099.829041762599</v>
      </c>
      <c r="H199" s="94">
        <f>'4_UK+GH_1960-2013_energy_data'!S9</f>
        <v>10195.0879068832</v>
      </c>
      <c r="I199" s="94">
        <f>'4_UK+GH_1960-2013_energy_data'!T9</f>
        <v>9430.6052072289604</v>
      </c>
      <c r="J199" s="94">
        <f>'4_UK+GH_1960-2013_energy_data'!U9</f>
        <v>9777.4772623305307</v>
      </c>
      <c r="K199" s="94">
        <f>'4_UK+GH_1960-2013_energy_data'!V9</f>
        <v>10248.992029537199</v>
      </c>
      <c r="L199" s="94">
        <f>'4_UK+GH_1960-2013_energy_data'!W9</f>
        <v>9997.7954561723709</v>
      </c>
      <c r="M199" s="94">
        <f>'4_UK+GH_1960-2013_energy_data'!X9</f>
        <v>10319.772516823399</v>
      </c>
      <c r="N199" s="94">
        <f>'4_UK+GH_1960-2013_energy_data'!Y9</f>
        <v>9311.4069062767994</v>
      </c>
      <c r="O199" s="94">
        <f>'4_UK+GH_1960-2013_energy_data'!Z9</f>
        <v>8979.2628711587495</v>
      </c>
      <c r="P199" s="94">
        <f>'4_UK+GH_1960-2013_energy_data'!AA9</f>
        <v>8759.8339155198591</v>
      </c>
      <c r="Q199" s="94">
        <f>'4_UK+GH_1960-2013_energy_data'!AB9</f>
        <v>9371.0041464125406</v>
      </c>
      <c r="R199" s="94">
        <f>'4_UK+GH_1960-2013_energy_data'!AC9</f>
        <v>9327.8689143128595</v>
      </c>
      <c r="S199" s="94">
        <f>'4_UK+GH_1960-2013_energy_data'!AD9</f>
        <v>9427.9103857752507</v>
      </c>
      <c r="T199" s="94">
        <f>'4_UK+GH_1960-2013_energy_data'!AE9</f>
        <v>9299.0826583467697</v>
      </c>
      <c r="U199" s="94">
        <f>'4_UK+GH_1960-2013_energy_data'!AF9</f>
        <v>8655.8584675969996</v>
      </c>
      <c r="V199" s="94">
        <f>'4_UK+GH_1960-2013_energy_data'!AG9</f>
        <v>8380.6985869208293</v>
      </c>
      <c r="W199" s="94">
        <f>'4_UK+GH_1960-2013_energy_data'!AH9</f>
        <v>7546.4106419680602</v>
      </c>
      <c r="X199" s="94">
        <f>'4_UK+GH_1960-2013_energy_data'!AI9</f>
        <v>7587.6531949484297</v>
      </c>
      <c r="Y199" s="94">
        <f>'4_UK+GH_1960-2013_energy_data'!AJ9</f>
        <v>7915.88581542874</v>
      </c>
      <c r="Z199" s="94">
        <f>'4_UK+GH_1960-2013_energy_data'!AK9</f>
        <v>7961.0438336480802</v>
      </c>
      <c r="AA199" s="94">
        <f>'4_UK+GH_1960-2013_energy_data'!AL9</f>
        <v>7433.9833599370504</v>
      </c>
      <c r="AB199" s="94">
        <f>'4_UK+GH_1960-2013_energy_data'!AM9</f>
        <v>10431.958673856499</v>
      </c>
      <c r="AC199" s="94">
        <f>'4_UK+GH_1960-2013_energy_data'!AN9</f>
        <v>10394.7281986985</v>
      </c>
      <c r="AD199" s="94">
        <f>'4_UK+GH_1960-2013_energy_data'!AO9</f>
        <v>10731.4919060142</v>
      </c>
      <c r="AE199" s="94">
        <f>'4_UK+GH_1960-2013_energy_data'!AP9</f>
        <v>10219.8341466978</v>
      </c>
      <c r="AF199" s="94">
        <f>'4_UK+GH_1960-2013_energy_data'!AQ9</f>
        <v>10281.5962687233</v>
      </c>
      <c r="AG199" s="94">
        <f>'4_UK+GH_1960-2013_energy_data'!AR9</f>
        <v>9126.8458594101103</v>
      </c>
      <c r="AH199" s="94">
        <f>'4_UK+GH_1960-2013_energy_data'!AS9</f>
        <v>8788.9854066010394</v>
      </c>
      <c r="AI199" s="94">
        <f>'4_UK+GH_1960-2013_energy_data'!AT9</f>
        <v>9320.9750357118392</v>
      </c>
      <c r="AJ199" s="94">
        <f>'4_UK+GH_1960-2013_energy_data'!AU9</f>
        <v>8094.1815796578403</v>
      </c>
      <c r="AK199" s="94">
        <f>'4_UK+GH_1960-2013_energy_data'!AV9</f>
        <v>7986.4985839262799</v>
      </c>
      <c r="AL199" s="94">
        <f>'4_UK+GH_1960-2013_energy_data'!AW9</f>
        <v>8683.8820901305899</v>
      </c>
      <c r="AM199" s="94">
        <f>'4_UK+GH_1960-2013_energy_data'!AX9</f>
        <v>8685.4121237169293</v>
      </c>
      <c r="AN199" s="94">
        <f>'4_UK+GH_1960-2013_energy_data'!AY9</f>
        <v>7882.2289040956202</v>
      </c>
      <c r="AO199" s="94">
        <f>'4_UK+GH_1960-2013_energy_data'!AZ9</f>
        <v>7439.2609967882499</v>
      </c>
      <c r="AP199" s="94">
        <f>'4_UK+GH_1960-2013_energy_data'!BA9</f>
        <v>10604.314363813801</v>
      </c>
      <c r="AQ199" s="94">
        <f>'4_UK+GH_1960-2013_energy_data'!BB9</f>
        <v>8972.1496614943808</v>
      </c>
      <c r="AR199" s="94">
        <f>'4_UK+GH_1960-2013_energy_data'!BC9</f>
        <v>9546.6741585377404</v>
      </c>
      <c r="AS199" s="94">
        <f>'4_UK+GH_1960-2013_energy_data'!BD9</f>
        <v>9315.2600412176198</v>
      </c>
      <c r="AT199" s="94">
        <f>'4_UK+GH_1960-2013_energy_data'!BE9</f>
        <v>9347.9469885203707</v>
      </c>
      <c r="AU199" s="94">
        <f>'4_UK+GH_1960-2013_energy_data'!BF9</f>
        <v>9660.8636259382693</v>
      </c>
      <c r="AV199" s="140">
        <f t="shared" ref="AV199:BV199" si="98">AV145/AV235</f>
        <v>9669.4806014214646</v>
      </c>
      <c r="AW199" s="140">
        <f t="shared" si="98"/>
        <v>9684.5087597720903</v>
      </c>
      <c r="AX199" s="140">
        <f t="shared" si="98"/>
        <v>9705.4014722472202</v>
      </c>
      <c r="AY199" s="140">
        <f t="shared" si="98"/>
        <v>9731.6756411096594</v>
      </c>
      <c r="AZ199" s="140">
        <f t="shared" si="98"/>
        <v>9762.9025045684702</v>
      </c>
      <c r="BA199" s="140">
        <f t="shared" si="98"/>
        <v>9798.6999980165929</v>
      </c>
      <c r="BB199" s="140">
        <f t="shared" si="98"/>
        <v>9838.7263730286031</v>
      </c>
      <c r="BC199" s="140">
        <f t="shared" si="98"/>
        <v>9882.6748392585414</v>
      </c>
      <c r="BD199" s="140">
        <f t="shared" si="98"/>
        <v>9930.2690431713381</v>
      </c>
      <c r="BE199" s="140">
        <f t="shared" si="98"/>
        <v>9981.2592352191896</v>
      </c>
      <c r="BF199" s="140">
        <f t="shared" si="98"/>
        <v>10035.41900638066</v>
      </c>
      <c r="BG199" s="140">
        <f t="shared" si="98"/>
        <v>10092.542497932156</v>
      </c>
      <c r="BH199" s="140">
        <f t="shared" si="98"/>
        <v>10152.442006414014</v>
      </c>
      <c r="BI199" s="140">
        <f t="shared" si="98"/>
        <v>10214.945920103375</v>
      </c>
      <c r="BJ199" s="140">
        <f t="shared" si="98"/>
        <v>10279.896934754614</v>
      </c>
      <c r="BK199" s="140">
        <f t="shared" si="98"/>
        <v>10347.150505552563</v>
      </c>
      <c r="BL199" s="140">
        <f t="shared" si="98"/>
        <v>10416.573499631255</v>
      </c>
      <c r="BM199" s="140">
        <f t="shared" si="98"/>
        <v>10488.043019515244</v>
      </c>
      <c r="BN199" s="140">
        <f t="shared" si="98"/>
        <v>10561.445372731163</v>
      </c>
      <c r="BO199" s="140">
        <f t="shared" si="98"/>
        <v>10636.675166838888</v>
      </c>
      <c r="BP199" s="140">
        <f t="shared" si="98"/>
        <v>10713.63451242052</v>
      </c>
      <c r="BQ199" s="140">
        <f t="shared" si="98"/>
        <v>10792.232319279799</v>
      </c>
      <c r="BR199" s="140">
        <f t="shared" si="98"/>
        <v>10872.38367335381</v>
      </c>
      <c r="BS199" s="140">
        <f t="shared" si="98"/>
        <v>10954.009283709986</v>
      </c>
      <c r="BT199" s="140">
        <f t="shared" si="98"/>
        <v>11037.034990563654</v>
      </c>
      <c r="BU199" s="140">
        <f t="shared" si="98"/>
        <v>11121.391326560479</v>
      </c>
      <c r="BV199" s="141">
        <f t="shared" si="98"/>
        <v>11207.013124668805</v>
      </c>
      <c r="BW199" s="2"/>
      <c r="BX199" s="2"/>
      <c r="BY199" s="2"/>
      <c r="BZ199" s="2"/>
      <c r="CA199" s="2"/>
      <c r="CB199" s="2"/>
      <c r="CC199" s="2"/>
      <c r="CD199" s="2"/>
      <c r="CE199" s="2"/>
      <c r="CF199" s="2"/>
      <c r="CG199" s="2"/>
      <c r="CH199" s="2"/>
      <c r="CI199" s="2"/>
      <c r="CJ199" s="2"/>
      <c r="CK199" s="2"/>
      <c r="CL199" s="2"/>
      <c r="CM199" s="2"/>
    </row>
    <row r="200" spans="1:91" s="6" customFormat="1" x14ac:dyDescent="0.2">
      <c r="A200" s="2"/>
      <c r="B200" s="2"/>
      <c r="C200" s="117"/>
      <c r="D200" s="126" t="str">
        <f>'4_UK+GH_1960-2013_energy_data'!C10</f>
        <v>MTH.100.C - Industrial heat/furnace</v>
      </c>
      <c r="E200" s="139">
        <f>'4_UK+GH_1960-2013_energy_data'!P10</f>
        <v>12270.2752108676</v>
      </c>
      <c r="F200" s="94">
        <f>'4_UK+GH_1960-2013_energy_data'!Q10</f>
        <v>11265.393224338501</v>
      </c>
      <c r="G200" s="94">
        <f>'4_UK+GH_1960-2013_energy_data'!R10</f>
        <v>11641.9172566248</v>
      </c>
      <c r="H200" s="94">
        <f>'4_UK+GH_1960-2013_energy_data'!S10</f>
        <v>11353.416991256399</v>
      </c>
      <c r="I200" s="94">
        <f>'4_UK+GH_1960-2013_energy_data'!T10</f>
        <v>11294.7406578011</v>
      </c>
      <c r="J200" s="94">
        <f>'4_UK+GH_1960-2013_energy_data'!U10</f>
        <v>11482.3280280403</v>
      </c>
      <c r="K200" s="94">
        <f>'4_UK+GH_1960-2013_energy_data'!V10</f>
        <v>11898.240478788501</v>
      </c>
      <c r="L200" s="94">
        <f>'4_UK+GH_1960-2013_energy_data'!W10</f>
        <v>11982.9036127619</v>
      </c>
      <c r="M200" s="94">
        <f>'4_UK+GH_1960-2013_energy_data'!X10</f>
        <v>12364.4476866765</v>
      </c>
      <c r="N200" s="94">
        <f>'4_UK+GH_1960-2013_energy_data'!Y10</f>
        <v>10758.733813511701</v>
      </c>
      <c r="O200" s="94">
        <f>'4_UK+GH_1960-2013_energy_data'!Z10</f>
        <v>9671.03619243918</v>
      </c>
      <c r="P200" s="94">
        <f>'4_UK+GH_1960-2013_energy_data'!AA10</f>
        <v>9392.0305868466603</v>
      </c>
      <c r="Q200" s="94">
        <f>'4_UK+GH_1960-2013_energy_data'!AB10</f>
        <v>9045.6193168378104</v>
      </c>
      <c r="R200" s="94">
        <f>'4_UK+GH_1960-2013_energy_data'!AC10</f>
        <v>8501.4211567146995</v>
      </c>
      <c r="S200" s="94">
        <f>'4_UK+GH_1960-2013_energy_data'!AD10</f>
        <v>8783.4209452206396</v>
      </c>
      <c r="T200" s="94">
        <f>'4_UK+GH_1960-2013_energy_data'!AE10</f>
        <v>9131.7304563603302</v>
      </c>
      <c r="U200" s="94">
        <f>'4_UK+GH_1960-2013_energy_data'!AF10</f>
        <v>9261.1835765141404</v>
      </c>
      <c r="V200" s="94">
        <f>'4_UK+GH_1960-2013_energy_data'!AG10</f>
        <v>9661.4433990266898</v>
      </c>
      <c r="W200" s="94">
        <f>'4_UK+GH_1960-2013_energy_data'!AH10</f>
        <v>9418.0942927617307</v>
      </c>
      <c r="X200" s="94">
        <f>'4_UK+GH_1960-2013_energy_data'!AI10</f>
        <v>9782.8342877222494</v>
      </c>
      <c r="Y200" s="94">
        <f>'4_UK+GH_1960-2013_energy_data'!AJ10</f>
        <v>10759.134385395801</v>
      </c>
      <c r="Z200" s="94">
        <f>'4_UK+GH_1960-2013_energy_data'!AK10</f>
        <v>10188.6458929198</v>
      </c>
      <c r="AA200" s="94">
        <f>'4_UK+GH_1960-2013_energy_data'!AL10</f>
        <v>10605.3374687219</v>
      </c>
      <c r="AB200" s="94">
        <f>'4_UK+GH_1960-2013_energy_data'!AM10</f>
        <v>8389.8771542560298</v>
      </c>
      <c r="AC200" s="94">
        <f>'4_UK+GH_1960-2013_energy_data'!AN10</f>
        <v>9030.8457639494409</v>
      </c>
      <c r="AD200" s="94">
        <f>'4_UK+GH_1960-2013_energy_data'!AO10</f>
        <v>9048.22568761201</v>
      </c>
      <c r="AE200" s="94">
        <f>'4_UK+GH_1960-2013_energy_data'!AP10</f>
        <v>8064.8220002180497</v>
      </c>
      <c r="AF200" s="94">
        <f>'4_UK+GH_1960-2013_energy_data'!AQ10</f>
        <v>7945.79774532183</v>
      </c>
      <c r="AG200" s="94">
        <f>'4_UK+GH_1960-2013_energy_data'!AR10</f>
        <v>7572.3113399803096</v>
      </c>
      <c r="AH200" s="94">
        <f>'4_UK+GH_1960-2013_energy_data'!AS10</f>
        <v>7880.2981714940897</v>
      </c>
      <c r="AI200" s="94">
        <f>'4_UK+GH_1960-2013_energy_data'!AT10</f>
        <v>8256.56573600509</v>
      </c>
      <c r="AJ200" s="94">
        <f>'4_UK+GH_1960-2013_energy_data'!AU10</f>
        <v>7312.1135614261402</v>
      </c>
      <c r="AK200" s="94">
        <f>'4_UK+GH_1960-2013_energy_data'!AV10</f>
        <v>7439.7183759221398</v>
      </c>
      <c r="AL200" s="94">
        <f>'4_UK+GH_1960-2013_energy_data'!AW10</f>
        <v>7951.65202649402</v>
      </c>
      <c r="AM200" s="94">
        <f>'4_UK+GH_1960-2013_energy_data'!AX10</f>
        <v>7785.8957993005397</v>
      </c>
      <c r="AN200" s="94">
        <f>'4_UK+GH_1960-2013_energy_data'!AY10</f>
        <v>7435.4713090540799</v>
      </c>
      <c r="AO200" s="94">
        <f>'4_UK+GH_1960-2013_energy_data'!AZ10</f>
        <v>7073.8338837834699</v>
      </c>
      <c r="AP200" s="94">
        <f>'4_UK+GH_1960-2013_energy_data'!BA10</f>
        <v>6292.9255868857399</v>
      </c>
      <c r="AQ200" s="94">
        <f>'4_UK+GH_1960-2013_energy_data'!BB10</f>
        <v>5658.34278393574</v>
      </c>
      <c r="AR200" s="94">
        <f>'4_UK+GH_1960-2013_energy_data'!BC10</f>
        <v>6124.7394286550298</v>
      </c>
      <c r="AS200" s="94">
        <f>'4_UK+GH_1960-2013_energy_data'!BD10</f>
        <v>6166.91340618708</v>
      </c>
      <c r="AT200" s="94">
        <f>'4_UK+GH_1960-2013_energy_data'!BE10</f>
        <v>6118.7242940809301</v>
      </c>
      <c r="AU200" s="94">
        <f>'4_UK+GH_1960-2013_energy_data'!BF10</f>
        <v>6441.3146752221101</v>
      </c>
      <c r="AV200" s="140">
        <f t="shared" ref="AV200:BV200" si="99">AV146/AV236</f>
        <v>8139.335608263822</v>
      </c>
      <c r="AW200" s="140">
        <f t="shared" si="99"/>
        <v>8073.1468914418501</v>
      </c>
      <c r="AX200" s="140">
        <f t="shared" si="99"/>
        <v>7994.0977007772817</v>
      </c>
      <c r="AY200" s="140">
        <f t="shared" si="99"/>
        <v>7951.5830902153193</v>
      </c>
      <c r="AZ200" s="140">
        <f t="shared" si="99"/>
        <v>7944.7450209438184</v>
      </c>
      <c r="BA200" s="140">
        <f t="shared" si="99"/>
        <v>7959.3566286772475</v>
      </c>
      <c r="BB200" s="140">
        <f t="shared" si="99"/>
        <v>7980.6466654320529</v>
      </c>
      <c r="BC200" s="140">
        <f t="shared" si="99"/>
        <v>7997.0837152242048</v>
      </c>
      <c r="BD200" s="140">
        <f t="shared" si="99"/>
        <v>8001.4719570774696</v>
      </c>
      <c r="BE200" s="140">
        <f t="shared" si="99"/>
        <v>7990.2363723387389</v>
      </c>
      <c r="BF200" s="140">
        <f t="shared" si="99"/>
        <v>7962.7991718441917</v>
      </c>
      <c r="BG200" s="140">
        <f t="shared" si="99"/>
        <v>7920.4243615082032</v>
      </c>
      <c r="BH200" s="140">
        <f t="shared" si="99"/>
        <v>7865.5979849556179</v>
      </c>
      <c r="BI200" s="140">
        <f t="shared" si="99"/>
        <v>7801.3011330103418</v>
      </c>
      <c r="BJ200" s="140">
        <f t="shared" si="99"/>
        <v>7730.0789912585487</v>
      </c>
      <c r="BK200" s="140">
        <f t="shared" si="99"/>
        <v>7653.8628831346241</v>
      </c>
      <c r="BL200" s="140">
        <f t="shared" si="99"/>
        <v>7574.2613669714647</v>
      </c>
      <c r="BM200" s="140">
        <f t="shared" si="99"/>
        <v>7422.7533593163271</v>
      </c>
      <c r="BN200" s="140">
        <f t="shared" si="99"/>
        <v>7274.5178150930333</v>
      </c>
      <c r="BO200" s="140">
        <f t="shared" si="99"/>
        <v>7129.378220991166</v>
      </c>
      <c r="BP200" s="140">
        <f t="shared" si="99"/>
        <v>6987.1696406181909</v>
      </c>
      <c r="BQ200" s="140">
        <f t="shared" si="99"/>
        <v>6847.7377662292929</v>
      </c>
      <c r="BR200" s="140">
        <f t="shared" si="99"/>
        <v>6710.9380605412834</v>
      </c>
      <c r="BS200" s="140">
        <f t="shared" si="99"/>
        <v>6576.6349788462667</v>
      </c>
      <c r="BT200" s="140">
        <f t="shared" si="99"/>
        <v>6444.7012628378243</v>
      </c>
      <c r="BU200" s="140">
        <f t="shared" si="99"/>
        <v>6315.0172985979061</v>
      </c>
      <c r="BV200" s="141">
        <f t="shared" si="99"/>
        <v>6187.4705320884623</v>
      </c>
      <c r="BW200" s="2"/>
      <c r="BX200" s="2"/>
      <c r="BY200" s="2"/>
      <c r="BZ200" s="2"/>
      <c r="CA200" s="2"/>
      <c r="CB200" s="2"/>
      <c r="CC200" s="2"/>
      <c r="CD200" s="2"/>
      <c r="CE200" s="2"/>
      <c r="CF200" s="2"/>
      <c r="CG200" s="2"/>
      <c r="CH200" s="2"/>
      <c r="CI200" s="2"/>
      <c r="CJ200" s="2"/>
      <c r="CK200" s="2"/>
      <c r="CL200" s="2"/>
      <c r="CM200" s="2"/>
    </row>
    <row r="201" spans="1:91" s="6" customFormat="1" x14ac:dyDescent="0.2">
      <c r="A201" s="2"/>
      <c r="B201" s="2"/>
      <c r="C201" s="118"/>
      <c r="D201" s="127" t="str">
        <f>'4_UK+GH_1960-2013_energy_data'!C11</f>
        <v>MTH.200.C - Industrial heat/furnace</v>
      </c>
      <c r="E201" s="142">
        <f>'4_UK+GH_1960-2013_energy_data'!P11</f>
        <v>12419.6124924257</v>
      </c>
      <c r="F201" s="98">
        <f>'4_UK+GH_1960-2013_energy_data'!Q11</f>
        <v>11366.545718458399</v>
      </c>
      <c r="G201" s="98">
        <f>'4_UK+GH_1960-2013_energy_data'!R11</f>
        <v>12638.1851431962</v>
      </c>
      <c r="H201" s="98">
        <f>'4_UK+GH_1960-2013_energy_data'!S11</f>
        <v>12443.9556987793</v>
      </c>
      <c r="I201" s="98">
        <f>'4_UK+GH_1960-2013_energy_data'!T11</f>
        <v>12428.609474205799</v>
      </c>
      <c r="J201" s="98">
        <f>'4_UK+GH_1960-2013_energy_data'!U11</f>
        <v>12310.492164232801</v>
      </c>
      <c r="K201" s="98">
        <f>'4_UK+GH_1960-2013_energy_data'!V11</f>
        <v>12614.3453227262</v>
      </c>
      <c r="L201" s="98">
        <f>'4_UK+GH_1960-2013_energy_data'!W11</f>
        <v>11890.633368425601</v>
      </c>
      <c r="M201" s="98">
        <f>'4_UK+GH_1960-2013_energy_data'!X11</f>
        <v>12307.089869212299</v>
      </c>
      <c r="N201" s="98">
        <f>'4_UK+GH_1960-2013_energy_data'!Y11</f>
        <v>11008.012202871299</v>
      </c>
      <c r="O201" s="98">
        <f>'4_UK+GH_1960-2013_energy_data'!Z11</f>
        <v>10039.435987553699</v>
      </c>
      <c r="P201" s="98">
        <f>'4_UK+GH_1960-2013_energy_data'!AA11</f>
        <v>10071.711686471701</v>
      </c>
      <c r="Q201" s="98">
        <f>'4_UK+GH_1960-2013_energy_data'!AB11</f>
        <v>9406.7457188568296</v>
      </c>
      <c r="R201" s="98">
        <f>'4_UK+GH_1960-2013_energy_data'!AC11</f>
        <v>8757.5681902823599</v>
      </c>
      <c r="S201" s="98">
        <f>'4_UK+GH_1960-2013_energy_data'!AD11</f>
        <v>8910.5362853515708</v>
      </c>
      <c r="T201" s="98">
        <f>'4_UK+GH_1960-2013_energy_data'!AE11</f>
        <v>8834.9693859470008</v>
      </c>
      <c r="U201" s="98">
        <f>'4_UK+GH_1960-2013_energy_data'!AF11</f>
        <v>8850.26011995107</v>
      </c>
      <c r="V201" s="98">
        <f>'4_UK+GH_1960-2013_energy_data'!AG11</f>
        <v>8833.7460295401397</v>
      </c>
      <c r="W201" s="98">
        <f>'4_UK+GH_1960-2013_energy_data'!AH11</f>
        <v>7647.1624242435901</v>
      </c>
      <c r="X201" s="98">
        <f>'4_UK+GH_1960-2013_energy_data'!AI11</f>
        <v>7277.9828609955002</v>
      </c>
      <c r="Y201" s="98">
        <f>'4_UK+GH_1960-2013_energy_data'!AJ11</f>
        <v>7821.4279390404799</v>
      </c>
      <c r="Z201" s="98">
        <f>'4_UK+GH_1960-2013_energy_data'!AK11</f>
        <v>6857.4059192038103</v>
      </c>
      <c r="AA201" s="98">
        <f>'4_UK+GH_1960-2013_energy_data'!AL11</f>
        <v>6888.6259941975904</v>
      </c>
      <c r="AB201" s="98">
        <f>'4_UK+GH_1960-2013_energy_data'!AM11</f>
        <v>6822.6145558172002</v>
      </c>
      <c r="AC201" s="98">
        <f>'4_UK+GH_1960-2013_energy_data'!AN11</f>
        <v>6528.3979534865603</v>
      </c>
      <c r="AD201" s="98">
        <f>'4_UK+GH_1960-2013_energy_data'!AO11</f>
        <v>6677.0381455433799</v>
      </c>
      <c r="AE201" s="98">
        <f>'4_UK+GH_1960-2013_energy_data'!AP11</f>
        <v>6767.5865415195103</v>
      </c>
      <c r="AF201" s="98">
        <f>'4_UK+GH_1960-2013_energy_data'!AQ11</f>
        <v>6856.6954084920699</v>
      </c>
      <c r="AG201" s="98">
        <f>'4_UK+GH_1960-2013_energy_data'!AR11</f>
        <v>8141.9917220073003</v>
      </c>
      <c r="AH201" s="98">
        <f>'4_UK+GH_1960-2013_energy_data'!AS11</f>
        <v>8150.0140333619802</v>
      </c>
      <c r="AI201" s="98">
        <f>'4_UK+GH_1960-2013_energy_data'!AT11</f>
        <v>8344.7631252456504</v>
      </c>
      <c r="AJ201" s="98">
        <f>'4_UK+GH_1960-2013_energy_data'!AU11</f>
        <v>7980.4760169870096</v>
      </c>
      <c r="AK201" s="98">
        <f>'4_UK+GH_1960-2013_energy_data'!AV11</f>
        <v>7661.5425088542297</v>
      </c>
      <c r="AL201" s="98">
        <f>'4_UK+GH_1960-2013_energy_data'!AW11</f>
        <v>6850.7105514541399</v>
      </c>
      <c r="AM201" s="98">
        <f>'4_UK+GH_1960-2013_energy_data'!AX11</f>
        <v>6575.6666972265803</v>
      </c>
      <c r="AN201" s="98">
        <f>'4_UK+GH_1960-2013_energy_data'!AY11</f>
        <v>6370.0734847682497</v>
      </c>
      <c r="AO201" s="98">
        <f>'4_UK+GH_1960-2013_energy_data'!AZ11</f>
        <v>6130.8543124888001</v>
      </c>
      <c r="AP201" s="98">
        <f>'4_UK+GH_1960-2013_energy_data'!BA11</f>
        <v>5867.26212496069</v>
      </c>
      <c r="AQ201" s="98">
        <f>'4_UK+GH_1960-2013_energy_data'!BB11</f>
        <v>4704.4605188160604</v>
      </c>
      <c r="AR201" s="98">
        <f>'4_UK+GH_1960-2013_energy_data'!BC11</f>
        <v>5253.6050974788704</v>
      </c>
      <c r="AS201" s="98">
        <f>'4_UK+GH_1960-2013_energy_data'!BD11</f>
        <v>4577.8456652866998</v>
      </c>
      <c r="AT201" s="98">
        <f>'4_UK+GH_1960-2013_energy_data'!BE11</f>
        <v>4566.9629210512703</v>
      </c>
      <c r="AU201" s="98">
        <f>'4_UK+GH_1960-2013_energy_data'!BF11</f>
        <v>4905.3729819097498</v>
      </c>
      <c r="AV201" s="143">
        <f t="shared" ref="AV201:BV201" si="100">AV147/AV237</f>
        <v>4798.4367481408226</v>
      </c>
      <c r="AW201" s="143">
        <f t="shared" si="100"/>
        <v>4695.336038705198</v>
      </c>
      <c r="AX201" s="143">
        <f t="shared" si="100"/>
        <v>4595.7492962045762</v>
      </c>
      <c r="AY201" s="143">
        <f t="shared" si="100"/>
        <v>4499.3867321637172</v>
      </c>
      <c r="AZ201" s="143">
        <f t="shared" si="100"/>
        <v>4405.9865785652946</v>
      </c>
      <c r="BA201" s="143">
        <f t="shared" si="100"/>
        <v>4315.3118584575395</v>
      </c>
      <c r="BB201" s="143">
        <f t="shared" si="100"/>
        <v>4227.1475934877753</v>
      </c>
      <c r="BC201" s="143">
        <f t="shared" si="100"/>
        <v>4141.2983807499159</v>
      </c>
      <c r="BD201" s="143">
        <f t="shared" si="100"/>
        <v>4057.5862830386818</v>
      </c>
      <c r="BE201" s="143">
        <f t="shared" si="100"/>
        <v>3975.8489860770524</v>
      </c>
      <c r="BF201" s="143">
        <f t="shared" si="100"/>
        <v>3895.9381839889184</v>
      </c>
      <c r="BG201" s="143">
        <f t="shared" si="100"/>
        <v>3817.7181605852838</v>
      </c>
      <c r="BH201" s="143">
        <f t="shared" si="100"/>
        <v>3741.0645392002207</v>
      </c>
      <c r="BI201" s="143">
        <f t="shared" si="100"/>
        <v>3665.8631780724609</v>
      </c>
      <c r="BJ201" s="143">
        <f t="shared" si="100"/>
        <v>3592.0091917938776</v>
      </c>
      <c r="BK201" s="143">
        <f t="shared" si="100"/>
        <v>3519.4060822751658</v>
      </c>
      <c r="BL201" s="143">
        <f t="shared" si="100"/>
        <v>3447.9649651217374</v>
      </c>
      <c r="BM201" s="143">
        <f t="shared" si="100"/>
        <v>3377.603879357298</v>
      </c>
      <c r="BN201" s="143">
        <f t="shared" si="100"/>
        <v>3308.2471701495656</v>
      </c>
      <c r="BO201" s="143">
        <f t="shared" si="100"/>
        <v>3239.8249356394144</v>
      </c>
      <c r="BP201" s="143">
        <f t="shared" si="100"/>
        <v>3172.2725301977389</v>
      </c>
      <c r="BQ201" s="143">
        <f t="shared" si="100"/>
        <v>3105.5301174713641</v>
      </c>
      <c r="BR201" s="143">
        <f t="shared" si="100"/>
        <v>3039.5422674612541</v>
      </c>
      <c r="BS201" s="143">
        <f t="shared" si="100"/>
        <v>2974.2575926284126</v>
      </c>
      <c r="BT201" s="143">
        <f t="shared" si="100"/>
        <v>2909.6284186661624</v>
      </c>
      <c r="BU201" s="143">
        <f t="shared" si="100"/>
        <v>2845.6104861290523</v>
      </c>
      <c r="BV201" s="144">
        <f t="shared" si="100"/>
        <v>2782.1626795828588</v>
      </c>
      <c r="BW201" s="2"/>
      <c r="BX201" s="2"/>
      <c r="BY201" s="2"/>
      <c r="BZ201" s="2"/>
      <c r="CA201" s="2"/>
      <c r="CB201" s="2"/>
      <c r="CC201" s="2"/>
      <c r="CD201" s="2"/>
      <c r="CE201" s="2"/>
      <c r="CF201" s="2"/>
      <c r="CG201" s="2"/>
      <c r="CH201" s="2"/>
      <c r="CI201" s="2"/>
      <c r="CJ201" s="2"/>
      <c r="CK201" s="2"/>
      <c r="CL201" s="2"/>
      <c r="CM201" s="2"/>
    </row>
    <row r="202" spans="1:91" s="8" customFormat="1" x14ac:dyDescent="0.2">
      <c r="A202" s="2"/>
      <c r="B202" s="2"/>
      <c r="C202" s="119" t="str">
        <f>'4_UK+GH_1960-2013_energy_data'!B28</f>
        <v>Direct - MD</v>
      </c>
      <c r="D202" s="119" t="str">
        <f>'4_UK+GH_1960-2013_energy_data'!C28</f>
        <v>MD - Airplanes</v>
      </c>
      <c r="E202" s="145">
        <f>'4_UK+GH_1960-2013_energy_data'!P28</f>
        <v>1764.7549742420499</v>
      </c>
      <c r="F202" s="146">
        <f>'4_UK+GH_1960-2013_energy_data'!Q28</f>
        <v>1890.74876463649</v>
      </c>
      <c r="G202" s="146">
        <f>'4_UK+GH_1960-2013_energy_data'!R28</f>
        <v>1996.2098702583401</v>
      </c>
      <c r="H202" s="146">
        <f>'4_UK+GH_1960-2013_energy_data'!S28</f>
        <v>1745.2402302545599</v>
      </c>
      <c r="I202" s="146">
        <f>'4_UK+GH_1960-2013_energy_data'!T28</f>
        <v>1803.35770412958</v>
      </c>
      <c r="J202" s="146">
        <f>'4_UK+GH_1960-2013_energy_data'!U28</f>
        <v>1854.74214302112</v>
      </c>
      <c r="K202" s="146">
        <f>'4_UK+GH_1960-2013_energy_data'!V28</f>
        <v>2001.6786793430799</v>
      </c>
      <c r="L202" s="146">
        <f>'4_UK+GH_1960-2013_energy_data'!W28</f>
        <v>2161.6618005885798</v>
      </c>
      <c r="M202" s="146">
        <f>'4_UK+GH_1960-2013_energy_data'!X28</f>
        <v>2170.6904545634002</v>
      </c>
      <c r="N202" s="146">
        <f>'4_UK+GH_1960-2013_energy_data'!Y28</f>
        <v>2317.32412311094</v>
      </c>
      <c r="O202" s="146">
        <f>'4_UK+GH_1960-2013_energy_data'!Z28</f>
        <v>2344.69941303927</v>
      </c>
      <c r="P202" s="146">
        <f>'4_UK+GH_1960-2013_energy_data'!AA28</f>
        <v>2274.3679015787702</v>
      </c>
      <c r="Q202" s="146">
        <f>'4_UK+GH_1960-2013_energy_data'!AB28</f>
        <v>2246.5464110937901</v>
      </c>
      <c r="R202" s="146">
        <f>'4_UK+GH_1960-2013_energy_data'!AC28</f>
        <v>2401.2219845254599</v>
      </c>
      <c r="S202" s="146">
        <f>'4_UK+GH_1960-2013_energy_data'!AD28</f>
        <v>2293.8904106008199</v>
      </c>
      <c r="T202" s="146">
        <f>'4_UK+GH_1960-2013_energy_data'!AE28</f>
        <v>2612.2610741777498</v>
      </c>
      <c r="U202" s="146">
        <f>'4_UK+GH_1960-2013_energy_data'!AF28</f>
        <v>2597.2749512266901</v>
      </c>
      <c r="V202" s="146">
        <f>'4_UK+GH_1960-2013_energy_data'!AG28</f>
        <v>2862.3726875580701</v>
      </c>
      <c r="W202" s="146">
        <f>'4_UK+GH_1960-2013_energy_data'!AH28</f>
        <v>3075.0246447244999</v>
      </c>
      <c r="X202" s="146">
        <f>'4_UK+GH_1960-2013_energy_data'!AI28</f>
        <v>502.76223739716301</v>
      </c>
      <c r="Y202" s="146">
        <f>'4_UK+GH_1960-2013_energy_data'!AJ28</f>
        <v>471.13811806301698</v>
      </c>
      <c r="Z202" s="146">
        <f>'4_UK+GH_1960-2013_energy_data'!AK28</f>
        <v>501.26453323296801</v>
      </c>
      <c r="AA202" s="146">
        <f>'4_UK+GH_1960-2013_energy_data'!AL28</f>
        <v>543.77628389504002</v>
      </c>
      <c r="AB202" s="146">
        <f>'4_UK+GH_1960-2013_energy_data'!AM28</f>
        <v>559.26592574767699</v>
      </c>
      <c r="AC202" s="146">
        <f>'4_UK+GH_1960-2013_energy_data'!AN28</f>
        <v>659.27743803362898</v>
      </c>
      <c r="AD202" s="146">
        <f>'4_UK+GH_1960-2013_energy_data'!AO28</f>
        <v>682.16508662959404</v>
      </c>
      <c r="AE202" s="146">
        <f>'4_UK+GH_1960-2013_energy_data'!AP28</f>
        <v>719.34258133141395</v>
      </c>
      <c r="AF202" s="146">
        <f>'4_UK+GH_1960-2013_energy_data'!AQ28</f>
        <v>744.38497855799596</v>
      </c>
      <c r="AG202" s="146">
        <f>'4_UK+GH_1960-2013_energy_data'!AR28</f>
        <v>800.11755173024301</v>
      </c>
      <c r="AH202" s="146">
        <f>'4_UK+GH_1960-2013_energy_data'!AS28</f>
        <v>845.379822410457</v>
      </c>
      <c r="AI202" s="146">
        <f>'4_UK+GH_1960-2013_energy_data'!AT28</f>
        <v>852.00357830095402</v>
      </c>
      <c r="AJ202" s="146">
        <f>'4_UK+GH_1960-2013_energy_data'!AU28</f>
        <v>770.369228827342</v>
      </c>
      <c r="AK202" s="146">
        <f>'4_UK+GH_1960-2013_energy_data'!AV28</f>
        <v>806.23531439108399</v>
      </c>
      <c r="AL202" s="146">
        <f>'4_UK+GH_1960-2013_energy_data'!AW28</f>
        <v>893.47889059267197</v>
      </c>
      <c r="AM202" s="146">
        <f>'4_UK+GH_1960-2013_energy_data'!AX28</f>
        <v>964.22553389483699</v>
      </c>
      <c r="AN202" s="146">
        <f>'4_UK+GH_1960-2013_energy_data'!AY28</f>
        <v>971.46825489533796</v>
      </c>
      <c r="AO202" s="146">
        <f>'4_UK+GH_1960-2013_energy_data'!AZ28</f>
        <v>896.44327571447604</v>
      </c>
      <c r="AP202" s="146">
        <f>'4_UK+GH_1960-2013_energy_data'!BA28</f>
        <v>865.89336168755403</v>
      </c>
      <c r="AQ202" s="146">
        <f>'4_UK+GH_1960-2013_energy_data'!BB28</f>
        <v>813.78930116040999</v>
      </c>
      <c r="AR202" s="146">
        <f>'4_UK+GH_1960-2013_energy_data'!BC28</f>
        <v>796.85175546892197</v>
      </c>
      <c r="AS202" s="146">
        <f>'4_UK+GH_1960-2013_energy_data'!BD28</f>
        <v>830.70525953806305</v>
      </c>
      <c r="AT202" s="146">
        <f>'4_UK+GH_1960-2013_energy_data'!BE28</f>
        <v>792.87793411698999</v>
      </c>
      <c r="AU202" s="146">
        <f>'4_UK+GH_1960-2013_energy_data'!BF28</f>
        <v>780.21637499255405</v>
      </c>
      <c r="AV202" s="137">
        <f t="shared" ref="AV202:BV202" si="101">AV148/AV238</f>
        <v>761.75350010410443</v>
      </c>
      <c r="AW202" s="137">
        <f t="shared" si="101"/>
        <v>743.84886554553782</v>
      </c>
      <c r="AX202" s="137">
        <f t="shared" si="101"/>
        <v>726.40559347428928</v>
      </c>
      <c r="AY202" s="137">
        <f t="shared" si="101"/>
        <v>709.34419564953976</v>
      </c>
      <c r="AZ202" s="137">
        <f t="shared" si="101"/>
        <v>692.59926713479399</v>
      </c>
      <c r="BA202" s="137">
        <f t="shared" si="101"/>
        <v>676.1168636440658</v>
      </c>
      <c r="BB202" s="137">
        <f t="shared" si="101"/>
        <v>659.85240569117593</v>
      </c>
      <c r="BC202" s="137">
        <f t="shared" si="101"/>
        <v>643.76899281603085</v>
      </c>
      <c r="BD202" s="137">
        <f t="shared" si="101"/>
        <v>627.83603995773706</v>
      </c>
      <c r="BE202" s="137">
        <f t="shared" si="101"/>
        <v>612.02816898543915</v>
      </c>
      <c r="BF202" s="137">
        <f t="shared" si="101"/>
        <v>596.32430381510756</v>
      </c>
      <c r="BG202" s="137">
        <f t="shared" si="101"/>
        <v>580.70692902461246</v>
      </c>
      <c r="BH202" s="137">
        <f t="shared" si="101"/>
        <v>565.16148052917163</v>
      </c>
      <c r="BI202" s="137">
        <f t="shared" si="101"/>
        <v>549.67584346293631</v>
      </c>
      <c r="BJ202" s="137">
        <f t="shared" si="101"/>
        <v>534.23993747341524</v>
      </c>
      <c r="BK202" s="137">
        <f t="shared" si="101"/>
        <v>518.8453735620601</v>
      </c>
      <c r="BL202" s="137">
        <f t="shared" si="101"/>
        <v>503.48516967726925</v>
      </c>
      <c r="BM202" s="137">
        <f t="shared" si="101"/>
        <v>488.15351469017219</v>
      </c>
      <c r="BN202" s="137">
        <f t="shared" si="101"/>
        <v>472.84557230984302</v>
      </c>
      <c r="BO202" s="137">
        <f t="shared" si="101"/>
        <v>457.55731803549702</v>
      </c>
      <c r="BP202" s="137">
        <f t="shared" si="101"/>
        <v>442.28540348326163</v>
      </c>
      <c r="BQ202" s="137">
        <f t="shared" si="101"/>
        <v>427.02704342839223</v>
      </c>
      <c r="BR202" s="137">
        <f t="shared" si="101"/>
        <v>411.77992171940821</v>
      </c>
      <c r="BS202" s="137">
        <f t="shared" si="101"/>
        <v>396.5421128864503</v>
      </c>
      <c r="BT202" s="137">
        <f t="shared" si="101"/>
        <v>381.31201681172161</v>
      </c>
      <c r="BU202" s="137">
        <f t="shared" si="101"/>
        <v>366.08830427832385</v>
      </c>
      <c r="BV202" s="138">
        <f t="shared" si="101"/>
        <v>350.86987158344965</v>
      </c>
      <c r="BW202" s="2"/>
      <c r="BX202" s="2"/>
      <c r="BY202" s="2"/>
      <c r="BZ202" s="2"/>
      <c r="CA202" s="2"/>
      <c r="CB202" s="2"/>
      <c r="CC202" s="2"/>
      <c r="CD202" s="2"/>
      <c r="CE202" s="2"/>
      <c r="CF202" s="2"/>
      <c r="CG202" s="2"/>
      <c r="CH202" s="2"/>
      <c r="CI202" s="2"/>
      <c r="CJ202" s="2"/>
      <c r="CK202" s="2"/>
      <c r="CL202" s="2"/>
      <c r="CM202" s="2"/>
    </row>
    <row r="203" spans="1:91" s="8" customFormat="1" x14ac:dyDescent="0.2">
      <c r="A203" s="2"/>
      <c r="B203" s="2"/>
      <c r="C203" s="120"/>
      <c r="D203" s="128" t="str">
        <f>'4_UK+GH_1960-2013_energy_data'!C29</f>
        <v>MD - Biodiesel cars</v>
      </c>
      <c r="E203" s="147"/>
      <c r="F203" s="148"/>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9">
        <f>'4_UK+GH_1960-2013_energy_data'!AU29</f>
        <v>3.45</v>
      </c>
      <c r="AK203" s="149">
        <f>'4_UK+GH_1960-2013_energy_data'!AV29</f>
        <v>17.25</v>
      </c>
      <c r="AL203" s="149">
        <f>'4_UK+GH_1960-2013_energy_data'!AW29</f>
        <v>18.399999999999999</v>
      </c>
      <c r="AM203" s="149">
        <f>'4_UK+GH_1960-2013_energy_data'!AX29</f>
        <v>85.1</v>
      </c>
      <c r="AN203" s="149">
        <f>'4_UK+GH_1960-2013_energy_data'!AY29</f>
        <v>213.9</v>
      </c>
      <c r="AO203" s="149">
        <f>'4_UK+GH_1960-2013_energy_data'!AZ29</f>
        <v>410.87900262467201</v>
      </c>
      <c r="AP203" s="149">
        <f>'4_UK+GH_1960-2013_energy_data'!BA29</f>
        <v>929.2</v>
      </c>
      <c r="AQ203" s="149">
        <f>'4_UK+GH_1960-2013_energy_data'!BB29</f>
        <v>1145.4000000000001</v>
      </c>
      <c r="AR203" s="149">
        <f>'4_UK+GH_1960-2013_energy_data'!BC29</f>
        <v>1350.1</v>
      </c>
      <c r="AS203" s="149">
        <f>'4_UK+GH_1960-2013_energy_data'!BD29</f>
        <v>1251.2</v>
      </c>
      <c r="AT203" s="149">
        <f>'4_UK+GH_1960-2013_energy_data'!BE29</f>
        <v>1069.5</v>
      </c>
      <c r="AU203" s="149">
        <f>'4_UK+GH_1960-2013_energy_data'!BF29</f>
        <v>1216.7</v>
      </c>
      <c r="AV203" s="140">
        <f t="shared" ref="AV203:BV203" si="102">AV149/AV239</f>
        <v>1220.9591598599768</v>
      </c>
      <c r="AW203" s="140">
        <f t="shared" si="102"/>
        <v>1228.6373285902805</v>
      </c>
      <c r="AX203" s="140">
        <f t="shared" si="102"/>
        <v>1239.0966723527763</v>
      </c>
      <c r="AY203" s="140">
        <f t="shared" si="102"/>
        <v>1251.8432892082778</v>
      </c>
      <c r="AZ203" s="140">
        <f t="shared" si="102"/>
        <v>1266.4881676908235</v>
      </c>
      <c r="BA203" s="140">
        <f t="shared" si="102"/>
        <v>1282.7203869551145</v>
      </c>
      <c r="BB203" s="140">
        <f t="shared" si="102"/>
        <v>1300.2882849610021</v>
      </c>
      <c r="BC203" s="140">
        <f t="shared" si="102"/>
        <v>1318.9859435576636</v>
      </c>
      <c r="BD203" s="140">
        <f t="shared" si="102"/>
        <v>1338.6433010516421</v>
      </c>
      <c r="BE203" s="140">
        <f t="shared" si="102"/>
        <v>1359.118789767725</v>
      </c>
      <c r="BF203" s="140">
        <f t="shared" si="102"/>
        <v>1380.2937636797064</v>
      </c>
      <c r="BG203" s="140">
        <f t="shared" si="102"/>
        <v>1402.0682167495027</v>
      </c>
      <c r="BH203" s="140">
        <f t="shared" si="102"/>
        <v>1424.3574467264234</v>
      </c>
      <c r="BI203" s="140">
        <f t="shared" si="102"/>
        <v>1447.089421876603</v>
      </c>
      <c r="BJ203" s="140">
        <f t="shared" si="102"/>
        <v>1470.2026777355286</v>
      </c>
      <c r="BK203" s="140">
        <f t="shared" si="102"/>
        <v>1493.6446188941268</v>
      </c>
      <c r="BL203" s="140">
        <f t="shared" si="102"/>
        <v>1517.3701342727136</v>
      </c>
      <c r="BM203" s="140">
        <f t="shared" si="102"/>
        <v>1541.3404579832197</v>
      </c>
      <c r="BN203" s="140">
        <f t="shared" si="102"/>
        <v>1565.522224802198</v>
      </c>
      <c r="BO203" s="140">
        <f t="shared" si="102"/>
        <v>1589.8866815266379</v>
      </c>
      <c r="BP203" s="140">
        <f t="shared" si="102"/>
        <v>1614.4090244494582</v>
      </c>
      <c r="BQ203" s="140">
        <f t="shared" si="102"/>
        <v>1639.0678398227089</v>
      </c>
      <c r="BR203" s="140">
        <f t="shared" si="102"/>
        <v>1663.8446291329399</v>
      </c>
      <c r="BS203" s="140">
        <f t="shared" si="102"/>
        <v>1688.7234047563591</v>
      </c>
      <c r="BT203" s="140">
        <f t="shared" si="102"/>
        <v>1713.6903444175557</v>
      </c>
      <c r="BU203" s="140">
        <f t="shared" si="102"/>
        <v>1738.7334950773591</v>
      </c>
      <c r="BV203" s="141">
        <f t="shared" si="102"/>
        <v>1763.8425185902533</v>
      </c>
      <c r="BW203" s="2"/>
      <c r="BX203" s="2"/>
      <c r="BY203" s="2"/>
      <c r="BZ203" s="2"/>
      <c r="CA203" s="2"/>
      <c r="CB203" s="2"/>
      <c r="CC203" s="2"/>
      <c r="CD203" s="2"/>
      <c r="CE203" s="2"/>
      <c r="CF203" s="2"/>
      <c r="CG203" s="2"/>
      <c r="CH203" s="2"/>
      <c r="CI203" s="2"/>
      <c r="CJ203" s="2"/>
      <c r="CK203" s="2"/>
      <c r="CL203" s="2"/>
      <c r="CM203" s="2"/>
    </row>
    <row r="204" spans="1:91" s="8" customFormat="1" x14ac:dyDescent="0.2">
      <c r="A204" s="2"/>
      <c r="B204" s="2"/>
      <c r="C204" s="120"/>
      <c r="D204" s="128" t="str">
        <f>'4_UK+GH_1960-2013_energy_data'!C30</f>
        <v>MD - Boat engines</v>
      </c>
      <c r="E204" s="150">
        <f>'4_UK+GH_1960-2013_energy_data'!P30</f>
        <v>1192.74867678494</v>
      </c>
      <c r="F204" s="149">
        <f>'4_UK+GH_1960-2013_energy_data'!Q30</f>
        <v>1067.1786985835899</v>
      </c>
      <c r="G204" s="149">
        <f>'4_UK+GH_1960-2013_energy_data'!R30</f>
        <v>1189.2609873256199</v>
      </c>
      <c r="H204" s="149">
        <f>'4_UK+GH_1960-2013_energy_data'!S30</f>
        <v>1350.7551368607501</v>
      </c>
      <c r="I204" s="149">
        <f>'4_UK+GH_1960-2013_energy_data'!T30</f>
        <v>1432.58644548098</v>
      </c>
      <c r="J204" s="149">
        <f>'4_UK+GH_1960-2013_energy_data'!U30</f>
        <v>1460.44656097506</v>
      </c>
      <c r="K204" s="149">
        <f>'4_UK+GH_1960-2013_energy_data'!V30</f>
        <v>1454.5937955529801</v>
      </c>
      <c r="L204" s="149">
        <f>'4_UK+GH_1960-2013_energy_data'!W30</f>
        <v>1434.6441475286299</v>
      </c>
      <c r="M204" s="149">
        <f>'4_UK+GH_1960-2013_energy_data'!X30</f>
        <v>1502.05013285013</v>
      </c>
      <c r="N204" s="149">
        <f>'4_UK+GH_1960-2013_energy_data'!Y30</f>
        <v>1400.52121948235</v>
      </c>
      <c r="O204" s="149">
        <f>'4_UK+GH_1960-2013_energy_data'!Z30</f>
        <v>1216.3708545726799</v>
      </c>
      <c r="P204" s="149">
        <f>'4_UK+GH_1960-2013_energy_data'!AA30</f>
        <v>1314.02692980079</v>
      </c>
      <c r="Q204" s="149">
        <f>'4_UK+GH_1960-2013_energy_data'!AB30</f>
        <v>1332.18875923523</v>
      </c>
      <c r="R204" s="149">
        <f>'4_UK+GH_1960-2013_energy_data'!AC30</f>
        <v>1453.1364120941601</v>
      </c>
      <c r="S204" s="149">
        <f>'4_UK+GH_1960-2013_energy_data'!AD30</f>
        <v>1383.9829605412599</v>
      </c>
      <c r="T204" s="149">
        <f>'4_UK+GH_1960-2013_energy_data'!AE30</f>
        <v>1244.06451230877</v>
      </c>
      <c r="U204" s="149">
        <f>'4_UK+GH_1960-2013_energy_data'!AF30</f>
        <v>1216.7379930846701</v>
      </c>
      <c r="V204" s="149">
        <f>'4_UK+GH_1960-2013_energy_data'!AG30</f>
        <v>1268.63405933178</v>
      </c>
      <c r="W204" s="149">
        <f>'4_UK+GH_1960-2013_energy_data'!AH30</f>
        <v>1485.8299151829001</v>
      </c>
      <c r="X204" s="149">
        <f>'4_UK+GH_1960-2013_energy_data'!AI30</f>
        <v>1492.21897793108</v>
      </c>
      <c r="Y204" s="149">
        <f>'4_UK+GH_1960-2013_energy_data'!AJ30</f>
        <v>1568.47441849048</v>
      </c>
      <c r="Z204" s="149">
        <f>'4_UK+GH_1960-2013_energy_data'!AK30</f>
        <v>1510.66078703669</v>
      </c>
      <c r="AA204" s="149">
        <f>'4_UK+GH_1960-2013_energy_data'!AL30</f>
        <v>1482.12913017241</v>
      </c>
      <c r="AB204" s="149">
        <f>'4_UK+GH_1960-2013_energy_data'!AM30</f>
        <v>1380.7768179387999</v>
      </c>
      <c r="AC204" s="149">
        <f>'4_UK+GH_1960-2013_energy_data'!AN30</f>
        <v>1334.73116628105</v>
      </c>
      <c r="AD204" s="149">
        <f>'4_UK+GH_1960-2013_energy_data'!AO30</f>
        <v>1425.5265569155099</v>
      </c>
      <c r="AE204" s="149">
        <f>'4_UK+GH_1960-2013_energy_data'!AP30</f>
        <v>1372.16458956881</v>
      </c>
      <c r="AF204" s="149">
        <f>'4_UK+GH_1960-2013_energy_data'!AQ30</f>
        <v>1294.2861648901801</v>
      </c>
      <c r="AG204" s="149">
        <f>'4_UK+GH_1960-2013_energy_data'!AR30</f>
        <v>1148.22877688113</v>
      </c>
      <c r="AH204" s="149">
        <f>'4_UK+GH_1960-2013_energy_data'!AS30</f>
        <v>1096.7057940730999</v>
      </c>
      <c r="AI204" s="149">
        <f>'4_UK+GH_1960-2013_energy_data'!AT30</f>
        <v>774.46641675156195</v>
      </c>
      <c r="AJ204" s="149">
        <f>'4_UK+GH_1960-2013_energy_data'!AU30</f>
        <v>786.01205874998698</v>
      </c>
      <c r="AK204" s="149">
        <f>'4_UK+GH_1960-2013_energy_data'!AV30</f>
        <v>1362.2782004936901</v>
      </c>
      <c r="AL204" s="149">
        <f>'4_UK+GH_1960-2013_energy_data'!AW30</f>
        <v>1297.76129812627</v>
      </c>
      <c r="AM204" s="149">
        <f>'4_UK+GH_1960-2013_energy_data'!AX30</f>
        <v>1518.45151214511</v>
      </c>
      <c r="AN204" s="149">
        <f>'4_UK+GH_1960-2013_energy_data'!AY30</f>
        <v>1990.5727779316101</v>
      </c>
      <c r="AO204" s="149">
        <f>'4_UK+GH_1960-2013_energy_data'!AZ30</f>
        <v>1737.7410728658999</v>
      </c>
      <c r="AP204" s="149">
        <f>'4_UK+GH_1960-2013_energy_data'!BA30</f>
        <v>1101.02958510755</v>
      </c>
      <c r="AQ204" s="149">
        <f>'4_UK+GH_1960-2013_energy_data'!BB30</f>
        <v>1038.4191985479699</v>
      </c>
      <c r="AR204" s="149">
        <f>'4_UK+GH_1960-2013_energy_data'!BC30</f>
        <v>1039.6934730856599</v>
      </c>
      <c r="AS204" s="149">
        <f>'4_UK+GH_1960-2013_energy_data'!BD30</f>
        <v>976.58863797234596</v>
      </c>
      <c r="AT204" s="149">
        <f>'4_UK+GH_1960-2013_energy_data'!BE30</f>
        <v>910.495548281423</v>
      </c>
      <c r="AU204" s="149">
        <f>'4_UK+GH_1960-2013_energy_data'!BF30</f>
        <v>898.85938332536603</v>
      </c>
      <c r="AV204" s="140">
        <f t="shared" ref="AV204:BV204" si="103">AV150/AV240</f>
        <v>894.75065832465305</v>
      </c>
      <c r="AW204" s="140">
        <f t="shared" si="103"/>
        <v>891.43918350626859</v>
      </c>
      <c r="AX204" s="140">
        <f t="shared" si="103"/>
        <v>888.79324655575499</v>
      </c>
      <c r="AY204" s="140">
        <f t="shared" si="103"/>
        <v>886.70451448536653</v>
      </c>
      <c r="AZ204" s="140">
        <f t="shared" si="103"/>
        <v>885.08343838348458</v>
      </c>
      <c r="BA204" s="140">
        <f t="shared" si="103"/>
        <v>883.85568001752847</v>
      </c>
      <c r="BB204" s="140">
        <f t="shared" si="103"/>
        <v>882.9593027289834</v>
      </c>
      <c r="BC204" s="140">
        <f t="shared" si="103"/>
        <v>882.34254150239087</v>
      </c>
      <c r="BD204" s="140">
        <f t="shared" si="103"/>
        <v>881.96201726640743</v>
      </c>
      <c r="BE204" s="140">
        <f t="shared" si="103"/>
        <v>881.78129574889499</v>
      </c>
      <c r="BF204" s="140">
        <f t="shared" si="103"/>
        <v>881.76971633199912</v>
      </c>
      <c r="BG204" s="140">
        <f t="shared" si="103"/>
        <v>881.90143448472509</v>
      </c>
      <c r="BH204" s="140">
        <f t="shared" si="103"/>
        <v>882.15463459648083</v>
      </c>
      <c r="BI204" s="140">
        <f t="shared" si="103"/>
        <v>882.51087982513116</v>
      </c>
      <c r="BJ204" s="140">
        <f t="shared" si="103"/>
        <v>882.95457288998398</v>
      </c>
      <c r="BK204" s="140">
        <f t="shared" si="103"/>
        <v>883.47250726726327</v>
      </c>
      <c r="BL204" s="140">
        <f t="shared" si="103"/>
        <v>884.05349246369929</v>
      </c>
      <c r="BM204" s="140">
        <f t="shared" si="103"/>
        <v>884.68804029455328</v>
      </c>
      <c r="BN204" s="140">
        <f t="shared" si="103"/>
        <v>885.36810162098493</v>
      </c>
      <c r="BO204" s="140">
        <f t="shared" si="103"/>
        <v>886.08684498599871</v>
      </c>
      <c r="BP204" s="140">
        <f t="shared" si="103"/>
        <v>886.83847015841241</v>
      </c>
      <c r="BQ204" s="140">
        <f t="shared" si="103"/>
        <v>887.6180508464912</v>
      </c>
      <c r="BR204" s="140">
        <f t="shared" si="103"/>
        <v>888.42140184871846</v>
      </c>
      <c r="BS204" s="140">
        <f t="shared" si="103"/>
        <v>889.24496672247619</v>
      </c>
      <c r="BT204" s="140">
        <f t="shared" si="103"/>
        <v>890.08572271305775</v>
      </c>
      <c r="BU204" s="140">
        <f t="shared" si="103"/>
        <v>890.94110022666348</v>
      </c>
      <c r="BV204" s="141">
        <f t="shared" si="103"/>
        <v>891.80891457597181</v>
      </c>
      <c r="BW204" s="2"/>
      <c r="BX204" s="2"/>
      <c r="BY204" s="2"/>
      <c r="BZ204" s="2"/>
      <c r="CA204" s="2"/>
      <c r="CB204" s="2"/>
      <c r="CC204" s="2"/>
      <c r="CD204" s="2"/>
      <c r="CE204" s="2"/>
      <c r="CF204" s="2"/>
      <c r="CG204" s="2"/>
      <c r="CH204" s="2"/>
      <c r="CI204" s="2"/>
      <c r="CJ204" s="2"/>
      <c r="CK204" s="2"/>
      <c r="CL204" s="2"/>
      <c r="CM204" s="2"/>
    </row>
    <row r="205" spans="1:91" s="8" customFormat="1" x14ac:dyDescent="0.2">
      <c r="A205" s="2"/>
      <c r="B205" s="2"/>
      <c r="C205" s="120"/>
      <c r="D205" s="128" t="str">
        <f>'4_UK+GH_1960-2013_energy_data'!C31</f>
        <v>MD - Diesel cars</v>
      </c>
      <c r="E205" s="150">
        <f>'4_UK+GH_1960-2013_energy_data'!P31</f>
        <v>6187.5469775759002</v>
      </c>
      <c r="F205" s="149">
        <f>'4_UK+GH_1960-2013_energy_data'!Q31</f>
        <v>6266.08950049952</v>
      </c>
      <c r="G205" s="149">
        <f>'4_UK+GH_1960-2013_energy_data'!R31</f>
        <v>6694.8754298263302</v>
      </c>
      <c r="H205" s="149">
        <f>'4_UK+GH_1960-2013_energy_data'!S31</f>
        <v>6508.4057533733103</v>
      </c>
      <c r="I205" s="149">
        <f>'4_UK+GH_1960-2013_energy_data'!T31</f>
        <v>6464.74537120077</v>
      </c>
      <c r="J205" s="149">
        <f>'4_UK+GH_1960-2013_energy_data'!U31</f>
        <v>6718.3352419512203</v>
      </c>
      <c r="K205" s="149">
        <f>'4_UK+GH_1960-2013_energy_data'!V31</f>
        <v>6840.5462995309599</v>
      </c>
      <c r="L205" s="149">
        <f>'4_UK+GH_1960-2013_energy_data'!W31</f>
        <v>7021.8138215374202</v>
      </c>
      <c r="M205" s="149">
        <f>'4_UK+GH_1960-2013_energy_data'!X31</f>
        <v>7238.9661673472501</v>
      </c>
      <c r="N205" s="149">
        <f>'4_UK+GH_1960-2013_energy_data'!Y31</f>
        <v>7067.2210115605203</v>
      </c>
      <c r="O205" s="149">
        <f>'4_UK+GH_1960-2013_energy_data'!Z31</f>
        <v>6638.2165361217003</v>
      </c>
      <c r="P205" s="149">
        <f>'4_UK+GH_1960-2013_energy_data'!AA31</f>
        <v>6879.3484718197496</v>
      </c>
      <c r="Q205" s="149">
        <f>'4_UK+GH_1960-2013_energy_data'!AB31</f>
        <v>7398.3426979821897</v>
      </c>
      <c r="R205" s="149">
        <f>'4_UK+GH_1960-2013_energy_data'!AC31</f>
        <v>8082.0932374694203</v>
      </c>
      <c r="S205" s="149">
        <f>'4_UK+GH_1960-2013_energy_data'!AD31</f>
        <v>8526.0355161594998</v>
      </c>
      <c r="T205" s="149">
        <f>'4_UK+GH_1960-2013_energy_data'!AE31</f>
        <v>9319.1893047002595</v>
      </c>
      <c r="U205" s="149">
        <f>'4_UK+GH_1960-2013_energy_data'!AF31</f>
        <v>10149.646807449401</v>
      </c>
      <c r="V205" s="149">
        <f>'4_UK+GH_1960-2013_energy_data'!AG31</f>
        <v>11218.117575083001</v>
      </c>
      <c r="W205" s="149">
        <f>'4_UK+GH_1960-2013_energy_data'!AH31</f>
        <v>12076.214449938399</v>
      </c>
      <c r="X205" s="149">
        <f>'4_UK+GH_1960-2013_energy_data'!AI31</f>
        <v>12676.7005778886</v>
      </c>
      <c r="Y205" s="149">
        <f>'4_UK+GH_1960-2013_energy_data'!AJ31</f>
        <v>12846.330615132099</v>
      </c>
      <c r="Z205" s="149">
        <f>'4_UK+GH_1960-2013_energy_data'!AK31</f>
        <v>13394.6930133228</v>
      </c>
      <c r="AA205" s="149">
        <f>'4_UK+GH_1960-2013_energy_data'!AL31</f>
        <v>14163.8390634594</v>
      </c>
      <c r="AB205" s="149">
        <f>'4_UK+GH_1960-2013_energy_data'!AM31</f>
        <v>15638.8946031658</v>
      </c>
      <c r="AC205" s="149">
        <f>'4_UK+GH_1960-2013_energy_data'!AN31</f>
        <v>16292.2007609425</v>
      </c>
      <c r="AD205" s="149">
        <f>'4_UK+GH_1960-2013_energy_data'!AO31</f>
        <v>17224.7182555084</v>
      </c>
      <c r="AE205" s="149">
        <f>'4_UK+GH_1960-2013_energy_data'!AP31</f>
        <v>17840.032641355101</v>
      </c>
      <c r="AF205" s="149">
        <f>'4_UK+GH_1960-2013_energy_data'!AQ31</f>
        <v>18142.958733801501</v>
      </c>
      <c r="AG205" s="149">
        <f>'4_UK+GH_1960-2013_energy_data'!AR31</f>
        <v>18421.723714504998</v>
      </c>
      <c r="AH205" s="149">
        <f>'4_UK+GH_1960-2013_energy_data'!AS31</f>
        <v>19170.657990182899</v>
      </c>
      <c r="AI205" s="149">
        <f>'4_UK+GH_1960-2013_energy_data'!AT31</f>
        <v>19928.256998514898</v>
      </c>
      <c r="AJ205" s="149">
        <f>'4_UK+GH_1960-2013_energy_data'!AU31</f>
        <v>20736.925806666899</v>
      </c>
      <c r="AK205" s="149">
        <f>'4_UK+GH_1960-2013_energy_data'!AV31</f>
        <v>21435.002080377701</v>
      </c>
      <c r="AL205" s="149">
        <f>'4_UK+GH_1960-2013_energy_data'!AW31</f>
        <v>22202.462253747501</v>
      </c>
      <c r="AM205" s="149">
        <f>'4_UK+GH_1960-2013_energy_data'!AX31</f>
        <v>23687.580756457501</v>
      </c>
      <c r="AN205" s="149">
        <f>'4_UK+GH_1960-2013_energy_data'!AY31</f>
        <v>24213.454612604099</v>
      </c>
      <c r="AO205" s="149">
        <f>'4_UK+GH_1960-2013_energy_data'!AZ31</f>
        <v>24554.077644956498</v>
      </c>
      <c r="AP205" s="149">
        <f>'4_UK+GH_1960-2013_energy_data'!BA31</f>
        <v>24443.590516222099</v>
      </c>
      <c r="AQ205" s="149">
        <f>'4_UK+GH_1960-2013_energy_data'!BB31</f>
        <v>24066.5981324147</v>
      </c>
      <c r="AR205" s="149">
        <f>'4_UK+GH_1960-2013_energy_data'!BC31</f>
        <v>24881.788457120299</v>
      </c>
      <c r="AS205" s="149">
        <f>'4_UK+GH_1960-2013_energy_data'!BD31</f>
        <v>24968.066202678699</v>
      </c>
      <c r="AT205" s="149">
        <f>'4_UK+GH_1960-2013_energy_data'!BE31</f>
        <v>25637.5853782259</v>
      </c>
      <c r="AU205" s="149">
        <f>'4_UK+GH_1960-2013_energy_data'!BF31</f>
        <v>25813.706795375499</v>
      </c>
      <c r="AV205" s="140">
        <f t="shared" ref="AV205:BV205" si="104">AV151/AV241</f>
        <v>28833.952882493228</v>
      </c>
      <c r="AW205" s="140">
        <f t="shared" si="104"/>
        <v>29146.475263301632</v>
      </c>
      <c r="AX205" s="140">
        <f t="shared" si="104"/>
        <v>29468.662836978216</v>
      </c>
      <c r="AY205" s="140">
        <f t="shared" si="104"/>
        <v>29393.248080425568</v>
      </c>
      <c r="AZ205" s="140">
        <f t="shared" si="104"/>
        <v>28990.475717632544</v>
      </c>
      <c r="BA205" s="140">
        <f t="shared" si="104"/>
        <v>28614.297317425153</v>
      </c>
      <c r="BB205" s="140">
        <f t="shared" si="104"/>
        <v>28260.17185252317</v>
      </c>
      <c r="BC205" s="140">
        <f t="shared" si="104"/>
        <v>27924.379884953109</v>
      </c>
      <c r="BD205" s="140">
        <f t="shared" si="104"/>
        <v>27603.861677912479</v>
      </c>
      <c r="BE205" s="140">
        <f t="shared" si="104"/>
        <v>27296.090881442997</v>
      </c>
      <c r="BF205" s="140">
        <f t="shared" si="104"/>
        <v>26998.974995467273</v>
      </c>
      <c r="BG205" s="140">
        <f t="shared" si="104"/>
        <v>26710.776240396513</v>
      </c>
      <c r="BH205" s="140">
        <f t="shared" si="104"/>
        <v>26430.048158604772</v>
      </c>
      <c r="BI205" s="140">
        <f t="shared" si="104"/>
        <v>26155.584468437286</v>
      </c>
      <c r="BJ205" s="140">
        <f t="shared" si="104"/>
        <v>25886.377552172482</v>
      </c>
      <c r="BK205" s="140">
        <f t="shared" si="104"/>
        <v>25621.584584108939</v>
      </c>
      <c r="BL205" s="140">
        <f t="shared" si="104"/>
        <v>25360.499764479828</v>
      </c>
      <c r="BM205" s="140">
        <f t="shared" si="104"/>
        <v>25102.531466832588</v>
      </c>
      <c r="BN205" s="140">
        <f t="shared" si="104"/>
        <v>24847.183363762168</v>
      </c>
      <c r="BO205" s="140">
        <f t="shared" si="104"/>
        <v>24594.038791464984</v>
      </c>
      <c r="BP205" s="140">
        <f t="shared" si="104"/>
        <v>24342.747763758158</v>
      </c>
      <c r="BQ205" s="140">
        <f t="shared" si="104"/>
        <v>24093.016162613003</v>
      </c>
      <c r="BR205" s="140">
        <f t="shared" si="104"/>
        <v>23844.596723277293</v>
      </c>
      <c r="BS205" s="140">
        <f t="shared" si="104"/>
        <v>23597.281503829538</v>
      </c>
      <c r="BT205" s="140">
        <f t="shared" si="104"/>
        <v>23350.895586027258</v>
      </c>
      <c r="BU205" s="140">
        <f t="shared" si="104"/>
        <v>23105.291799930164</v>
      </c>
      <c r="BV205" s="141">
        <f t="shared" si="104"/>
        <v>22860.346301512051</v>
      </c>
      <c r="BW205" s="2"/>
      <c r="BX205" s="2"/>
      <c r="BY205" s="2"/>
      <c r="BZ205" s="2"/>
      <c r="CA205" s="2"/>
      <c r="CB205" s="2"/>
      <c r="CC205" s="2"/>
      <c r="CD205" s="2"/>
      <c r="CE205" s="2"/>
      <c r="CF205" s="2"/>
      <c r="CG205" s="2"/>
      <c r="CH205" s="2"/>
      <c r="CI205" s="2"/>
      <c r="CJ205" s="2"/>
      <c r="CK205" s="2"/>
      <c r="CL205" s="2"/>
      <c r="CM205" s="2"/>
    </row>
    <row r="206" spans="1:91" s="8" customFormat="1" x14ac:dyDescent="0.2">
      <c r="A206" s="2"/>
      <c r="B206" s="2"/>
      <c r="C206" s="120"/>
      <c r="D206" s="128" t="str">
        <f>'4_UK+GH_1960-2013_energy_data'!C32</f>
        <v>MD - Diesel trains</v>
      </c>
      <c r="E206" s="150">
        <f>'4_UK+GH_1960-2013_energy_data'!P32</f>
        <v>1298.9557438900299</v>
      </c>
      <c r="F206" s="149">
        <f>'4_UK+GH_1960-2013_energy_data'!Q32</f>
        <v>1224.29896117256</v>
      </c>
      <c r="G206" s="149">
        <f>'4_UK+GH_1960-2013_energy_data'!R32</f>
        <v>1218.83586701287</v>
      </c>
      <c r="H206" s="149">
        <f>'4_UK+GH_1960-2013_energy_data'!S32</f>
        <v>1134.0675799931801</v>
      </c>
      <c r="I206" s="149">
        <f>'4_UK+GH_1960-2013_energy_data'!T32</f>
        <v>1098.45387277648</v>
      </c>
      <c r="J206" s="149">
        <f>'4_UK+GH_1960-2013_energy_data'!U32</f>
        <v>1043.5570301074799</v>
      </c>
      <c r="K206" s="149">
        <f>'4_UK+GH_1960-2013_energy_data'!V32</f>
        <v>1049.8668480397901</v>
      </c>
      <c r="L206" s="149">
        <f>'4_UK+GH_1960-2013_energy_data'!W32</f>
        <v>1063.8802428864601</v>
      </c>
      <c r="M206" s="149">
        <f>'4_UK+GH_1960-2013_energy_data'!X32</f>
        <v>1039.4911378688801</v>
      </c>
      <c r="N206" s="149">
        <f>'4_UK+GH_1960-2013_energy_data'!Y32</f>
        <v>1018.6217465216901</v>
      </c>
      <c r="O206" s="149">
        <f>'4_UK+GH_1960-2013_energy_data'!Z32</f>
        <v>963.87896036215795</v>
      </c>
      <c r="P206" s="149">
        <f>'4_UK+GH_1960-2013_energy_data'!AA32</f>
        <v>877.91645652433704</v>
      </c>
      <c r="Q206" s="149">
        <f>'4_UK+GH_1960-2013_energy_data'!AB32</f>
        <v>931.386335384527</v>
      </c>
      <c r="R206" s="149">
        <f>'4_UK+GH_1960-2013_energy_data'!AC32</f>
        <v>892.48503717846495</v>
      </c>
      <c r="S206" s="149">
        <f>'4_UK+GH_1960-2013_energy_data'!AD32</f>
        <v>892.34722905179694</v>
      </c>
      <c r="T206" s="149">
        <f>'4_UK+GH_1960-2013_energy_data'!AE32</f>
        <v>881.16330710942395</v>
      </c>
      <c r="U206" s="149">
        <f>'4_UK+GH_1960-2013_energy_data'!AF32</f>
        <v>840.95792004986697</v>
      </c>
      <c r="V206" s="149">
        <f>'4_UK+GH_1960-2013_energy_data'!AG32</f>
        <v>842.40952656678598</v>
      </c>
      <c r="W206" s="149">
        <f>'4_UK+GH_1960-2013_energy_data'!AH32</f>
        <v>768.45106489039995</v>
      </c>
      <c r="X206" s="149">
        <f>'4_UK+GH_1960-2013_energy_data'!AI32</f>
        <v>732.19273587411999</v>
      </c>
      <c r="Y206" s="149">
        <f>'4_UK+GH_1960-2013_energy_data'!AJ32</f>
        <v>757.40252707472098</v>
      </c>
      <c r="Z206" s="149">
        <f>'4_UK+GH_1960-2013_energy_data'!AK32</f>
        <v>785.482906226924</v>
      </c>
      <c r="AA206" s="149">
        <f>'4_UK+GH_1960-2013_energy_data'!AL32</f>
        <v>732.99822547539497</v>
      </c>
      <c r="AB206" s="149">
        <f>'4_UK+GH_1960-2013_energy_data'!AM32</f>
        <v>725.93722156368597</v>
      </c>
      <c r="AC206" s="149">
        <f>'4_UK+GH_1960-2013_energy_data'!AN32</f>
        <v>729.385472639461</v>
      </c>
      <c r="AD206" s="149">
        <f>'4_UK+GH_1960-2013_energy_data'!AO32</f>
        <v>694.16762594396198</v>
      </c>
      <c r="AE206" s="149">
        <f>'4_UK+GH_1960-2013_energy_data'!AP32</f>
        <v>565.15519544715698</v>
      </c>
      <c r="AF206" s="149">
        <f>'4_UK+GH_1960-2013_energy_data'!AQ32</f>
        <v>579.07561289366595</v>
      </c>
      <c r="AG206" s="149">
        <f>'4_UK+GH_1960-2013_energy_data'!AR32</f>
        <v>689.42220519106297</v>
      </c>
      <c r="AH206" s="149">
        <f>'4_UK+GH_1960-2013_energy_data'!AS32</f>
        <v>705.97829308205303</v>
      </c>
      <c r="AI206" s="149">
        <f>'4_UK+GH_1960-2013_energy_data'!AT32</f>
        <v>733.99346504898904</v>
      </c>
      <c r="AJ206" s="149">
        <f>'4_UK+GH_1960-2013_energy_data'!AU32</f>
        <v>738.87776925778098</v>
      </c>
      <c r="AK206" s="149">
        <f>'4_UK+GH_1960-2013_energy_data'!AV32</f>
        <v>735.56749365380904</v>
      </c>
      <c r="AL206" s="149">
        <f>'4_UK+GH_1960-2013_energy_data'!AW32</f>
        <v>764.732497724013</v>
      </c>
      <c r="AM206" s="149">
        <f>'4_UK+GH_1960-2013_energy_data'!AX32</f>
        <v>755.97967002805899</v>
      </c>
      <c r="AN206" s="149">
        <f>'4_UK+GH_1960-2013_energy_data'!AY32</f>
        <v>692.53719508894801</v>
      </c>
      <c r="AO206" s="149">
        <f>'4_UK+GH_1960-2013_energy_data'!AZ32</f>
        <v>688.65407849949702</v>
      </c>
      <c r="AP206" s="149">
        <f>'4_UK+GH_1960-2013_energy_data'!BA32</f>
        <v>717.33148403567998</v>
      </c>
      <c r="AQ206" s="149">
        <f>'4_UK+GH_1960-2013_energy_data'!BB32</f>
        <v>718.04752272013104</v>
      </c>
      <c r="AR206" s="149">
        <f>'4_UK+GH_1960-2013_energy_data'!BC32</f>
        <v>723.80716821192698</v>
      </c>
      <c r="AS206" s="149">
        <f>'4_UK+GH_1960-2013_energy_data'!BD32</f>
        <v>755.03190211312699</v>
      </c>
      <c r="AT206" s="149">
        <f>'4_UK+GH_1960-2013_energy_data'!BE32</f>
        <v>761.51835282477202</v>
      </c>
      <c r="AU206" s="149">
        <f>'4_UK+GH_1960-2013_energy_data'!BF32</f>
        <v>758.74133534756697</v>
      </c>
      <c r="AV206" s="140">
        <f t="shared" ref="AV206:BV206" si="105">AV152/AV242</f>
        <v>750.35866562443039</v>
      </c>
      <c r="AW206" s="140">
        <f t="shared" si="105"/>
        <v>742.70574270548752</v>
      </c>
      <c r="AX206" s="140">
        <f t="shared" si="105"/>
        <v>735.658511616542</v>
      </c>
      <c r="AY206" s="140">
        <f t="shared" si="105"/>
        <v>729.11543284046593</v>
      </c>
      <c r="AZ206" s="140">
        <f t="shared" si="105"/>
        <v>722.99299378794137</v>
      </c>
      <c r="BA206" s="140">
        <f t="shared" si="105"/>
        <v>717.22222498671977</v>
      </c>
      <c r="BB206" s="140">
        <f t="shared" si="105"/>
        <v>711.74596720369664</v>
      </c>
      <c r="BC206" s="140">
        <f t="shared" si="105"/>
        <v>706.51670717565969</v>
      </c>
      <c r="BD206" s="140">
        <f t="shared" si="105"/>
        <v>701.49484908134752</v>
      </c>
      <c r="BE206" s="140">
        <f t="shared" si="105"/>
        <v>696.64732362606424</v>
      </c>
      <c r="BF206" s="140">
        <f t="shared" si="105"/>
        <v>691.94646135166317</v>
      </c>
      <c r="BG206" s="140">
        <f t="shared" si="105"/>
        <v>687.3690746383445</v>
      </c>
      <c r="BH206" s="140">
        <f t="shared" si="105"/>
        <v>682.89570590884455</v>
      </c>
      <c r="BI206" s="140">
        <f t="shared" si="105"/>
        <v>678.51000918906573</v>
      </c>
      <c r="BJ206" s="140">
        <f t="shared" si="105"/>
        <v>674.19823938931995</v>
      </c>
      <c r="BK206" s="140">
        <f t="shared" si="105"/>
        <v>669.94882911940272</v>
      </c>
      <c r="BL206" s="140">
        <f t="shared" si="105"/>
        <v>665.75203701119858</v>
      </c>
      <c r="BM206" s="140">
        <f t="shared" si="105"/>
        <v>661.59965473017985</v>
      </c>
      <c r="BN206" s="140">
        <f t="shared" si="105"/>
        <v>657.48476235305941</v>
      </c>
      <c r="BO206" s="140">
        <f t="shared" si="105"/>
        <v>653.40152374775255</v>
      </c>
      <c r="BP206" s="140">
        <f t="shared" si="105"/>
        <v>649.34501514169369</v>
      </c>
      <c r="BQ206" s="140">
        <f t="shared" si="105"/>
        <v>645.31108130002372</v>
      </c>
      <c r="BR206" s="140">
        <f t="shared" si="105"/>
        <v>641.2962147267931</v>
      </c>
      <c r="BS206" s="140">
        <f t="shared" si="105"/>
        <v>637.2974541032512</v>
      </c>
      <c r="BT206" s="140">
        <f t="shared" si="105"/>
        <v>633.31229882787613</v>
      </c>
      <c r="BU206" s="140">
        <f t="shared" si="105"/>
        <v>629.33863705397812</v>
      </c>
      <c r="BV206" s="141">
        <f t="shared" si="105"/>
        <v>625.37468505637742</v>
      </c>
      <c r="BW206" s="2"/>
      <c r="BX206" s="2"/>
      <c r="BY206" s="2"/>
      <c r="BZ206" s="2"/>
      <c r="CA206" s="2"/>
      <c r="CB206" s="2"/>
      <c r="CC206" s="2"/>
      <c r="CD206" s="2"/>
      <c r="CE206" s="2"/>
      <c r="CF206" s="2"/>
      <c r="CG206" s="2"/>
      <c r="CH206" s="2"/>
      <c r="CI206" s="2"/>
      <c r="CJ206" s="2"/>
      <c r="CK206" s="2"/>
      <c r="CL206" s="2"/>
      <c r="CM206" s="2"/>
    </row>
    <row r="207" spans="1:91" s="8" customFormat="1" x14ac:dyDescent="0.2">
      <c r="A207" s="2"/>
      <c r="B207" s="2"/>
      <c r="C207" s="120"/>
      <c r="D207" s="128" t="str">
        <f>'4_UK+GH_1960-2013_energy_data'!C33</f>
        <v>MD - Electric cars</v>
      </c>
      <c r="E207" s="147"/>
      <c r="F207" s="148"/>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9">
        <f>'4_UK+GH_1960-2013_energy_data'!AW33</f>
        <v>5.50179572555958</v>
      </c>
      <c r="AM207" s="149">
        <f>'4_UK+GH_1960-2013_energy_data'!AX33</f>
        <v>5.5349504997132799</v>
      </c>
      <c r="AN207" s="149">
        <f>'4_UK+GH_1960-2013_energy_data'!AY33</f>
        <v>5.5919173129326802</v>
      </c>
      <c r="AO207" s="149">
        <f>'4_UK+GH_1960-2013_energy_data'!AZ33</f>
        <v>5.4363649523989004</v>
      </c>
      <c r="AP207" s="149">
        <f>'4_UK+GH_1960-2013_energy_data'!BA33</f>
        <v>5.21525504375143</v>
      </c>
      <c r="AQ207" s="149">
        <f>'4_UK+GH_1960-2013_energy_data'!BB33</f>
        <v>5.2713443936890103</v>
      </c>
      <c r="AR207" s="149">
        <f>'4_UK+GH_1960-2013_energy_data'!BC33</f>
        <v>5.1757981799377504</v>
      </c>
      <c r="AS207" s="149">
        <f>'4_UK+GH_1960-2013_energy_data'!BD33</f>
        <v>5.2180386795535796</v>
      </c>
      <c r="AT207" s="149">
        <f>'4_UK+GH_1960-2013_energy_data'!BE33</f>
        <v>5.4008652363300298</v>
      </c>
      <c r="AU207" s="149">
        <f>'4_UK+GH_1960-2013_energy_data'!BF33</f>
        <v>7.9133962131113798</v>
      </c>
      <c r="AV207" s="140">
        <f t="shared" ref="AV207:BV207" si="106">AV153/AV243</f>
        <v>8.8478068482217704</v>
      </c>
      <c r="AW207" s="140">
        <f t="shared" si="106"/>
        <v>8.7010964127902426</v>
      </c>
      <c r="AX207" s="140">
        <f t="shared" si="106"/>
        <v>8.5801647771537848</v>
      </c>
      <c r="AY207" s="140">
        <f t="shared" si="106"/>
        <v>282.66616746872779</v>
      </c>
      <c r="AZ207" s="140">
        <f t="shared" si="106"/>
        <v>785.72548496870911</v>
      </c>
      <c r="BA207" s="140">
        <f t="shared" si="106"/>
        <v>1303.2210240419104</v>
      </c>
      <c r="BB207" s="140">
        <f t="shared" si="106"/>
        <v>1823.4800546898687</v>
      </c>
      <c r="BC207" s="140">
        <f t="shared" si="106"/>
        <v>2336.9448629515186</v>
      </c>
      <c r="BD207" s="140">
        <f t="shared" si="106"/>
        <v>2837.463066503255</v>
      </c>
      <c r="BE207" s="140">
        <f t="shared" si="106"/>
        <v>3321.8669711420362</v>
      </c>
      <c r="BF207" s="140">
        <f t="shared" si="106"/>
        <v>3789.6255029206109</v>
      </c>
      <c r="BG207" s="140">
        <f t="shared" si="106"/>
        <v>4241.900183170832</v>
      </c>
      <c r="BH207" s="140">
        <f t="shared" si="106"/>
        <v>4681.0756399745624</v>
      </c>
      <c r="BI207" s="140">
        <f t="shared" si="106"/>
        <v>5110.1129656285693</v>
      </c>
      <c r="BJ207" s="140">
        <f t="shared" si="106"/>
        <v>5531.5989124761873</v>
      </c>
      <c r="BK207" s="140">
        <f t="shared" si="106"/>
        <v>5947.5377392725595</v>
      </c>
      <c r="BL207" s="140">
        <f t="shared" si="106"/>
        <v>6359.6521195258101</v>
      </c>
      <c r="BM207" s="140">
        <f t="shared" si="106"/>
        <v>6688.014145264252</v>
      </c>
      <c r="BN207" s="140">
        <f t="shared" si="106"/>
        <v>7013.0895319610954</v>
      </c>
      <c r="BO207" s="140">
        <f t="shared" si="106"/>
        <v>7341.2879434245797</v>
      </c>
      <c r="BP207" s="140">
        <f t="shared" si="106"/>
        <v>7670.6619105087238</v>
      </c>
      <c r="BQ207" s="140">
        <f t="shared" si="106"/>
        <v>8001.1869565342477</v>
      </c>
      <c r="BR207" s="140">
        <f t="shared" si="106"/>
        <v>8332.8381245751789</v>
      </c>
      <c r="BS207" s="140">
        <f t="shared" si="106"/>
        <v>8665.5907476697357</v>
      </c>
      <c r="BT207" s="140">
        <f t="shared" si="106"/>
        <v>8999.4210009410199</v>
      </c>
      <c r="BU207" s="140">
        <f t="shared" si="106"/>
        <v>9334.3062840525454</v>
      </c>
      <c r="BV207" s="141">
        <f t="shared" si="106"/>
        <v>9670.2254725167841</v>
      </c>
      <c r="BW207" s="2"/>
      <c r="BX207" s="2"/>
      <c r="BY207" s="2"/>
      <c r="BZ207" s="2"/>
      <c r="CA207" s="2"/>
      <c r="CB207" s="2"/>
      <c r="CC207" s="2"/>
      <c r="CD207" s="2"/>
      <c r="CE207" s="2"/>
      <c r="CF207" s="2"/>
      <c r="CG207" s="2"/>
      <c r="CH207" s="2"/>
      <c r="CI207" s="2"/>
      <c r="CJ207" s="2"/>
      <c r="CK207" s="2"/>
      <c r="CL207" s="2"/>
      <c r="CM207" s="2"/>
    </row>
    <row r="208" spans="1:91" s="8" customFormat="1" x14ac:dyDescent="0.2">
      <c r="A208" s="2"/>
      <c r="B208" s="2"/>
      <c r="C208" s="120"/>
      <c r="D208" s="128" t="str">
        <f>'4_UK+GH_1960-2013_energy_data'!C34</f>
        <v>MD - Electric trains</v>
      </c>
      <c r="E208" s="150">
        <f>'4_UK+GH_1960-2013_energy_data'!P34</f>
        <v>901.655133447141</v>
      </c>
      <c r="F208" s="149">
        <f>'4_UK+GH_1960-2013_energy_data'!Q34</f>
        <v>836.41101910674399</v>
      </c>
      <c r="G208" s="149">
        <f>'4_UK+GH_1960-2013_energy_data'!R34</f>
        <v>803.15777727293505</v>
      </c>
      <c r="H208" s="149">
        <f>'4_UK+GH_1960-2013_energy_data'!S34</f>
        <v>828.86592295087496</v>
      </c>
      <c r="I208" s="149">
        <f>'4_UK+GH_1960-2013_energy_data'!T34</f>
        <v>839.886658465295</v>
      </c>
      <c r="J208" s="149">
        <f>'4_UK+GH_1960-2013_energy_data'!U34</f>
        <v>846.35753578195602</v>
      </c>
      <c r="K208" s="149">
        <f>'4_UK+GH_1960-2013_energy_data'!V34</f>
        <v>873.85738020387396</v>
      </c>
      <c r="L208" s="149">
        <f>'4_UK+GH_1960-2013_energy_data'!W34</f>
        <v>876.05463874331997</v>
      </c>
      <c r="M208" s="149">
        <f>'4_UK+GH_1960-2013_energy_data'!X34</f>
        <v>890.48159559995804</v>
      </c>
      <c r="N208" s="149">
        <f>'4_UK+GH_1960-2013_energy_data'!Y34</f>
        <v>893.95366387814397</v>
      </c>
      <c r="O208" s="149">
        <f>'4_UK+GH_1960-2013_energy_data'!Z34</f>
        <v>876.77069967280499</v>
      </c>
      <c r="P208" s="149">
        <f>'4_UK+GH_1960-2013_energy_data'!AA34</f>
        <v>775.58650374710101</v>
      </c>
      <c r="Q208" s="149">
        <f>'4_UK+GH_1960-2013_energy_data'!AB34</f>
        <v>821.40634730440297</v>
      </c>
      <c r="R208" s="149">
        <f>'4_UK+GH_1960-2013_energy_data'!AC34</f>
        <v>819.70272102735805</v>
      </c>
      <c r="S208" s="149">
        <f>'4_UK+GH_1960-2013_energy_data'!AD34</f>
        <v>839.92760029013095</v>
      </c>
      <c r="T208" s="149">
        <f>'4_UK+GH_1960-2013_energy_data'!AE34</f>
        <v>837.82023320951498</v>
      </c>
      <c r="U208" s="149">
        <f>'4_UK+GH_1960-2013_energy_data'!AF34</f>
        <v>836.84110613527002</v>
      </c>
      <c r="V208" s="149">
        <f>'4_UK+GH_1960-2013_energy_data'!AG34</f>
        <v>879.97766481462202</v>
      </c>
      <c r="W208" s="149">
        <f>'4_UK+GH_1960-2013_energy_data'!AH34</f>
        <v>847.81844442698605</v>
      </c>
      <c r="X208" s="149">
        <f>'4_UK+GH_1960-2013_energy_data'!AI34</f>
        <v>1404.6850736627</v>
      </c>
      <c r="Y208" s="149">
        <f>'4_UK+GH_1960-2013_energy_data'!AJ34</f>
        <v>1381.2224199990401</v>
      </c>
      <c r="Z208" s="149">
        <f>'4_UK+GH_1960-2013_energy_data'!AK34</f>
        <v>1443.3734413775601</v>
      </c>
      <c r="AA208" s="149">
        <f>'4_UK+GH_1960-2013_energy_data'!AL34</f>
        <v>1945.1808040844401</v>
      </c>
      <c r="AB208" s="149">
        <f>'4_UK+GH_1960-2013_energy_data'!AM34</f>
        <v>1749.8286796464499</v>
      </c>
      <c r="AC208" s="149">
        <f>'4_UK+GH_1960-2013_energy_data'!AN34</f>
        <v>2002.1356813061</v>
      </c>
      <c r="AD208" s="149">
        <f>'4_UK+GH_1960-2013_energy_data'!AO34</f>
        <v>2036.25631420627</v>
      </c>
      <c r="AE208" s="149">
        <f>'4_UK+GH_1960-2013_energy_data'!AP34</f>
        <v>2071.5827502800298</v>
      </c>
      <c r="AF208" s="149">
        <f>'4_UK+GH_1960-2013_energy_data'!AQ34</f>
        <v>2080.5441041956001</v>
      </c>
      <c r="AG208" s="149">
        <f>'4_UK+GH_1960-2013_energy_data'!AR34</f>
        <v>2019.0679184207199</v>
      </c>
      <c r="AH208" s="149">
        <f>'4_UK+GH_1960-2013_energy_data'!AS34</f>
        <v>2006.02293153439</v>
      </c>
      <c r="AI208" s="149">
        <f>'4_UK+GH_1960-2013_energy_data'!AT34</f>
        <v>2102.0968979638601</v>
      </c>
      <c r="AJ208" s="149">
        <f>'4_UK+GH_1960-2013_energy_data'!AU34</f>
        <v>1975.7413898780801</v>
      </c>
      <c r="AK208" s="149">
        <f>'4_UK+GH_1960-2013_energy_data'!AV34</f>
        <v>1971.79028542123</v>
      </c>
      <c r="AL208" s="149">
        <f>'4_UK+GH_1960-2013_energy_data'!AW34</f>
        <v>954.56155838458699</v>
      </c>
      <c r="AM208" s="149">
        <f>'4_UK+GH_1960-2013_energy_data'!AX34</f>
        <v>960.31391170025404</v>
      </c>
      <c r="AN208" s="149">
        <f>'4_UK+GH_1960-2013_energy_data'!AY34</f>
        <v>959.01381916795503</v>
      </c>
      <c r="AO208" s="149">
        <f>'4_UK+GH_1960-2013_energy_data'!AZ34</f>
        <v>921.46385943161295</v>
      </c>
      <c r="AP208" s="149">
        <f>'4_UK+GH_1960-2013_energy_data'!BA34</f>
        <v>881.37810239399198</v>
      </c>
      <c r="AQ208" s="149">
        <f>'4_UK+GH_1960-2013_energy_data'!BB34</f>
        <v>911.94258010819897</v>
      </c>
      <c r="AR208" s="149">
        <f>'4_UK+GH_1960-2013_energy_data'!BC34</f>
        <v>903.17678239913801</v>
      </c>
      <c r="AS208" s="149">
        <f>'4_UK+GH_1960-2013_energy_data'!BD34</f>
        <v>910.54774958209998</v>
      </c>
      <c r="AT208" s="149">
        <f>'4_UK+GH_1960-2013_energy_data'!BE34</f>
        <v>947.85184897592103</v>
      </c>
      <c r="AU208" s="149">
        <f>'4_UK+GH_1960-2013_energy_data'!BF34</f>
        <v>925.86735693403102</v>
      </c>
      <c r="AV208" s="140">
        <f t="shared" ref="AV208:BV208" si="107">AV154/AV244</f>
        <v>927.41686961620996</v>
      </c>
      <c r="AW208" s="140">
        <f t="shared" si="107"/>
        <v>929.94727487339037</v>
      </c>
      <c r="AX208" s="140">
        <f t="shared" si="107"/>
        <v>933.2983877840112</v>
      </c>
      <c r="AY208" s="140">
        <f t="shared" si="107"/>
        <v>937.33881466158641</v>
      </c>
      <c r="AZ208" s="140">
        <f t="shared" si="107"/>
        <v>941.96006597325493</v>
      </c>
      <c r="BA208" s="140">
        <f t="shared" si="107"/>
        <v>947.07205692474031</v>
      </c>
      <c r="BB208" s="140">
        <f t="shared" si="107"/>
        <v>952.5996232848014</v>
      </c>
      <c r="BC208" s="140">
        <f t="shared" si="107"/>
        <v>958.47979103585487</v>
      </c>
      <c r="BD208" s="140">
        <f t="shared" si="107"/>
        <v>964.65961350359157</v>
      </c>
      <c r="BE208" s="140">
        <f t="shared" si="107"/>
        <v>971.09444120033629</v>
      </c>
      <c r="BF208" s="140">
        <f t="shared" si="107"/>
        <v>977.74652559161814</v>
      </c>
      <c r="BG208" s="140">
        <f t="shared" si="107"/>
        <v>984.58388343403192</v>
      </c>
      <c r="BH208" s="140">
        <f t="shared" si="107"/>
        <v>991.57936655513868</v>
      </c>
      <c r="BI208" s="140">
        <f t="shared" si="107"/>
        <v>998.70989516058887</v>
      </c>
      <c r="BJ208" s="140">
        <f t="shared" si="107"/>
        <v>1005.9558224486996</v>
      </c>
      <c r="BK208" s="140">
        <f t="shared" si="107"/>
        <v>1013.3004055057423</v>
      </c>
      <c r="BL208" s="140">
        <f t="shared" si="107"/>
        <v>1020.7293628497481</v>
      </c>
      <c r="BM208" s="140">
        <f t="shared" si="107"/>
        <v>1028.2305030788032</v>
      </c>
      <c r="BN208" s="140">
        <f t="shared" si="107"/>
        <v>1035.793412209352</v>
      </c>
      <c r="BO208" s="140">
        <f t="shared" si="107"/>
        <v>1043.4091897092212</v>
      </c>
      <c r="BP208" s="140">
        <f t="shared" si="107"/>
        <v>1051.0702251177947</v>
      </c>
      <c r="BQ208" s="140">
        <f t="shared" si="107"/>
        <v>1058.7700086321033</v>
      </c>
      <c r="BR208" s="140">
        <f t="shared" si="107"/>
        <v>1066.5029702179506</v>
      </c>
      <c r="BS208" s="140">
        <f t="shared" si="107"/>
        <v>1074.2643427502062</v>
      </c>
      <c r="BT208" s="140">
        <f t="shared" si="107"/>
        <v>1082.0500454487342</v>
      </c>
      <c r="BU208" s="140">
        <f t="shared" si="107"/>
        <v>1089.8565844957777</v>
      </c>
      <c r="BV208" s="141">
        <f t="shared" si="107"/>
        <v>1097.6809682270671</v>
      </c>
      <c r="BW208" s="2"/>
      <c r="BX208" s="2"/>
      <c r="BY208" s="2"/>
      <c r="BZ208" s="2"/>
      <c r="CA208" s="2"/>
      <c r="CB208" s="2"/>
      <c r="CC208" s="2"/>
      <c r="CD208" s="2"/>
      <c r="CE208" s="2"/>
      <c r="CF208" s="2"/>
      <c r="CG208" s="2"/>
      <c r="CH208" s="2"/>
      <c r="CI208" s="2"/>
      <c r="CJ208" s="2"/>
      <c r="CK208" s="2"/>
      <c r="CL208" s="2"/>
      <c r="CM208" s="2"/>
    </row>
    <row r="209" spans="1:91" s="8" customFormat="1" x14ac:dyDescent="0.2">
      <c r="A209" s="2"/>
      <c r="B209" s="2"/>
      <c r="C209" s="120"/>
      <c r="D209" s="128" t="str">
        <f>'4_UK+GH_1960-2013_energy_data'!C35</f>
        <v>MD - Industry static diesel engines</v>
      </c>
      <c r="E209" s="150">
        <f>'4_UK+GH_1960-2013_energy_data'!P35</f>
        <v>6579.7083664861402</v>
      </c>
      <c r="F209" s="149">
        <f>'4_UK+GH_1960-2013_energy_data'!Q35</f>
        <v>8488.0640754523592</v>
      </c>
      <c r="G209" s="149">
        <f>'4_UK+GH_1960-2013_energy_data'!R35</f>
        <v>8710.8927492981493</v>
      </c>
      <c r="H209" s="149">
        <f>'4_UK+GH_1960-2013_energy_data'!S35</f>
        <v>7815.9852862275802</v>
      </c>
      <c r="I209" s="149">
        <f>'4_UK+GH_1960-2013_energy_data'!T35</f>
        <v>7424.6728119999398</v>
      </c>
      <c r="J209" s="149">
        <f>'4_UK+GH_1960-2013_energy_data'!U35</f>
        <v>7447.4456298717296</v>
      </c>
      <c r="K209" s="149">
        <f>'4_UK+GH_1960-2013_energy_data'!V35</f>
        <v>7596.3821926910796</v>
      </c>
      <c r="L209" s="149">
        <f>'4_UK+GH_1960-2013_energy_data'!W35</f>
        <v>7391.3486970352997</v>
      </c>
      <c r="M209" s="149">
        <f>'4_UK+GH_1960-2013_energy_data'!X35</f>
        <v>7837.5401380073199</v>
      </c>
      <c r="N209" s="149">
        <f>'4_UK+GH_1960-2013_energy_data'!Y35</f>
        <v>6647.3750151250097</v>
      </c>
      <c r="O209" s="149">
        <f>'4_UK+GH_1960-2013_energy_data'!Z35</f>
        <v>6178.5426763793002</v>
      </c>
      <c r="P209" s="149">
        <f>'4_UK+GH_1960-2013_energy_data'!AA35</f>
        <v>5923.7213249228398</v>
      </c>
      <c r="Q209" s="149">
        <f>'4_UK+GH_1960-2013_energy_data'!AB35</f>
        <v>4954.3576236345198</v>
      </c>
      <c r="R209" s="149">
        <f>'4_UK+GH_1960-2013_energy_data'!AC35</f>
        <v>4611.9857442070197</v>
      </c>
      <c r="S209" s="149">
        <f>'4_UK+GH_1960-2013_energy_data'!AD35</f>
        <v>4563.0045523499703</v>
      </c>
      <c r="T209" s="149">
        <f>'4_UK+GH_1960-2013_energy_data'!AE35</f>
        <v>4272.8631642924602</v>
      </c>
      <c r="U209" s="149">
        <f>'4_UK+GH_1960-2013_energy_data'!AF35</f>
        <v>4290.3717742038298</v>
      </c>
      <c r="V209" s="149">
        <f>'4_UK+GH_1960-2013_energy_data'!AG35</f>
        <v>3943.0245988788602</v>
      </c>
      <c r="W209" s="149">
        <f>'4_UK+GH_1960-2013_energy_data'!AH35</f>
        <v>3891.5154342607202</v>
      </c>
      <c r="X209" s="149">
        <f>'4_UK+GH_1960-2013_energy_data'!AI35</f>
        <v>4005.6819708778899</v>
      </c>
      <c r="Y209" s="149">
        <f>'4_UK+GH_1960-2013_energy_data'!AJ35</f>
        <v>4157.1491743708802</v>
      </c>
      <c r="Z209" s="149">
        <f>'4_UK+GH_1960-2013_energy_data'!AK35</f>
        <v>3998.0267025844801</v>
      </c>
      <c r="AA209" s="149">
        <f>'4_UK+GH_1960-2013_energy_data'!AL35</f>
        <v>4028.2869584720702</v>
      </c>
      <c r="AB209" s="149">
        <f>'4_UK+GH_1960-2013_energy_data'!AM35</f>
        <v>4265.0450983742303</v>
      </c>
      <c r="AC209" s="149">
        <f>'4_UK+GH_1960-2013_energy_data'!AN35</f>
        <v>4448.5157680029997</v>
      </c>
      <c r="AD209" s="149">
        <f>'4_UK+GH_1960-2013_energy_data'!AO35</f>
        <v>4599.3528052038801</v>
      </c>
      <c r="AE209" s="149">
        <f>'4_UK+GH_1960-2013_energy_data'!AP35</f>
        <v>4568.8791846870499</v>
      </c>
      <c r="AF209" s="149">
        <f>'4_UK+GH_1960-2013_energy_data'!AQ35</f>
        <v>4574.03178266534</v>
      </c>
      <c r="AG209" s="149">
        <f>'4_UK+GH_1960-2013_energy_data'!AR35</f>
        <v>4823.8353559201296</v>
      </c>
      <c r="AH209" s="149">
        <f>'4_UK+GH_1960-2013_energy_data'!AS35</f>
        <v>4945.09689838131</v>
      </c>
      <c r="AI209" s="149">
        <f>'4_UK+GH_1960-2013_energy_data'!AT35</f>
        <v>4749.9626126495396</v>
      </c>
      <c r="AJ209" s="149">
        <f>'4_UK+GH_1960-2013_energy_data'!AU35</f>
        <v>5052.1547364375901</v>
      </c>
      <c r="AK209" s="149">
        <f>'4_UK+GH_1960-2013_energy_data'!AV35</f>
        <v>5277.7670990402903</v>
      </c>
      <c r="AL209" s="149">
        <f>'4_UK+GH_1960-2013_energy_data'!AW35</f>
        <v>4771.3870821762803</v>
      </c>
      <c r="AM209" s="149">
        <f>'4_UK+GH_1960-2013_energy_data'!AX35</f>
        <v>4921.9820882816703</v>
      </c>
      <c r="AN209" s="149">
        <f>'4_UK+GH_1960-2013_energy_data'!AY35</f>
        <v>4461.7023144334198</v>
      </c>
      <c r="AO209" s="149">
        <f>'4_UK+GH_1960-2013_energy_data'!AZ35</f>
        <v>4616.7049365797102</v>
      </c>
      <c r="AP209" s="149">
        <f>'4_UK+GH_1960-2013_energy_data'!BA35</f>
        <v>3909.5276335772201</v>
      </c>
      <c r="AQ209" s="149">
        <f>'4_UK+GH_1960-2013_energy_data'!BB35</f>
        <v>3381.3589063798399</v>
      </c>
      <c r="AR209" s="149">
        <f>'4_UK+GH_1960-2013_energy_data'!BC35</f>
        <v>3323.8037708739398</v>
      </c>
      <c r="AS209" s="149">
        <f>'4_UK+GH_1960-2013_energy_data'!BD35</f>
        <v>2981.84680664604</v>
      </c>
      <c r="AT209" s="149">
        <f>'4_UK+GH_1960-2013_energy_data'!BE35</f>
        <v>2966.49771019845</v>
      </c>
      <c r="AU209" s="149">
        <f>'4_UK+GH_1960-2013_energy_data'!BF35</f>
        <v>2389.7537567597701</v>
      </c>
      <c r="AV209" s="140">
        <f t="shared" ref="AV209:BV209" si="108">AV155/AV245</f>
        <v>2306.3998168751177</v>
      </c>
      <c r="AW209" s="140">
        <f t="shared" si="108"/>
        <v>2224.5475176513942</v>
      </c>
      <c r="AX209" s="140">
        <f t="shared" si="108"/>
        <v>2143.9305116197402</v>
      </c>
      <c r="AY209" s="140">
        <f t="shared" si="108"/>
        <v>2064.3305134387651</v>
      </c>
      <c r="AZ209" s="140">
        <f t="shared" si="108"/>
        <v>1985.5682822985627</v>
      </c>
      <c r="BA209" s="140">
        <f t="shared" si="108"/>
        <v>1907.4964102387116</v>
      </c>
      <c r="BB209" s="140">
        <f t="shared" si="108"/>
        <v>1829.9935206576965</v>
      </c>
      <c r="BC209" s="140">
        <f t="shared" si="108"/>
        <v>1752.9595774817872</v>
      </c>
      <c r="BD209" s="140">
        <f t="shared" si="108"/>
        <v>1676.3120757853592</v>
      </c>
      <c r="BE209" s="140">
        <f t="shared" si="108"/>
        <v>1599.9829366971649</v>
      </c>
      <c r="BF209" s="140">
        <f t="shared" si="108"/>
        <v>1523.9159683873963</v>
      </c>
      <c r="BG209" s="140">
        <f t="shared" si="108"/>
        <v>1448.0647844167979</v>
      </c>
      <c r="BH209" s="140">
        <f t="shared" si="108"/>
        <v>1372.3910932755991</v>
      </c>
      <c r="BI209" s="140">
        <f t="shared" si="108"/>
        <v>1296.8632903464304</v>
      </c>
      <c r="BJ209" s="140">
        <f t="shared" si="108"/>
        <v>1221.4552970840368</v>
      </c>
      <c r="BK209" s="140">
        <f t="shared" si="108"/>
        <v>1146.145602853408</v>
      </c>
      <c r="BL209" s="140">
        <f t="shared" si="108"/>
        <v>1070.9164732946442</v>
      </c>
      <c r="BM209" s="140">
        <f t="shared" si="108"/>
        <v>995.75329579689264</v>
      </c>
      <c r="BN209" s="140">
        <f t="shared" si="108"/>
        <v>920.6440380460748</v>
      </c>
      <c r="BO209" s="140">
        <f t="shared" si="108"/>
        <v>845.57879994972234</v>
      </c>
      <c r="BP209" s="140">
        <f t="shared" si="108"/>
        <v>770.54944275643334</v>
      </c>
      <c r="BQ209" s="140">
        <f t="shared" si="108"/>
        <v>695.54928204604823</v>
      </c>
      <c r="BR209" s="140">
        <f t="shared" si="108"/>
        <v>620.57283360053407</v>
      </c>
      <c r="BS209" s="140">
        <f t="shared" si="108"/>
        <v>545.61560307718571</v>
      </c>
      <c r="BT209" s="140">
        <f t="shared" si="108"/>
        <v>470.67391197576814</v>
      </c>
      <c r="BU209" s="140">
        <f t="shared" si="108"/>
        <v>395.74475368371031</v>
      </c>
      <c r="BV209" s="141">
        <f t="shared" si="108"/>
        <v>320.82567444953679</v>
      </c>
      <c r="BW209" s="2"/>
      <c r="BX209" s="2"/>
      <c r="BY209" s="2"/>
      <c r="BZ209" s="2"/>
      <c r="CA209" s="2"/>
      <c r="CB209" s="2"/>
      <c r="CC209" s="2"/>
      <c r="CD209" s="2"/>
      <c r="CE209" s="2"/>
      <c r="CF209" s="2"/>
      <c r="CG209" s="2"/>
      <c r="CH209" s="2"/>
      <c r="CI209" s="2"/>
      <c r="CJ209" s="2"/>
      <c r="CK209" s="2"/>
      <c r="CL209" s="2"/>
      <c r="CM209" s="2"/>
    </row>
    <row r="210" spans="1:91" s="8" customFormat="1" x14ac:dyDescent="0.2">
      <c r="A210" s="2"/>
      <c r="B210" s="2"/>
      <c r="C210" s="120"/>
      <c r="D210" s="128" t="str">
        <f>'4_UK+GH_1960-2013_energy_data'!C36</f>
        <v>MD - Petrol cars</v>
      </c>
      <c r="E210" s="150">
        <f>'4_UK+GH_1960-2013_energy_data'!P36</f>
        <v>18169.748762933399</v>
      </c>
      <c r="F210" s="149">
        <f>'4_UK+GH_1960-2013_energy_data'!Q36</f>
        <v>19101.252675487001</v>
      </c>
      <c r="G210" s="149">
        <f>'4_UK+GH_1960-2013_energy_data'!R36</f>
        <v>20128.634136764002</v>
      </c>
      <c r="H210" s="149">
        <f>'4_UK+GH_1960-2013_energy_data'!S36</f>
        <v>19845.303876792099</v>
      </c>
      <c r="I210" s="149">
        <f>'4_UK+GH_1960-2013_energy_data'!T36</f>
        <v>19338.406414371198</v>
      </c>
      <c r="J210" s="149">
        <f>'4_UK+GH_1960-2013_energy_data'!U36</f>
        <v>20528.307139846402</v>
      </c>
      <c r="K210" s="149">
        <f>'4_UK+GH_1960-2013_energy_data'!V36</f>
        <v>20268.711901266</v>
      </c>
      <c r="L210" s="149">
        <f>'4_UK+GH_1960-2013_energy_data'!W36</f>
        <v>21425.473495860799</v>
      </c>
      <c r="M210" s="149">
        <f>'4_UK+GH_1960-2013_energy_data'!X36</f>
        <v>21277.6076847484</v>
      </c>
      <c r="N210" s="149">
        <f>'4_UK+GH_1960-2013_energy_data'!Y36</f>
        <v>22791.772278849701</v>
      </c>
      <c r="O210" s="149">
        <f>'4_UK+GH_1960-2013_energy_data'!Z36</f>
        <v>22270.004200408301</v>
      </c>
      <c r="P210" s="149">
        <f>'4_UK+GH_1960-2013_energy_data'!AA36</f>
        <v>23020.2467453871</v>
      </c>
      <c r="Q210" s="149">
        <f>'4_UK+GH_1960-2013_energy_data'!AB36</f>
        <v>23311.335819472199</v>
      </c>
      <c r="R210" s="149">
        <f>'4_UK+GH_1960-2013_energy_data'!AC36</f>
        <v>24012.689551503299</v>
      </c>
      <c r="S210" s="149">
        <f>'4_UK+GH_1960-2013_energy_data'!AD36</f>
        <v>24048.076227948601</v>
      </c>
      <c r="T210" s="149">
        <f>'4_UK+GH_1960-2013_energy_data'!AE36</f>
        <v>26424.230601041101</v>
      </c>
      <c r="U210" s="149">
        <f>'4_UK+GH_1960-2013_energy_data'!AF36</f>
        <v>27272.555310735199</v>
      </c>
      <c r="V210" s="149">
        <f>'4_UK+GH_1960-2013_energy_data'!AG36</f>
        <v>28431.167587718701</v>
      </c>
      <c r="W210" s="149">
        <f>'4_UK+GH_1960-2013_energy_data'!AH36</f>
        <v>29706.552518361801</v>
      </c>
      <c r="X210" s="149">
        <f>'4_UK+GH_1960-2013_energy_data'!AI36</f>
        <v>29856.438553357999</v>
      </c>
      <c r="Y210" s="149">
        <f>'4_UK+GH_1960-2013_energy_data'!AJ36</f>
        <v>29647.093939958901</v>
      </c>
      <c r="Z210" s="149">
        <f>'4_UK+GH_1960-2013_energy_data'!AK36</f>
        <v>29469.2065444119</v>
      </c>
      <c r="AA210" s="149">
        <f>'4_UK+GH_1960-2013_energy_data'!AL36</f>
        <v>28873.813903819198</v>
      </c>
      <c r="AB210" s="149">
        <f>'4_UK+GH_1960-2013_energy_data'!AM36</f>
        <v>28201.939453655599</v>
      </c>
      <c r="AC210" s="149">
        <f>'4_UK+GH_1960-2013_energy_data'!AN36</f>
        <v>27418.577807882099</v>
      </c>
      <c r="AD210" s="149">
        <f>'4_UK+GH_1960-2013_energy_data'!AO36</f>
        <v>27787.9009478076</v>
      </c>
      <c r="AE210" s="149">
        <f>'4_UK+GH_1960-2013_energy_data'!AP36</f>
        <v>27381.5216539305</v>
      </c>
      <c r="AF210" s="149">
        <f>'4_UK+GH_1960-2013_energy_data'!AQ36</f>
        <v>27035.951833700201</v>
      </c>
      <c r="AG210" s="149">
        <f>'4_UK+GH_1960-2013_energy_data'!AR36</f>
        <v>27492.998702633198</v>
      </c>
      <c r="AH210" s="149">
        <f>'4_UK+GH_1960-2013_energy_data'!AS36</f>
        <v>27059.785662959399</v>
      </c>
      <c r="AI210" s="149">
        <f>'4_UK+GH_1960-2013_energy_data'!AT36</f>
        <v>25423.3288716321</v>
      </c>
      <c r="AJ210" s="149">
        <f>'4_UK+GH_1960-2013_energy_data'!AU36</f>
        <v>25755.554748879498</v>
      </c>
      <c r="AK210" s="149">
        <f>'4_UK+GH_1960-2013_energy_data'!AV36</f>
        <v>24333.6088365861</v>
      </c>
      <c r="AL210" s="149">
        <f>'4_UK+GH_1960-2013_energy_data'!AW36</f>
        <v>24043.415554903098</v>
      </c>
      <c r="AM210" s="149">
        <f>'4_UK+GH_1960-2013_energy_data'!AX36</f>
        <v>23542.45159199</v>
      </c>
      <c r="AN210" s="149">
        <f>'4_UK+GH_1960-2013_energy_data'!AY36</f>
        <v>22573.813723012099</v>
      </c>
      <c r="AO210" s="149">
        <f>'4_UK+GH_1960-2013_energy_data'!AZ36</f>
        <v>21804.512856982899</v>
      </c>
      <c r="AP210" s="149">
        <f>'4_UK+GH_1960-2013_energy_data'!BA36</f>
        <v>20462.958475464999</v>
      </c>
      <c r="AQ210" s="149">
        <f>'4_UK+GH_1960-2013_energy_data'!BB36</f>
        <v>19125.355890286999</v>
      </c>
      <c r="AR210" s="149">
        <f>'4_UK+GH_1960-2013_energy_data'!BC36</f>
        <v>18237.997550800101</v>
      </c>
      <c r="AS210" s="149">
        <f>'4_UK+GH_1960-2013_energy_data'!BD36</f>
        <v>17266.683858603901</v>
      </c>
      <c r="AT210" s="149">
        <f>'4_UK+GH_1960-2013_energy_data'!BE36</f>
        <v>16377.0935532697</v>
      </c>
      <c r="AU210" s="149">
        <f>'4_UK+GH_1960-2013_energy_data'!BF36</f>
        <v>15442.218777795901</v>
      </c>
      <c r="AV210" s="140">
        <f t="shared" ref="AV210:BV210" si="109">AV156/AV246</f>
        <v>15395.650964746661</v>
      </c>
      <c r="AW210" s="140">
        <f t="shared" si="109"/>
        <v>15356.401013790359</v>
      </c>
      <c r="AX210" s="140">
        <f t="shared" si="109"/>
        <v>15323.307217617883</v>
      </c>
      <c r="AY210" s="140">
        <f t="shared" si="109"/>
        <v>15294.676779982341</v>
      </c>
      <c r="AZ210" s="140">
        <f t="shared" si="109"/>
        <v>15270.424893612812</v>
      </c>
      <c r="BA210" s="140">
        <f t="shared" si="109"/>
        <v>15249.871179006224</v>
      </c>
      <c r="BB210" s="140">
        <f t="shared" si="109"/>
        <v>15232.443974973388</v>
      </c>
      <c r="BC210" s="140">
        <f t="shared" si="109"/>
        <v>15217.662138137495</v>
      </c>
      <c r="BD210" s="140">
        <f t="shared" si="109"/>
        <v>15205.120115056159</v>
      </c>
      <c r="BE210" s="140">
        <f t="shared" si="109"/>
        <v>15194.475638718481</v>
      </c>
      <c r="BF210" s="140">
        <f t="shared" si="109"/>
        <v>15185.439544752437</v>
      </c>
      <c r="BG210" s="140">
        <f t="shared" si="109"/>
        <v>15177.767310800789</v>
      </c>
      <c r="BH210" s="140">
        <f t="shared" si="109"/>
        <v>15171.252004791992</v>
      </c>
      <c r="BI210" s="140">
        <f t="shared" si="109"/>
        <v>15165.718391051778</v>
      </c>
      <c r="BJ210" s="140">
        <f t="shared" si="109"/>
        <v>15161.017992242678</v>
      </c>
      <c r="BK210" s="140">
        <f t="shared" si="109"/>
        <v>15157.024943503848</v>
      </c>
      <c r="BL210" s="140">
        <f t="shared" si="109"/>
        <v>15153.632505462005</v>
      </c>
      <c r="BM210" s="140">
        <f t="shared" si="109"/>
        <v>15150.750126888912</v>
      </c>
      <c r="BN210" s="140">
        <f t="shared" si="109"/>
        <v>15148.300967098743</v>
      </c>
      <c r="BO210" s="140">
        <f t="shared" si="109"/>
        <v>15146.219803765252</v>
      </c>
      <c r="BP210" s="140">
        <f t="shared" si="109"/>
        <v>15144.451264492494</v>
      </c>
      <c r="BQ210" s="140">
        <f t="shared" si="109"/>
        <v>15142.948330803492</v>
      </c>
      <c r="BR210" s="140">
        <f t="shared" si="109"/>
        <v>15141.671071687964</v>
      </c>
      <c r="BS210" s="140">
        <f t="shared" si="109"/>
        <v>15140.585570837307</v>
      </c>
      <c r="BT210" s="140">
        <f t="shared" si="109"/>
        <v>15139.663017477418</v>
      </c>
      <c r="BU210" s="140">
        <f t="shared" si="109"/>
        <v>15138.878935512601</v>
      </c>
      <c r="BV210" s="141">
        <f t="shared" si="109"/>
        <v>15138.212529695058</v>
      </c>
      <c r="BW210" s="2"/>
      <c r="BX210" s="2"/>
      <c r="BY210" s="2"/>
      <c r="BZ210" s="2"/>
      <c r="CA210" s="2"/>
      <c r="CB210" s="2"/>
      <c r="CC210" s="2"/>
      <c r="CD210" s="2"/>
      <c r="CE210" s="2"/>
      <c r="CF210" s="2"/>
      <c r="CG210" s="2"/>
      <c r="CH210" s="2"/>
      <c r="CI210" s="2"/>
      <c r="CJ210" s="2"/>
      <c r="CK210" s="2"/>
      <c r="CL210" s="2"/>
      <c r="CM210" s="2"/>
    </row>
    <row r="211" spans="1:91" s="8" customFormat="1" x14ac:dyDescent="0.2">
      <c r="A211" s="2"/>
      <c r="B211" s="2"/>
      <c r="C211" s="120"/>
      <c r="D211" s="128" t="str">
        <f>'4_UK+GH_1960-2013_energy_data'!C37</f>
        <v>MD - Steam (coal) trains</v>
      </c>
      <c r="E211" s="150">
        <f>'4_UK+GH_1960-2013_energy_data'!P37</f>
        <v>127.60273162951501</v>
      </c>
      <c r="F211" s="149">
        <f>'4_UK+GH_1960-2013_energy_data'!Q37</f>
        <v>50.0524740094354</v>
      </c>
      <c r="G211" s="149">
        <f>'4_UK+GH_1960-2013_energy_data'!R37</f>
        <v>51.230201953115497</v>
      </c>
      <c r="H211" s="149">
        <f>'4_UK+GH_1960-2013_energy_data'!S37</f>
        <v>48.957569164064303</v>
      </c>
      <c r="I211" s="149">
        <f>'4_UK+GH_1960-2013_energy_data'!T37</f>
        <v>40.858602535680703</v>
      </c>
      <c r="J211" s="149">
        <f>'4_UK+GH_1960-2013_energy_data'!U37</f>
        <v>39.917371934164201</v>
      </c>
      <c r="K211" s="149">
        <f>'4_UK+GH_1960-2013_energy_data'!V37</f>
        <v>39.165796439942</v>
      </c>
      <c r="L211" s="149">
        <f>'4_UK+GH_1960-2013_energy_data'!W37</f>
        <v>40.200830937242401</v>
      </c>
      <c r="M211" s="149">
        <f>'4_UK+GH_1960-2013_energy_data'!X37</f>
        <v>38.2939550363756</v>
      </c>
      <c r="N211" s="149">
        <f>'4_UK+GH_1960-2013_energy_data'!Y37</f>
        <v>39.099706075792803</v>
      </c>
      <c r="O211" s="149">
        <f>'4_UK+GH_1960-2013_energy_data'!Z37</f>
        <v>33.470531183818899</v>
      </c>
      <c r="P211" s="149">
        <f>'4_UK+GH_1960-2013_energy_data'!AA37</f>
        <v>31.270377534026998</v>
      </c>
      <c r="Q211" s="149">
        <f>'4_UK+GH_1960-2013_energy_data'!AB37</f>
        <v>12.2707275918579</v>
      </c>
      <c r="R211" s="149">
        <f>'4_UK+GH_1960-2013_energy_data'!AC37</f>
        <v>2.2032332634725198</v>
      </c>
      <c r="S211" s="149">
        <f>'4_UK+GH_1960-2013_energy_data'!AD37</f>
        <v>3.3537070651301399</v>
      </c>
      <c r="T211" s="149">
        <f>'4_UK+GH_1960-2013_energy_data'!AE37</f>
        <v>2.2269768345297001</v>
      </c>
      <c r="U211" s="149">
        <f>'4_UK+GH_1960-2013_energy_data'!AF37</f>
        <v>1.1122576900479999</v>
      </c>
      <c r="V211" s="149">
        <f>'4_UK+GH_1960-2013_energy_data'!AG37</f>
        <v>1.11135688453762</v>
      </c>
      <c r="W211" s="149">
        <f>'4_UK+GH_1960-2013_energy_data'!AH37</f>
        <v>2.2214301442201201</v>
      </c>
      <c r="X211" s="149">
        <f>'4_UK+GH_1960-2013_energy_data'!AI37</f>
        <v>2.2237092236451499</v>
      </c>
      <c r="Y211" s="263">
        <v>2</v>
      </c>
      <c r="Z211" s="263">
        <v>2</v>
      </c>
      <c r="AA211" s="263">
        <v>2</v>
      </c>
      <c r="AB211" s="263">
        <v>2</v>
      </c>
      <c r="AC211" s="263">
        <v>2</v>
      </c>
      <c r="AD211" s="263">
        <v>2</v>
      </c>
      <c r="AE211" s="263">
        <v>2</v>
      </c>
      <c r="AF211" s="263">
        <v>2</v>
      </c>
      <c r="AG211" s="263">
        <v>2</v>
      </c>
      <c r="AH211" s="263">
        <v>2</v>
      </c>
      <c r="AI211" s="263">
        <v>2</v>
      </c>
      <c r="AJ211" s="263">
        <v>2</v>
      </c>
      <c r="AK211" s="263">
        <v>2</v>
      </c>
      <c r="AL211" s="263">
        <v>2</v>
      </c>
      <c r="AM211" s="149">
        <f>'4_UK+GH_1960-2013_energy_data'!AX37</f>
        <v>2.1889822758156199</v>
      </c>
      <c r="AN211" s="149">
        <f>'4_UK+GH_1960-2013_energy_data'!AY37</f>
        <v>12.001452724184601</v>
      </c>
      <c r="AO211" s="149">
        <f>'4_UK+GH_1960-2013_energy_data'!AZ37</f>
        <v>12.051630479055801</v>
      </c>
      <c r="AP211" s="149">
        <f>'4_UK+GH_1960-2013_energy_data'!BA37</f>
        <v>12.051418165876701</v>
      </c>
      <c r="AQ211" s="149">
        <f>'4_UK+GH_1960-2013_energy_data'!BB37</f>
        <v>12.0594640584368</v>
      </c>
      <c r="AR211" s="149">
        <f>'4_UK+GH_1960-2013_energy_data'!BC37</f>
        <v>12.069739185088601</v>
      </c>
      <c r="AS211" s="149">
        <f>'4_UK+GH_1960-2013_energy_data'!BD37</f>
        <v>9.8661369861054808</v>
      </c>
      <c r="AT211" s="149">
        <f>'4_UK+GH_1960-2013_energy_data'!BE37</f>
        <v>9.8491447385925692</v>
      </c>
      <c r="AU211" s="149">
        <f>'4_UK+GH_1960-2013_energy_data'!BF37</f>
        <v>8.7542213425188304</v>
      </c>
      <c r="AV211" s="95">
        <f>AU211</f>
        <v>8.7542213425188304</v>
      </c>
      <c r="AW211" s="95">
        <f t="shared" ref="AW211:BV211" si="110">AV211</f>
        <v>8.7542213425188304</v>
      </c>
      <c r="AX211" s="95">
        <f t="shared" si="110"/>
        <v>8.7542213425188304</v>
      </c>
      <c r="AY211" s="95">
        <f t="shared" si="110"/>
        <v>8.7542213425188304</v>
      </c>
      <c r="AZ211" s="95">
        <f t="shared" si="110"/>
        <v>8.7542213425188304</v>
      </c>
      <c r="BA211" s="95">
        <f t="shared" si="110"/>
        <v>8.7542213425188304</v>
      </c>
      <c r="BB211" s="95">
        <f t="shared" si="110"/>
        <v>8.7542213425188304</v>
      </c>
      <c r="BC211" s="95">
        <f t="shared" si="110"/>
        <v>8.7542213425188304</v>
      </c>
      <c r="BD211" s="95">
        <f t="shared" si="110"/>
        <v>8.7542213425188304</v>
      </c>
      <c r="BE211" s="95">
        <f t="shared" si="110"/>
        <v>8.7542213425188304</v>
      </c>
      <c r="BF211" s="95">
        <f t="shared" si="110"/>
        <v>8.7542213425188304</v>
      </c>
      <c r="BG211" s="95">
        <f t="shared" si="110"/>
        <v>8.7542213425188304</v>
      </c>
      <c r="BH211" s="95">
        <f t="shared" si="110"/>
        <v>8.7542213425188304</v>
      </c>
      <c r="BI211" s="95">
        <f t="shared" si="110"/>
        <v>8.7542213425188304</v>
      </c>
      <c r="BJ211" s="95">
        <f t="shared" si="110"/>
        <v>8.7542213425188304</v>
      </c>
      <c r="BK211" s="95">
        <f t="shared" si="110"/>
        <v>8.7542213425188304</v>
      </c>
      <c r="BL211" s="95">
        <f t="shared" si="110"/>
        <v>8.7542213425188304</v>
      </c>
      <c r="BM211" s="95">
        <f t="shared" si="110"/>
        <v>8.7542213425188304</v>
      </c>
      <c r="BN211" s="95">
        <f t="shared" si="110"/>
        <v>8.7542213425188304</v>
      </c>
      <c r="BO211" s="95">
        <f t="shared" si="110"/>
        <v>8.7542213425188304</v>
      </c>
      <c r="BP211" s="95">
        <f t="shared" si="110"/>
        <v>8.7542213425188304</v>
      </c>
      <c r="BQ211" s="95">
        <f t="shared" si="110"/>
        <v>8.7542213425188304</v>
      </c>
      <c r="BR211" s="95">
        <f t="shared" si="110"/>
        <v>8.7542213425188304</v>
      </c>
      <c r="BS211" s="95">
        <f t="shared" si="110"/>
        <v>8.7542213425188304</v>
      </c>
      <c r="BT211" s="95">
        <f t="shared" si="110"/>
        <v>8.7542213425188304</v>
      </c>
      <c r="BU211" s="95">
        <f t="shared" si="110"/>
        <v>8.7542213425188304</v>
      </c>
      <c r="BV211" s="96">
        <f t="shared" si="110"/>
        <v>8.7542213425188304</v>
      </c>
      <c r="BW211" s="2"/>
      <c r="BX211" s="2"/>
      <c r="BY211" s="2"/>
      <c r="BZ211" s="2"/>
      <c r="CA211" s="2"/>
      <c r="CB211" s="2"/>
      <c r="CC211" s="2"/>
      <c r="CD211" s="2"/>
      <c r="CE211" s="2"/>
      <c r="CF211" s="2"/>
      <c r="CG211" s="2"/>
      <c r="CH211" s="2"/>
      <c r="CI211" s="2"/>
      <c r="CJ211" s="2"/>
      <c r="CK211" s="2"/>
      <c r="CL211" s="2"/>
      <c r="CM211" s="2"/>
    </row>
    <row r="212" spans="1:91" s="8" customFormat="1" x14ac:dyDescent="0.2">
      <c r="A212" s="2"/>
      <c r="B212" s="2"/>
      <c r="C212" s="121"/>
      <c r="D212" s="129" t="str">
        <f>'4_UK+GH_1960-2013_energy_data'!C38</f>
        <v>MD - Tractors</v>
      </c>
      <c r="E212" s="151">
        <f>'4_UK+GH_1960-2013_energy_data'!P38</f>
        <v>1221.7972239215601</v>
      </c>
      <c r="F212" s="152">
        <f>'4_UK+GH_1960-2013_energy_data'!Q38</f>
        <v>1412.39016986568</v>
      </c>
      <c r="G212" s="152">
        <f>'4_UK+GH_1960-2013_energy_data'!R38</f>
        <v>1473.40753336633</v>
      </c>
      <c r="H212" s="152">
        <f>'4_UK+GH_1960-2013_energy_data'!S38</f>
        <v>1210.32696945524</v>
      </c>
      <c r="I212" s="152">
        <f>'4_UK+GH_1960-2013_energy_data'!T38</f>
        <v>1262.67308393756</v>
      </c>
      <c r="J212" s="152">
        <f>'4_UK+GH_1960-2013_energy_data'!U38</f>
        <v>1181.4921955715299</v>
      </c>
      <c r="K212" s="152">
        <f>'4_UK+GH_1960-2013_energy_data'!V38</f>
        <v>1234.8533932555499</v>
      </c>
      <c r="L212" s="152">
        <f>'4_UK+GH_1960-2013_energy_data'!W38</f>
        <v>1243.9111470405001</v>
      </c>
      <c r="M212" s="152">
        <f>'4_UK+GH_1960-2013_energy_data'!X38</f>
        <v>1228.6157084285601</v>
      </c>
      <c r="N212" s="152">
        <f>'4_UK+GH_1960-2013_energy_data'!Y38</f>
        <v>981.29479122910595</v>
      </c>
      <c r="O212" s="152">
        <f>'4_UK+GH_1960-2013_energy_data'!Z38</f>
        <v>934.711680165914</v>
      </c>
      <c r="P212" s="152">
        <f>'4_UK+GH_1960-2013_energy_data'!AA38</f>
        <v>963.88744666039099</v>
      </c>
      <c r="Q212" s="152">
        <f>'4_UK+GH_1960-2013_energy_data'!AB38</f>
        <v>973.74467555702495</v>
      </c>
      <c r="R212" s="152">
        <f>'4_UK+GH_1960-2013_energy_data'!AC38</f>
        <v>958.37421628655602</v>
      </c>
      <c r="S212" s="152">
        <f>'4_UK+GH_1960-2013_energy_data'!AD38</f>
        <v>989.39748244229997</v>
      </c>
      <c r="T212" s="152">
        <f>'4_UK+GH_1960-2013_energy_data'!AE38</f>
        <v>958.23248347928995</v>
      </c>
      <c r="U212" s="152">
        <f>'4_UK+GH_1960-2013_energy_data'!AF38</f>
        <v>922.26685043900704</v>
      </c>
      <c r="V212" s="152">
        <f>'4_UK+GH_1960-2013_energy_data'!AG38</f>
        <v>880.12921608579904</v>
      </c>
      <c r="W212" s="152">
        <f>'4_UK+GH_1960-2013_energy_data'!AH38</f>
        <v>808.20900981134298</v>
      </c>
      <c r="X212" s="152">
        <f>'4_UK+GH_1960-2013_energy_data'!AI38</f>
        <v>788.34620681830495</v>
      </c>
      <c r="Y212" s="152">
        <f>'4_UK+GH_1960-2013_energy_data'!AJ38</f>
        <v>807.54435628624401</v>
      </c>
      <c r="Z212" s="152">
        <f>'4_UK+GH_1960-2013_energy_data'!AK38</f>
        <v>799.40076604624301</v>
      </c>
      <c r="AA212" s="152">
        <f>'4_UK+GH_1960-2013_energy_data'!AL38</f>
        <v>787.66604182407605</v>
      </c>
      <c r="AB212" s="152">
        <f>'4_UK+GH_1960-2013_energy_data'!AM38</f>
        <v>774.74472160879304</v>
      </c>
      <c r="AC212" s="152">
        <f>'4_UK+GH_1960-2013_energy_data'!AN38</f>
        <v>748.45123273682998</v>
      </c>
      <c r="AD212" s="152">
        <f>'4_UK+GH_1960-2013_energy_data'!AO38</f>
        <v>824.93861376952805</v>
      </c>
      <c r="AE212" s="152">
        <f>'4_UK+GH_1960-2013_energy_data'!AP38</f>
        <v>790.16174342899399</v>
      </c>
      <c r="AF212" s="152">
        <f>'4_UK+GH_1960-2013_energy_data'!AQ38</f>
        <v>835.82494416952602</v>
      </c>
      <c r="AG212" s="152">
        <f>'4_UK+GH_1960-2013_energy_data'!AR38</f>
        <v>700.09222288527098</v>
      </c>
      <c r="AH212" s="152">
        <f>'4_UK+GH_1960-2013_energy_data'!AS38</f>
        <v>674.084951949171</v>
      </c>
      <c r="AI212" s="152">
        <f>'4_UK+GH_1960-2013_energy_data'!AT38</f>
        <v>542.21019197462999</v>
      </c>
      <c r="AJ212" s="152">
        <f>'4_UK+GH_1960-2013_energy_data'!AU38</f>
        <v>481.48870911455202</v>
      </c>
      <c r="AK212" s="152">
        <f>'4_UK+GH_1960-2013_energy_data'!AV38</f>
        <v>208.21232626417299</v>
      </c>
      <c r="AL212" s="152">
        <f>'4_UK+GH_1960-2013_energy_data'!AW38</f>
        <v>145.252885302615</v>
      </c>
      <c r="AM212" s="152">
        <f>'4_UK+GH_1960-2013_energy_data'!AX38</f>
        <v>232.15123725271101</v>
      </c>
      <c r="AN212" s="152">
        <f>'4_UK+GH_1960-2013_energy_data'!AY38</f>
        <v>173.72119470027801</v>
      </c>
      <c r="AO212" s="152">
        <f>'4_UK+GH_1960-2013_energy_data'!AZ38</f>
        <v>166.46274082934801</v>
      </c>
      <c r="AP212" s="152">
        <f>'4_UK+GH_1960-2013_energy_data'!BA38</f>
        <v>165.35888106017299</v>
      </c>
      <c r="AQ212" s="152">
        <f>'4_UK+GH_1960-2013_energy_data'!BB38</f>
        <v>176.58823441488599</v>
      </c>
      <c r="AR212" s="152">
        <f>'4_UK+GH_1960-2013_energy_data'!BC38</f>
        <v>175.96608627518501</v>
      </c>
      <c r="AS212" s="152">
        <f>'4_UK+GH_1960-2013_energy_data'!BD38</f>
        <v>181.48686707187599</v>
      </c>
      <c r="AT212" s="152">
        <f>'4_UK+GH_1960-2013_energy_data'!BE38</f>
        <v>179.317777270665</v>
      </c>
      <c r="AU212" s="152">
        <f>'4_UK+GH_1960-2013_energy_data'!BF38</f>
        <v>172.33606549815201</v>
      </c>
      <c r="AV212" s="99">
        <f>AU212</f>
        <v>172.33606549815201</v>
      </c>
      <c r="AW212" s="99">
        <f t="shared" ref="AW212:BV212" si="111">AV212</f>
        <v>172.33606549815201</v>
      </c>
      <c r="AX212" s="99">
        <f t="shared" si="111"/>
        <v>172.33606549815201</v>
      </c>
      <c r="AY212" s="99">
        <f t="shared" si="111"/>
        <v>172.33606549815201</v>
      </c>
      <c r="AZ212" s="99">
        <f t="shared" si="111"/>
        <v>172.33606549815201</v>
      </c>
      <c r="BA212" s="99">
        <f t="shared" si="111"/>
        <v>172.33606549815201</v>
      </c>
      <c r="BB212" s="99">
        <f t="shared" si="111"/>
        <v>172.33606549815201</v>
      </c>
      <c r="BC212" s="99">
        <f t="shared" si="111"/>
        <v>172.33606549815201</v>
      </c>
      <c r="BD212" s="99">
        <f t="shared" si="111"/>
        <v>172.33606549815201</v>
      </c>
      <c r="BE212" s="99">
        <f t="shared" si="111"/>
        <v>172.33606549815201</v>
      </c>
      <c r="BF212" s="99">
        <f t="shared" si="111"/>
        <v>172.33606549815201</v>
      </c>
      <c r="BG212" s="99">
        <f t="shared" si="111"/>
        <v>172.33606549815201</v>
      </c>
      <c r="BH212" s="99">
        <f t="shared" si="111"/>
        <v>172.33606549815201</v>
      </c>
      <c r="BI212" s="99">
        <f t="shared" si="111"/>
        <v>172.33606549815201</v>
      </c>
      <c r="BJ212" s="99">
        <f t="shared" si="111"/>
        <v>172.33606549815201</v>
      </c>
      <c r="BK212" s="99">
        <f t="shared" si="111"/>
        <v>172.33606549815201</v>
      </c>
      <c r="BL212" s="99">
        <f t="shared" si="111"/>
        <v>172.33606549815201</v>
      </c>
      <c r="BM212" s="99">
        <f t="shared" si="111"/>
        <v>172.33606549815201</v>
      </c>
      <c r="BN212" s="99">
        <f t="shared" si="111"/>
        <v>172.33606549815201</v>
      </c>
      <c r="BO212" s="99">
        <f t="shared" si="111"/>
        <v>172.33606549815201</v>
      </c>
      <c r="BP212" s="99">
        <f t="shared" si="111"/>
        <v>172.33606549815201</v>
      </c>
      <c r="BQ212" s="99">
        <f t="shared" si="111"/>
        <v>172.33606549815201</v>
      </c>
      <c r="BR212" s="99">
        <f t="shared" si="111"/>
        <v>172.33606549815201</v>
      </c>
      <c r="BS212" s="99">
        <f t="shared" si="111"/>
        <v>172.33606549815201</v>
      </c>
      <c r="BT212" s="99">
        <f t="shared" si="111"/>
        <v>172.33606549815201</v>
      </c>
      <c r="BU212" s="99">
        <f t="shared" si="111"/>
        <v>172.33606549815201</v>
      </c>
      <c r="BV212" s="100">
        <f t="shared" si="111"/>
        <v>172.33606549815201</v>
      </c>
      <c r="BW212" s="2"/>
      <c r="BX212" s="2"/>
      <c r="BY212" s="2"/>
      <c r="BZ212" s="2"/>
      <c r="CA212" s="2"/>
      <c r="CB212" s="2"/>
      <c r="CC212" s="2"/>
      <c r="CD212" s="2"/>
      <c r="CE212" s="2"/>
      <c r="CF212" s="2"/>
      <c r="CG212" s="2"/>
      <c r="CH212" s="2"/>
      <c r="CI212" s="2"/>
      <c r="CJ212" s="2"/>
      <c r="CK212" s="2"/>
      <c r="CL212" s="2"/>
      <c r="CM212" s="2"/>
    </row>
    <row r="213" spans="1:91" s="10" customFormat="1" x14ac:dyDescent="0.2">
      <c r="A213" s="2"/>
      <c r="B213" s="2"/>
      <c r="C213" s="122" t="s">
        <v>3</v>
      </c>
      <c r="D213" s="122" t="str">
        <f>'4_UK+GH_1960-2013_energy_data'!C57</f>
        <v>Light - Electric lights</v>
      </c>
      <c r="E213" s="153">
        <f>'4_UK+GH_1960-2013_energy_data'!P57</f>
        <v>11452.9181917444</v>
      </c>
      <c r="F213" s="154">
        <f>'4_UK+GH_1960-2013_energy_data'!Q57</f>
        <v>11333.312559424299</v>
      </c>
      <c r="G213" s="154">
        <f>'4_UK+GH_1960-2013_energy_data'!R57</f>
        <v>11905.2604834381</v>
      </c>
      <c r="H213" s="154">
        <f>'4_UK+GH_1960-2013_energy_data'!S57</f>
        <v>11488.8220231462</v>
      </c>
      <c r="I213" s="154">
        <f>'4_UK+GH_1960-2013_energy_data'!T57</f>
        <v>11307.953925686401</v>
      </c>
      <c r="J213" s="154">
        <f>'4_UK+GH_1960-2013_energy_data'!U57</f>
        <v>11956.6934790254</v>
      </c>
      <c r="K213" s="154">
        <f>'4_UK+GH_1960-2013_energy_data'!V57</f>
        <v>12521.420272113</v>
      </c>
      <c r="L213" s="154">
        <f>'4_UK+GH_1960-2013_energy_data'!W57</f>
        <v>12799.9526527327</v>
      </c>
      <c r="M213" s="154">
        <f>'4_UK+GH_1960-2013_energy_data'!X57</f>
        <v>13618.6915178119</v>
      </c>
      <c r="N213" s="154">
        <f>'4_UK+GH_1960-2013_energy_data'!Y57</f>
        <v>13249.520183221301</v>
      </c>
      <c r="O213" s="154">
        <f>'4_UK+GH_1960-2013_energy_data'!Z57</f>
        <v>13106.3539745048</v>
      </c>
      <c r="P213" s="154">
        <f>'4_UK+GH_1960-2013_energy_data'!AA57</f>
        <v>13165.208002821601</v>
      </c>
      <c r="Q213" s="154">
        <f>'4_UK+GH_1960-2013_energy_data'!AB57</f>
        <v>13430.7263396773</v>
      </c>
      <c r="R213" s="154">
        <f>'4_UK+GH_1960-2013_energy_data'!AC57</f>
        <v>13412.172562982199</v>
      </c>
      <c r="S213" s="154">
        <f>'4_UK+GH_1960-2013_energy_data'!AD57</f>
        <v>14027.973977418</v>
      </c>
      <c r="T213" s="154">
        <f>'4_UK+GH_1960-2013_energy_data'!AE57</f>
        <v>14060.043938884501</v>
      </c>
      <c r="U213" s="154">
        <f>'4_UK+GH_1960-2013_energy_data'!AF57</f>
        <v>14213.080172572099</v>
      </c>
      <c r="V213" s="154">
        <f>'4_UK+GH_1960-2013_energy_data'!AG57</f>
        <v>14733.407072862899</v>
      </c>
      <c r="W213" s="154">
        <f>'4_UK+GH_1960-2013_energy_data'!AH57</f>
        <v>14776.5007300049</v>
      </c>
      <c r="X213" s="154">
        <f>'4_UK+GH_1960-2013_energy_data'!AI57</f>
        <v>14744.076828356299</v>
      </c>
      <c r="Y213" s="154">
        <f>'4_UK+GH_1960-2013_energy_data'!AJ57</f>
        <v>14850.349660002699</v>
      </c>
      <c r="Z213" s="154">
        <f>'4_UK+GH_1960-2013_energy_data'!AK57</f>
        <v>15504.239527715999</v>
      </c>
      <c r="AA213" s="154">
        <f>'4_UK+GH_1960-2013_energy_data'!AL57</f>
        <v>15114.8285534279</v>
      </c>
      <c r="AB213" s="154">
        <f>'4_UK+GH_1960-2013_energy_data'!AM57</f>
        <v>14492.584234723099</v>
      </c>
      <c r="AC213" s="154">
        <f>'4_UK+GH_1960-2013_energy_data'!AN57</f>
        <v>14646.6917238685</v>
      </c>
      <c r="AD213" s="154">
        <f>'4_UK+GH_1960-2013_energy_data'!AO57</f>
        <v>15097.0282049376</v>
      </c>
      <c r="AE213" s="154">
        <f>'4_UK+GH_1960-2013_energy_data'!AP57</f>
        <v>15444.1491684706</v>
      </c>
      <c r="AF213" s="154">
        <f>'4_UK+GH_1960-2013_energy_data'!AQ57</f>
        <v>15365.901320307999</v>
      </c>
      <c r="AG213" s="154">
        <f>'4_UK+GH_1960-2013_energy_data'!AR57</f>
        <v>15044.7755937483</v>
      </c>
      <c r="AH213" s="154">
        <f>'4_UK+GH_1960-2013_energy_data'!AS57</f>
        <v>15101.0918403009</v>
      </c>
      <c r="AI213" s="154">
        <f>'4_UK+GH_1960-2013_energy_data'!AT57</f>
        <v>15569.1612648631</v>
      </c>
      <c r="AJ213" s="154">
        <f>'4_UK+GH_1960-2013_energy_data'!AU57</f>
        <v>15394.9452928145</v>
      </c>
      <c r="AK213" s="154">
        <f>'4_UK+GH_1960-2013_energy_data'!AV57</f>
        <v>15799.200859840301</v>
      </c>
      <c r="AL213" s="154">
        <f>'4_UK+GH_1960-2013_energy_data'!AW57</f>
        <v>15998.8562884277</v>
      </c>
      <c r="AM213" s="154">
        <f>'4_UK+GH_1960-2013_energy_data'!AX57</f>
        <v>16595.391029085298</v>
      </c>
      <c r="AN213" s="154">
        <f>'4_UK+GH_1960-2013_energy_data'!AY57</f>
        <v>16671.331010330501</v>
      </c>
      <c r="AO213" s="154">
        <f>'4_UK+GH_1960-2013_energy_data'!AZ57</f>
        <v>16218.2821289205</v>
      </c>
      <c r="AP213" s="154">
        <f>'4_UK+GH_1960-2013_energy_data'!BA57</f>
        <v>15616.491973787801</v>
      </c>
      <c r="AQ213" s="154">
        <f>'4_UK+GH_1960-2013_energy_data'!BB57</f>
        <v>15022.167476509199</v>
      </c>
      <c r="AR213" s="154">
        <f>'4_UK+GH_1960-2013_energy_data'!BC57</f>
        <v>15027.825737815299</v>
      </c>
      <c r="AS213" s="154">
        <f>'4_UK+GH_1960-2013_energy_data'!BD57</f>
        <v>13976.7618111591</v>
      </c>
      <c r="AT213" s="154">
        <f>'4_UK+GH_1960-2013_energy_data'!BE57</f>
        <v>14300.155156656399</v>
      </c>
      <c r="AU213" s="154">
        <f>'4_UK+GH_1960-2013_energy_data'!BF57</f>
        <v>13933.145987759301</v>
      </c>
      <c r="AV213" s="137">
        <f t="shared" ref="AV213:BV213" si="112">AV159/AV249</f>
        <v>13976.678338219637</v>
      </c>
      <c r="AW213" s="137">
        <f t="shared" si="112"/>
        <v>14036.14649365546</v>
      </c>
      <c r="AX213" s="137">
        <f t="shared" si="112"/>
        <v>14109.554653879868</v>
      </c>
      <c r="AY213" s="137">
        <f t="shared" si="112"/>
        <v>14195.215514150961</v>
      </c>
      <c r="AZ213" s="137">
        <f t="shared" si="112"/>
        <v>14291.691770050154</v>
      </c>
      <c r="BA213" s="137">
        <f t="shared" si="112"/>
        <v>14397.750650068952</v>
      </c>
      <c r="BB213" s="137">
        <f t="shared" si="112"/>
        <v>14512.328201384111</v>
      </c>
      <c r="BC213" s="137">
        <f t="shared" si="112"/>
        <v>14634.500961114449</v>
      </c>
      <c r="BD213" s="137">
        <f t="shared" si="112"/>
        <v>14763.463279395806</v>
      </c>
      <c r="BE213" s="137">
        <f t="shared" si="112"/>
        <v>14898.509010085114</v>
      </c>
      <c r="BF213" s="137">
        <f t="shared" si="112"/>
        <v>15039.016607618049</v>
      </c>
      <c r="BG213" s="137">
        <f t="shared" si="112"/>
        <v>15184.436902990887</v>
      </c>
      <c r="BH213" s="137">
        <f t="shared" si="112"/>
        <v>15334.283004029077</v>
      </c>
      <c r="BI213" s="137">
        <f t="shared" si="112"/>
        <v>15488.12189286297</v>
      </c>
      <c r="BJ213" s="137">
        <f t="shared" si="112"/>
        <v>15645.567389221182</v>
      </c>
      <c r="BK213" s="137">
        <f t="shared" si="112"/>
        <v>15806.274220456718</v>
      </c>
      <c r="BL213" s="137">
        <f t="shared" si="112"/>
        <v>15969.932994306564</v>
      </c>
      <c r="BM213" s="137">
        <f t="shared" si="112"/>
        <v>16136.265912676296</v>
      </c>
      <c r="BN213" s="137">
        <f t="shared" si="112"/>
        <v>16305.023097444082</v>
      </c>
      <c r="BO213" s="137">
        <f t="shared" si="112"/>
        <v>16475.979424738347</v>
      </c>
      <c r="BP213" s="137">
        <f t="shared" si="112"/>
        <v>16648.931784091405</v>
      </c>
      <c r="BQ213" s="137">
        <f t="shared" si="112"/>
        <v>16823.696694594764</v>
      </c>
      <c r="BR213" s="137">
        <f t="shared" si="112"/>
        <v>17000.108222646159</v>
      </c>
      <c r="BS213" s="137">
        <f t="shared" si="112"/>
        <v>17178.016155812791</v>
      </c>
      <c r="BT213" s="137">
        <f t="shared" si="112"/>
        <v>17357.284395294449</v>
      </c>
      <c r="BU213" s="137">
        <f t="shared" si="112"/>
        <v>17537.789535878364</v>
      </c>
      <c r="BV213" s="138">
        <f t="shared" si="112"/>
        <v>17719.419607462118</v>
      </c>
      <c r="BW213" s="2"/>
      <c r="BX213" s="2"/>
      <c r="BY213" s="2"/>
      <c r="BZ213" s="2"/>
      <c r="CA213" s="2"/>
      <c r="CB213" s="2"/>
      <c r="CC213" s="2"/>
      <c r="CD213" s="2"/>
      <c r="CE213" s="2"/>
      <c r="CF213" s="2"/>
      <c r="CG213" s="2"/>
      <c r="CH213" s="2"/>
      <c r="CI213" s="2"/>
      <c r="CJ213" s="2"/>
      <c r="CK213" s="2"/>
      <c r="CL213" s="2"/>
      <c r="CM213" s="2"/>
    </row>
    <row r="214" spans="1:91" s="10" customFormat="1" x14ac:dyDescent="0.2">
      <c r="A214" s="2"/>
      <c r="B214" s="2"/>
      <c r="C214" s="123"/>
      <c r="D214" s="130" t="str">
        <f>'4_UK+GH_1960-2013_energy_data'!C58</f>
        <v>Light - Lighting town gas</v>
      </c>
      <c r="E214" s="155">
        <f>'4_UK+GH_1960-2013_energy_data'!P58</f>
        <v>6848.2372330865501</v>
      </c>
      <c r="F214" s="156">
        <f>'4_UK+GH_1960-2013_energy_data'!Q58</f>
        <v>6255.8524213103701</v>
      </c>
      <c r="G214" s="156">
        <f>'4_UK+GH_1960-2013_energy_data'!R58</f>
        <v>4487.0441140211897</v>
      </c>
      <c r="H214" s="156">
        <f>'4_UK+GH_1960-2013_energy_data'!S58</f>
        <v>2864.6720357302202</v>
      </c>
      <c r="I214" s="156">
        <f>'4_UK+GH_1960-2013_energy_data'!T58</f>
        <v>1371.29508793133</v>
      </c>
      <c r="J214" s="156">
        <f>'4_UK+GH_1960-2013_energy_data'!U58</f>
        <v>509.49362866566702</v>
      </c>
      <c r="K214" s="156">
        <f>'4_UK+GH_1960-2013_energy_data'!V58</f>
        <v>239.05953090986199</v>
      </c>
      <c r="L214" s="156">
        <f>'4_UK+GH_1960-2013_energy_data'!W58</f>
        <v>234.16504654729599</v>
      </c>
      <c r="M214" s="156">
        <f>'4_UK+GH_1960-2013_energy_data'!X58</f>
        <v>258.30920344926199</v>
      </c>
      <c r="N214" s="156">
        <f>'4_UK+GH_1960-2013_energy_data'!Y58</f>
        <v>86.249142505529704</v>
      </c>
      <c r="O214" s="156">
        <f>'4_UK+GH_1960-2013_energy_data'!Z58</f>
        <v>65.817166373328703</v>
      </c>
      <c r="P214" s="156">
        <f>'4_UK+GH_1960-2013_energy_data'!AA58</f>
        <v>60.689951549513701</v>
      </c>
      <c r="Q214" s="156">
        <f>'4_UK+GH_1960-2013_energy_data'!AB58</f>
        <v>50.101502157613503</v>
      </c>
      <c r="R214" s="156">
        <f>'4_UK+GH_1960-2013_energy_data'!AC58</f>
        <v>64.715732569250505</v>
      </c>
      <c r="S214" s="156">
        <f>'4_UK+GH_1960-2013_energy_data'!AD58</f>
        <v>56.036819641547503</v>
      </c>
      <c r="T214" s="156">
        <f>'4_UK+GH_1960-2013_energy_data'!AE58</f>
        <v>44.980577571200101</v>
      </c>
      <c r="U214" s="156">
        <f>'4_UK+GH_1960-2013_energy_data'!AF58</f>
        <v>39.734887634676099</v>
      </c>
      <c r="V214" s="156">
        <f>'4_UK+GH_1960-2013_energy_data'!AG58</f>
        <v>32.602433290744699</v>
      </c>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57"/>
      <c r="BW214" s="2"/>
      <c r="BX214" s="2"/>
      <c r="BY214" s="2"/>
      <c r="BZ214" s="2"/>
      <c r="CA214" s="2"/>
      <c r="CB214" s="2"/>
      <c r="CC214" s="2"/>
      <c r="CD214" s="2"/>
      <c r="CE214" s="2"/>
      <c r="CF214" s="2"/>
      <c r="CG214" s="2"/>
      <c r="CH214" s="2"/>
      <c r="CI214" s="2"/>
      <c r="CJ214" s="2"/>
      <c r="CK214" s="2"/>
      <c r="CL214" s="2"/>
      <c r="CM214" s="2"/>
    </row>
    <row r="215" spans="1:91" s="10" customFormat="1" x14ac:dyDescent="0.2">
      <c r="A215" s="2"/>
      <c r="B215" s="2"/>
      <c r="C215" s="123"/>
      <c r="D215" s="130" t="str">
        <f>'4_UK+GH_1960-2013_energy_data'!C59</f>
        <v>LTH.20.C - Domestic electric heaters</v>
      </c>
      <c r="E215" s="155">
        <f>'4_UK+GH_1960-2013_energy_data'!P59</f>
        <v>14293.0387025048</v>
      </c>
      <c r="F215" s="156">
        <f>'4_UK+GH_1960-2013_energy_data'!Q59</f>
        <v>15204.1932192039</v>
      </c>
      <c r="G215" s="156">
        <f>'4_UK+GH_1960-2013_energy_data'!R59</f>
        <v>15653.3569455584</v>
      </c>
      <c r="H215" s="156">
        <f>'4_UK+GH_1960-2013_energy_data'!S59</f>
        <v>15728.9954978027</v>
      </c>
      <c r="I215" s="156">
        <f>'4_UK+GH_1960-2013_energy_data'!T59</f>
        <v>13449.6620867907</v>
      </c>
      <c r="J215" s="156">
        <f>'4_UK+GH_1960-2013_energy_data'!U59</f>
        <v>12118.977662117701</v>
      </c>
      <c r="K215" s="156">
        <f>'4_UK+GH_1960-2013_energy_data'!V59</f>
        <v>12105.2312045654</v>
      </c>
      <c r="L215" s="156">
        <f>'4_UK+GH_1960-2013_energy_data'!W59</f>
        <v>11552.372000641401</v>
      </c>
      <c r="M215" s="156">
        <f>'4_UK+GH_1960-2013_energy_data'!X59</f>
        <v>12559.289690297501</v>
      </c>
      <c r="N215" s="156">
        <f>'4_UK+GH_1960-2013_energy_data'!Y59</f>
        <v>11032.941339471499</v>
      </c>
      <c r="O215" s="156">
        <f>'4_UK+GH_1960-2013_energy_data'!Z59</f>
        <v>10016.1289097197</v>
      </c>
      <c r="P215" s="156">
        <f>'4_UK+GH_1960-2013_energy_data'!AA59</f>
        <v>9126.5551026334306</v>
      </c>
      <c r="Q215" s="156">
        <f>'4_UK+GH_1960-2013_energy_data'!AB59</f>
        <v>8642.3906558577291</v>
      </c>
      <c r="R215" s="156">
        <f>'4_UK+GH_1960-2013_energy_data'!AC59</f>
        <v>8393.1677631243001</v>
      </c>
      <c r="S215" s="156">
        <f>'4_UK+GH_1960-2013_energy_data'!AD59</f>
        <v>8957.9302004337605</v>
      </c>
      <c r="T215" s="156">
        <f>'4_UK+GH_1960-2013_energy_data'!AE59</f>
        <v>9299.0890050200196</v>
      </c>
      <c r="U215" s="156">
        <f>'4_UK+GH_1960-2013_energy_data'!AF59</f>
        <v>8993.1611301113007</v>
      </c>
      <c r="V215" s="156">
        <f>'4_UK+GH_1960-2013_energy_data'!AG59</f>
        <v>8507.4625749278093</v>
      </c>
      <c r="W215" s="156">
        <f>'4_UK+GH_1960-2013_energy_data'!AH59</f>
        <v>8178.2803132180197</v>
      </c>
      <c r="X215" s="156">
        <f>'4_UK+GH_1960-2013_energy_data'!AI59</f>
        <v>8045.6381069735498</v>
      </c>
      <c r="Y215" s="156">
        <f>'4_UK+GH_1960-2013_energy_data'!AJ59</f>
        <v>8721.7376506856108</v>
      </c>
      <c r="Z215" s="156">
        <f>'4_UK+GH_1960-2013_energy_data'!AK59</f>
        <v>9034.73506760692</v>
      </c>
      <c r="AA215" s="156">
        <f>'4_UK+GH_1960-2013_energy_data'!AL59</f>
        <v>8815.3159746713809</v>
      </c>
      <c r="AB215" s="156">
        <f>'4_UK+GH_1960-2013_energy_data'!AM59</f>
        <v>8522.7423873177995</v>
      </c>
      <c r="AC215" s="156">
        <f>'4_UK+GH_1960-2013_energy_data'!AN59</f>
        <v>8321.97993245217</v>
      </c>
      <c r="AD215" s="156">
        <f>'4_UK+GH_1960-2013_energy_data'!AO59</f>
        <v>9230.9091652836905</v>
      </c>
      <c r="AE215" s="156">
        <f>'4_UK+GH_1960-2013_energy_data'!AP59</f>
        <v>8304.21148966902</v>
      </c>
      <c r="AF215" s="156">
        <f>'4_UK+GH_1960-2013_energy_data'!AQ59</f>
        <v>9162.0036652911404</v>
      </c>
      <c r="AG215" s="156">
        <f>'4_UK+GH_1960-2013_energy_data'!AR59</f>
        <v>8844.7349288312307</v>
      </c>
      <c r="AH215" s="156">
        <f>'4_UK+GH_1960-2013_energy_data'!AS59</f>
        <v>8914.6001040635401</v>
      </c>
      <c r="AI215" s="156">
        <f>'4_UK+GH_1960-2013_energy_data'!AT59</f>
        <v>9667.0706517667004</v>
      </c>
      <c r="AJ215" s="156">
        <f>'4_UK+GH_1960-2013_energy_data'!AU59</f>
        <v>9264.0196957784392</v>
      </c>
      <c r="AK215" s="156">
        <f>'4_UK+GH_1960-2013_energy_data'!AV59</f>
        <v>10186.774760595999</v>
      </c>
      <c r="AL215" s="156">
        <f>'4_UK+GH_1960-2013_energy_data'!AW59</f>
        <v>9832.7279128026803</v>
      </c>
      <c r="AM215" s="156">
        <f>'4_UK+GH_1960-2013_energy_data'!AX59</f>
        <v>9983.8805430379307</v>
      </c>
      <c r="AN215" s="156">
        <f>'4_UK+GH_1960-2013_energy_data'!AY59</f>
        <v>9820.3139140882195</v>
      </c>
      <c r="AO215" s="156">
        <f>'4_UK+GH_1960-2013_energy_data'!AZ59</f>
        <v>9088.4812461631791</v>
      </c>
      <c r="AP215" s="156">
        <f>'4_UK+GH_1960-2013_energy_data'!BA59</f>
        <v>8802.3328695375203</v>
      </c>
      <c r="AQ215" s="156">
        <f>'4_UK+GH_1960-2013_energy_data'!BB59</f>
        <v>8803.7389713539596</v>
      </c>
      <c r="AR215" s="156">
        <f>'4_UK+GH_1960-2013_energy_data'!BC59</f>
        <v>8665.3631029708995</v>
      </c>
      <c r="AS215" s="156">
        <f>'4_UK+GH_1960-2013_energy_data'!BD59</f>
        <v>7823.7806368667398</v>
      </c>
      <c r="AT215" s="156">
        <f>'4_UK+GH_1960-2013_energy_data'!BE59</f>
        <v>8824.0357641173396</v>
      </c>
      <c r="AU215" s="156">
        <f>'4_UK+GH_1960-2013_energy_data'!BF59</f>
        <v>8683.7269313025299</v>
      </c>
      <c r="AV215" s="140">
        <f t="shared" ref="AV215:BV215" si="113">AV161/AV251</f>
        <v>8643.5296587918456</v>
      </c>
      <c r="AW215" s="140">
        <f t="shared" si="113"/>
        <v>8615.1765127528215</v>
      </c>
      <c r="AX215" s="140">
        <f t="shared" si="113"/>
        <v>8597.0912397996544</v>
      </c>
      <c r="AY215" s="140">
        <f t="shared" si="113"/>
        <v>8587.9505787081598</v>
      </c>
      <c r="AZ215" s="140">
        <f t="shared" si="113"/>
        <v>8586.6354044230829</v>
      </c>
      <c r="BA215" s="140">
        <f t="shared" si="113"/>
        <v>8592.192872306332</v>
      </c>
      <c r="BB215" s="140">
        <f t="shared" si="113"/>
        <v>8603.806768643748</v>
      </c>
      <c r="BC215" s="140">
        <f t="shared" si="113"/>
        <v>8620.7740558398364</v>
      </c>
      <c r="BD215" s="140">
        <f t="shared" si="113"/>
        <v>8642.4861451405795</v>
      </c>
      <c r="BE215" s="140">
        <f t="shared" si="113"/>
        <v>8668.4138139301103</v>
      </c>
      <c r="BF215" s="140">
        <f t="shared" si="113"/>
        <v>8698.0949593554087</v>
      </c>
      <c r="BG215" s="140">
        <f t="shared" si="113"/>
        <v>8731.1245788389224</v>
      </c>
      <c r="BH215" s="140">
        <f t="shared" si="113"/>
        <v>8767.1465135359122</v>
      </c>
      <c r="BI215" s="140">
        <f t="shared" si="113"/>
        <v>8805.8465983919268</v>
      </c>
      <c r="BJ215" s="140">
        <f t="shared" si="113"/>
        <v>8846.9469428043449</v>
      </c>
      <c r="BK215" s="140">
        <f t="shared" si="113"/>
        <v>8890.2011264385383</v>
      </c>
      <c r="BL215" s="140">
        <f t="shared" si="113"/>
        <v>8935.3901407631874</v>
      </c>
      <c r="BM215" s="140">
        <f t="shared" si="113"/>
        <v>8982.3189421183852</v>
      </c>
      <c r="BN215" s="140">
        <f t="shared" si="113"/>
        <v>9030.8135093359269</v>
      </c>
      <c r="BO215" s="140">
        <f t="shared" si="113"/>
        <v>9080.7183200776235</v>
      </c>
      <c r="BP215" s="140">
        <f t="shared" si="113"/>
        <v>9131.8941766042062</v>
      </c>
      <c r="BQ215" s="140">
        <f t="shared" si="113"/>
        <v>9184.2163247171229</v>
      </c>
      <c r="BR215" s="140">
        <f t="shared" si="113"/>
        <v>9237.5728199376408</v>
      </c>
      <c r="BS215" s="140">
        <f t="shared" si="113"/>
        <v>9291.8631032118919</v>
      </c>
      <c r="BT215" s="140">
        <f t="shared" si="113"/>
        <v>9346.996755019416</v>
      </c>
      <c r="BU215" s="140">
        <f t="shared" si="113"/>
        <v>9402.8924020693339</v>
      </c>
      <c r="BV215" s="141">
        <f t="shared" si="113"/>
        <v>9459.4767550641427</v>
      </c>
      <c r="BW215" s="2"/>
      <c r="BX215" s="2"/>
      <c r="BY215" s="2"/>
      <c r="BZ215" s="2"/>
      <c r="CA215" s="2"/>
      <c r="CB215" s="2"/>
      <c r="CC215" s="2"/>
      <c r="CD215" s="2"/>
      <c r="CE215" s="2"/>
      <c r="CF215" s="2"/>
      <c r="CG215" s="2"/>
      <c r="CH215" s="2"/>
      <c r="CI215" s="2"/>
      <c r="CJ215" s="2"/>
      <c r="CK215" s="2"/>
      <c r="CL215" s="2"/>
      <c r="CM215" s="2"/>
    </row>
    <row r="216" spans="1:91" s="10" customFormat="1" x14ac:dyDescent="0.2">
      <c r="A216" s="2"/>
      <c r="B216" s="2"/>
      <c r="C216" s="123"/>
      <c r="D216" s="130" t="str">
        <f>'4_UK+GH_1960-2013_energy_data'!C60</f>
        <v>MD - Domestic appliances</v>
      </c>
      <c r="E216" s="155">
        <f>'4_UK+GH_1960-2013_energy_data'!P60</f>
        <v>5998.6449108790002</v>
      </c>
      <c r="F216" s="156">
        <f>'4_UK+GH_1960-2013_energy_data'!Q60</f>
        <v>6044.9270906189404</v>
      </c>
      <c r="G216" s="156">
        <f>'4_UK+GH_1960-2013_energy_data'!R60</f>
        <v>6204.2587381525</v>
      </c>
      <c r="H216" s="156">
        <f>'4_UK+GH_1960-2013_energy_data'!S60</f>
        <v>6106.5236554299699</v>
      </c>
      <c r="I216" s="156">
        <f>'4_UK+GH_1960-2013_energy_data'!T60</f>
        <v>6070.4611182161498</v>
      </c>
      <c r="J216" s="156">
        <f>'4_UK+GH_1960-2013_energy_data'!U60</f>
        <v>6285.7929973325299</v>
      </c>
      <c r="K216" s="156">
        <f>'4_UK+GH_1960-2013_energy_data'!V60</f>
        <v>6552.7424610710796</v>
      </c>
      <c r="L216" s="156">
        <f>'4_UK+GH_1960-2013_energy_data'!W60</f>
        <v>6641.2417699724801</v>
      </c>
      <c r="M216" s="156">
        <f>'4_UK+GH_1960-2013_energy_data'!X60</f>
        <v>6957.5096260487298</v>
      </c>
      <c r="N216" s="156">
        <f>'4_UK+GH_1960-2013_energy_data'!Y60</f>
        <v>6806.4256759885702</v>
      </c>
      <c r="O216" s="156">
        <f>'4_UK+GH_1960-2013_energy_data'!Z60</f>
        <v>6675.2350854431697</v>
      </c>
      <c r="P216" s="156">
        <f>'4_UK+GH_1960-2013_energy_data'!AA60</f>
        <v>6708.5568651648</v>
      </c>
      <c r="Q216" s="156">
        <f>'4_UK+GH_1960-2013_energy_data'!AB60</f>
        <v>6712.1498356724896</v>
      </c>
      <c r="R216" s="156">
        <f>'4_UK+GH_1960-2013_energy_data'!AC60</f>
        <v>6653.0517888812101</v>
      </c>
      <c r="S216" s="156">
        <f>'4_UK+GH_1960-2013_energy_data'!AD60</f>
        <v>6935.8347159892301</v>
      </c>
      <c r="T216" s="156">
        <f>'4_UK+GH_1960-2013_energy_data'!AE60</f>
        <v>6935.8744637987902</v>
      </c>
      <c r="U216" s="156">
        <f>'4_UK+GH_1960-2013_energy_data'!AF60</f>
        <v>6872.0948653354899</v>
      </c>
      <c r="V216" s="156">
        <f>'4_UK+GH_1960-2013_energy_data'!AG60</f>
        <v>6760.6586344330999</v>
      </c>
      <c r="W216" s="156">
        <f>'4_UK+GH_1960-2013_energy_data'!AH60</f>
        <v>6751.1306772861999</v>
      </c>
      <c r="X216" s="156">
        <f>'4_UK+GH_1960-2013_energy_data'!AI60</f>
        <v>6678.1399002181697</v>
      </c>
      <c r="Y216" s="156">
        <f>'4_UK+GH_1960-2013_energy_data'!AJ60</f>
        <v>6578.2679297577797</v>
      </c>
      <c r="Z216" s="156">
        <f>'4_UK+GH_1960-2013_energy_data'!AK60</f>
        <v>6973.6108556928602</v>
      </c>
      <c r="AA216" s="156">
        <f>'4_UK+GH_1960-2013_energy_data'!AL60</f>
        <v>6865.2987123884004</v>
      </c>
      <c r="AB216" s="156">
        <f>'4_UK+GH_1960-2013_energy_data'!AM60</f>
        <v>6715.0175923238603</v>
      </c>
      <c r="AC216" s="156">
        <f>'4_UK+GH_1960-2013_energy_data'!AN60</f>
        <v>6784.9392592867198</v>
      </c>
      <c r="AD216" s="156">
        <f>'4_UK+GH_1960-2013_energy_data'!AO60</f>
        <v>6923.8698300774904</v>
      </c>
      <c r="AE216" s="156">
        <f>'4_UK+GH_1960-2013_energy_data'!AP60</f>
        <v>7197.8049489736504</v>
      </c>
      <c r="AF216" s="156">
        <f>'4_UK+GH_1960-2013_energy_data'!AQ60</f>
        <v>7209.7818128641702</v>
      </c>
      <c r="AG216" s="156">
        <f>'4_UK+GH_1960-2013_energy_data'!AR60</f>
        <v>7139.2446157431004</v>
      </c>
      <c r="AH216" s="156">
        <f>'4_UK+GH_1960-2013_energy_data'!AS60</f>
        <v>7187.5008607445598</v>
      </c>
      <c r="AI216" s="156">
        <f>'4_UK+GH_1960-2013_energy_data'!AT60</f>
        <v>7490.4046613028104</v>
      </c>
      <c r="AJ216" s="156">
        <f>'4_UK+GH_1960-2013_energy_data'!AU60</f>
        <v>7426.8467991904499</v>
      </c>
      <c r="AK216" s="156">
        <f>'4_UK+GH_1960-2013_energy_data'!AV60</f>
        <v>8291.3941667527106</v>
      </c>
      <c r="AL216" s="156">
        <f>'4_UK+GH_1960-2013_energy_data'!AW60</f>
        <v>8615.8312375710593</v>
      </c>
      <c r="AM216" s="156">
        <f>'4_UK+GH_1960-2013_energy_data'!AX60</f>
        <v>8748.6323708559194</v>
      </c>
      <c r="AN216" s="156">
        <f>'4_UK+GH_1960-2013_energy_data'!AY60</f>
        <v>8960.5190740750204</v>
      </c>
      <c r="AO216" s="156">
        <f>'4_UK+GH_1960-2013_energy_data'!AZ60</f>
        <v>8800.4413703538994</v>
      </c>
      <c r="AP216" s="156">
        <f>'4_UK+GH_1960-2013_energy_data'!BA60</f>
        <v>8109.0704597813301</v>
      </c>
      <c r="AQ216" s="156">
        <f>'4_UK+GH_1960-2013_energy_data'!BB60</f>
        <v>8110.3658185086497</v>
      </c>
      <c r="AR216" s="156">
        <f>'4_UK+GH_1960-2013_energy_data'!BC60</f>
        <v>7982.8882868948504</v>
      </c>
      <c r="AS216" s="156">
        <f>'4_UK+GH_1960-2013_energy_data'!BD60</f>
        <v>8274.40270163079</v>
      </c>
      <c r="AT216" s="156">
        <f>'4_UK+GH_1960-2013_energy_data'!BE60</f>
        <v>8755.1742159773894</v>
      </c>
      <c r="AU216" s="156">
        <f>'4_UK+GH_1960-2013_energy_data'!BF60</f>
        <v>8286.7473374234996</v>
      </c>
      <c r="AV216" s="140">
        <f t="shared" ref="AV216:BV216" si="114">AV162/AV252</f>
        <v>8553.0402119989521</v>
      </c>
      <c r="AW216" s="140">
        <f t="shared" si="114"/>
        <v>8835.02680364753</v>
      </c>
      <c r="AX216" s="140">
        <f t="shared" si="114"/>
        <v>9132.8601146869587</v>
      </c>
      <c r="AY216" s="140">
        <f t="shared" si="114"/>
        <v>9446.7574919466624</v>
      </c>
      <c r="AZ216" s="140">
        <f t="shared" si="114"/>
        <v>9776.9940518574876</v>
      </c>
      <c r="BA216" s="140">
        <f t="shared" si="114"/>
        <v>10123.897566129923</v>
      </c>
      <c r="BB216" s="140">
        <f t="shared" si="114"/>
        <v>10487.844496645044</v>
      </c>
      <c r="BC216" s="140">
        <f t="shared" si="114"/>
        <v>10869.256943752953</v>
      </c>
      <c r="BD216" s="140">
        <f t="shared" si="114"/>
        <v>11268.600327847395</v>
      </c>
      <c r="BE216" s="140">
        <f t="shared" si="114"/>
        <v>11686.381665524083</v>
      </c>
      <c r="BF216" s="140">
        <f t="shared" si="114"/>
        <v>12123.148332772109</v>
      </c>
      <c r="BG216" s="140">
        <f t="shared" si="114"/>
        <v>12579.487231264173</v>
      </c>
      <c r="BH216" s="140">
        <f t="shared" si="114"/>
        <v>13056.024291874537</v>
      </c>
      <c r="BI216" s="140">
        <f t="shared" si="114"/>
        <v>13553.424263481575</v>
      </c>
      <c r="BJ216" s="140">
        <f t="shared" si="114"/>
        <v>14072.390745934053</v>
      </c>
      <c r="BK216" s="140">
        <f t="shared" si="114"/>
        <v>14613.666434531513</v>
      </c>
      <c r="BL216" s="140">
        <f t="shared" si="114"/>
        <v>15178.033550046801</v>
      </c>
      <c r="BM216" s="140">
        <f t="shared" si="114"/>
        <v>15766.314433618785</v>
      </c>
      <c r="BN216" s="140">
        <f t="shared" si="114"/>
        <v>16379.372290077721</v>
      </c>
      <c r="BO216" s="140">
        <f t="shared" si="114"/>
        <v>17018.112066671158</v>
      </c>
      <c r="BP216" s="140">
        <f t="shared" si="114"/>
        <v>17683.481456914677</v>
      </c>
      <c r="BQ216" s="140">
        <f t="shared" si="114"/>
        <v>18376.472021537484</v>
      </c>
      <c r="BR216" s="140">
        <f t="shared" si="114"/>
        <v>19098.120420334784</v>
      </c>
      <c r="BS216" s="140">
        <f t="shared" si="114"/>
        <v>19849.509750259997</v>
      </c>
      <c r="BT216" s="140">
        <f t="shared" si="114"/>
        <v>20631.770986354859</v>
      </c>
      <c r="BU216" s="140">
        <f t="shared" si="114"/>
        <v>21446.084523175901</v>
      </c>
      <c r="BV216" s="141">
        <f t="shared" si="114"/>
        <v>22293.681815271302</v>
      </c>
      <c r="BW216" s="2"/>
      <c r="BX216" s="2"/>
      <c r="BY216" s="2"/>
      <c r="BZ216" s="2"/>
      <c r="CA216" s="2"/>
      <c r="CB216" s="2"/>
      <c r="CC216" s="2"/>
      <c r="CD216" s="2"/>
      <c r="CE216" s="2"/>
      <c r="CF216" s="2"/>
      <c r="CG216" s="2"/>
      <c r="CH216" s="2"/>
      <c r="CI216" s="2"/>
      <c r="CJ216" s="2"/>
      <c r="CK216" s="2"/>
      <c r="CL216" s="2"/>
      <c r="CM216" s="2"/>
    </row>
    <row r="217" spans="1:91" s="10" customFormat="1" x14ac:dyDescent="0.2">
      <c r="A217" s="2"/>
      <c r="B217" s="2"/>
      <c r="C217" s="123"/>
      <c r="D217" s="130" t="str">
        <f>'4_UK+GH_1960-2013_energy_data'!C61</f>
        <v>MD - Domestic motors</v>
      </c>
      <c r="E217" s="155">
        <f>'4_UK+GH_1960-2013_energy_data'!P61</f>
        <v>2530.1695735673702</v>
      </c>
      <c r="F217" s="156">
        <f>'4_UK+GH_1960-2013_energy_data'!Q61</f>
        <v>2570.8223462542501</v>
      </c>
      <c r="G217" s="156">
        <f>'4_UK+GH_1960-2013_energy_data'!R61</f>
        <v>2645.0790347925099</v>
      </c>
      <c r="H217" s="156">
        <f>'4_UK+GH_1960-2013_energy_data'!S61</f>
        <v>2806.9553309683101</v>
      </c>
      <c r="I217" s="156">
        <f>'4_UK+GH_1960-2013_energy_data'!T61</f>
        <v>2763.1663687159498</v>
      </c>
      <c r="J217" s="156">
        <f>'4_UK+GH_1960-2013_energy_data'!U61</f>
        <v>2921.1158691083801</v>
      </c>
      <c r="K217" s="156">
        <f>'4_UK+GH_1960-2013_energy_data'!V61</f>
        <v>3064.4974356757298</v>
      </c>
      <c r="L217" s="156">
        <f>'4_UK+GH_1960-2013_energy_data'!W61</f>
        <v>3126.1102440488298</v>
      </c>
      <c r="M217" s="156">
        <f>'4_UK+GH_1960-2013_energy_data'!X61</f>
        <v>3303.4549920876998</v>
      </c>
      <c r="N217" s="156">
        <f>'4_UK+GH_1960-2013_energy_data'!Y61</f>
        <v>3371.7052080236099</v>
      </c>
      <c r="O217" s="156">
        <f>'4_UK+GH_1960-2013_energy_data'!Z61</f>
        <v>3628.1822557461801</v>
      </c>
      <c r="P217" s="156">
        <f>'4_UK+GH_1960-2013_energy_data'!AA61</f>
        <v>3931.7638915654502</v>
      </c>
      <c r="Q217" s="156">
        <f>'4_UK+GH_1960-2013_energy_data'!AB61</f>
        <v>4194.1860992429501</v>
      </c>
      <c r="R217" s="156">
        <f>'4_UK+GH_1960-2013_energy_data'!AC61</f>
        <v>4477.4175260915699</v>
      </c>
      <c r="S217" s="156">
        <f>'4_UK+GH_1960-2013_energy_data'!AD61</f>
        <v>4793.6589569581602</v>
      </c>
      <c r="T217" s="156">
        <f>'4_UK+GH_1960-2013_energy_data'!AE61</f>
        <v>5013.3598865267004</v>
      </c>
      <c r="U217" s="156">
        <f>'4_UK+GH_1960-2013_energy_data'!AF61</f>
        <v>5196.9481927308698</v>
      </c>
      <c r="V217" s="156">
        <f>'4_UK+GH_1960-2013_energy_data'!AG61</f>
        <v>5322.3966335534697</v>
      </c>
      <c r="W217" s="156">
        <f>'4_UK+GH_1960-2013_energy_data'!AH61</f>
        <v>5527.1869581703104</v>
      </c>
      <c r="X217" s="156">
        <f>'4_UK+GH_1960-2013_energy_data'!AI61</f>
        <v>5863.2088610332703</v>
      </c>
      <c r="Y217" s="156">
        <f>'4_UK+GH_1960-2013_energy_data'!AJ61</f>
        <v>6116.0012158053196</v>
      </c>
      <c r="Z217" s="156">
        <f>'4_UK+GH_1960-2013_energy_data'!AK61</f>
        <v>6340.6811318374102</v>
      </c>
      <c r="AA217" s="156">
        <f>'4_UK+GH_1960-2013_energy_data'!AL61</f>
        <v>6187.651501284</v>
      </c>
      <c r="AB217" s="156">
        <f>'4_UK+GH_1960-2013_energy_data'!AM61</f>
        <v>6015.2457937461804</v>
      </c>
      <c r="AC217" s="156">
        <f>'4_UK+GH_1960-2013_energy_data'!AN61</f>
        <v>5919.9445533841699</v>
      </c>
      <c r="AD217" s="156">
        <f>'4_UK+GH_1960-2013_energy_data'!AO61</f>
        <v>6254.9174133306396</v>
      </c>
      <c r="AE217" s="156">
        <f>'4_UK+GH_1960-2013_energy_data'!AP61</f>
        <v>5894.2976607112696</v>
      </c>
      <c r="AF217" s="156">
        <f>'4_UK+GH_1960-2013_energy_data'!AQ61</f>
        <v>6232.78405031081</v>
      </c>
      <c r="AG217" s="156">
        <f>'4_UK+GH_1960-2013_energy_data'!AR61</f>
        <v>6029.6108824417297</v>
      </c>
      <c r="AH217" s="156">
        <f>'4_UK+GH_1960-2013_energy_data'!AS61</f>
        <v>6070.3095439236104</v>
      </c>
      <c r="AI217" s="156">
        <f>'4_UK+GH_1960-2013_energy_data'!AT61</f>
        <v>6414.5280907547503</v>
      </c>
      <c r="AJ217" s="156">
        <f>'4_UK+GH_1960-2013_energy_data'!AU61</f>
        <v>6213.2681348467204</v>
      </c>
      <c r="AK217" s="156">
        <f>'4_UK+GH_1960-2013_energy_data'!AV61</f>
        <v>6847.0324146779803</v>
      </c>
      <c r="AL217" s="156">
        <f>'4_UK+GH_1960-2013_energy_data'!AW61</f>
        <v>6721.8588479426999</v>
      </c>
      <c r="AM217" s="156">
        <f>'4_UK+GH_1960-2013_energy_data'!AX61</f>
        <v>6909.6616233843197</v>
      </c>
      <c r="AN217" s="156">
        <f>'4_UK+GH_1960-2013_energy_data'!AY61</f>
        <v>6830.9385410530303</v>
      </c>
      <c r="AO217" s="156">
        <f>'4_UK+GH_1960-2013_energy_data'!AZ61</f>
        <v>6585.9135560982704</v>
      </c>
      <c r="AP217" s="156">
        <f>'4_UK+GH_1960-2013_energy_data'!BA61</f>
        <v>5993.3142706593999</v>
      </c>
      <c r="AQ217" s="156">
        <f>'4_UK+GH_1960-2013_energy_data'!BB61</f>
        <v>5994.2716543674997</v>
      </c>
      <c r="AR217" s="156">
        <f>'4_UK+GH_1960-2013_energy_data'!BC61</f>
        <v>5900.0545781688597</v>
      </c>
      <c r="AS217" s="156">
        <f>'4_UK+GH_1960-2013_energy_data'!BD61</f>
        <v>6002.5672945084298</v>
      </c>
      <c r="AT217" s="156">
        <f>'4_UK+GH_1960-2013_energy_data'!BE61</f>
        <v>6217.5484487510403</v>
      </c>
      <c r="AU217" s="156">
        <f>'4_UK+GH_1960-2013_energy_data'!BF61</f>
        <v>6068.4841442726502</v>
      </c>
      <c r="AV217" s="140">
        <f t="shared" ref="AV217:BV217" si="115">AV163/AV253</f>
        <v>6126.5662963094646</v>
      </c>
      <c r="AW217" s="140">
        <f t="shared" si="115"/>
        <v>6188.5539446960411</v>
      </c>
      <c r="AX217" s="140">
        <f t="shared" si="115"/>
        <v>6254.0260460343416</v>
      </c>
      <c r="AY217" s="140">
        <f t="shared" si="115"/>
        <v>6322.6161340313902</v>
      </c>
      <c r="AZ217" s="140">
        <f t="shared" si="115"/>
        <v>6394.0035448273575</v>
      </c>
      <c r="BA217" s="140">
        <f t="shared" si="115"/>
        <v>6467.9063391402033</v>
      </c>
      <c r="BB217" s="140">
        <f t="shared" si="115"/>
        <v>6544.0755458675912</v>
      </c>
      <c r="BC217" s="140">
        <f t="shared" si="115"/>
        <v>6622.2904436430226</v>
      </c>
      <c r="BD217" s="140">
        <f t="shared" si="115"/>
        <v>6702.3546642408965</v>
      </c>
      <c r="BE217" s="140">
        <f t="shared" si="115"/>
        <v>6784.0929516839988</v>
      </c>
      <c r="BF217" s="140">
        <f t="shared" si="115"/>
        <v>6867.3484482916074</v>
      </c>
      <c r="BG217" s="140">
        <f t="shared" si="115"/>
        <v>6951.9804071297067</v>
      </c>
      <c r="BH217" s="140">
        <f t="shared" si="115"/>
        <v>7037.8622518076018</v>
      </c>
      <c r="BI217" s="140">
        <f t="shared" si="115"/>
        <v>7124.8799210431744</v>
      </c>
      <c r="BJ217" s="140">
        <f t="shared" si="115"/>
        <v>7212.9304481490399</v>
      </c>
      <c r="BK217" s="140">
        <f t="shared" si="115"/>
        <v>7301.920735492532</v>
      </c>
      <c r="BL217" s="140">
        <f t="shared" si="115"/>
        <v>7391.7664917312395</v>
      </c>
      <c r="BM217" s="140">
        <f t="shared" si="115"/>
        <v>7482.3913057263899</v>
      </c>
      <c r="BN217" s="140">
        <f t="shared" si="115"/>
        <v>7573.725835866263</v>
      </c>
      <c r="BO217" s="140">
        <f t="shared" si="115"/>
        <v>7665.7070973759255</v>
      </c>
      <c r="BP217" s="140">
        <f t="shared" si="115"/>
        <v>7758.2778332645994</v>
      </c>
      <c r="BQ217" s="140">
        <f t="shared" si="115"/>
        <v>7851.3859570336799</v>
      </c>
      <c r="BR217" s="140">
        <f t="shared" si="115"/>
        <v>7944.9840572644052</v>
      </c>
      <c r="BS217" s="140">
        <f t="shared" si="115"/>
        <v>8039.0289558233826</v>
      </c>
      <c r="BT217" s="140">
        <f t="shared" si="115"/>
        <v>8133.4813127433599</v>
      </c>
      <c r="BU217" s="140">
        <f t="shared" si="115"/>
        <v>8228.3052719163024</v>
      </c>
      <c r="BV217" s="141">
        <f t="shared" si="115"/>
        <v>8323.4681426230127</v>
      </c>
      <c r="BW217" s="2"/>
      <c r="BX217" s="2"/>
      <c r="BY217" s="2"/>
      <c r="BZ217" s="2"/>
      <c r="CA217" s="2"/>
      <c r="CB217" s="2"/>
      <c r="CC217" s="2"/>
      <c r="CD217" s="2"/>
      <c r="CE217" s="2"/>
      <c r="CF217" s="2"/>
      <c r="CG217" s="2"/>
      <c r="CH217" s="2"/>
      <c r="CI217" s="2"/>
      <c r="CJ217" s="2"/>
      <c r="CK217" s="2"/>
      <c r="CL217" s="2"/>
      <c r="CM217" s="2"/>
    </row>
    <row r="218" spans="1:91" s="10" customFormat="1" x14ac:dyDescent="0.2">
      <c r="A218" s="2"/>
      <c r="B218" s="2"/>
      <c r="C218" s="123"/>
      <c r="D218" s="130" t="str">
        <f>'4_UK+GH_1960-2013_energy_data'!C62</f>
        <v>MD - Electric motors</v>
      </c>
      <c r="E218" s="155">
        <f>'4_UK+GH_1960-2013_energy_data'!P62</f>
        <v>16918.940540503099</v>
      </c>
      <c r="F218" s="156">
        <f>'4_UK+GH_1960-2013_energy_data'!Q62</f>
        <v>16410.2575119676</v>
      </c>
      <c r="G218" s="156">
        <f>'4_UK+GH_1960-2013_energy_data'!R62</f>
        <v>17563.580707927998</v>
      </c>
      <c r="H218" s="156">
        <f>'4_UK+GH_1960-2013_energy_data'!S62</f>
        <v>16580.007168068401</v>
      </c>
      <c r="I218" s="156">
        <f>'4_UK+GH_1960-2013_energy_data'!T62</f>
        <v>15695.236341009</v>
      </c>
      <c r="J218" s="156">
        <f>'4_UK+GH_1960-2013_energy_data'!U62</f>
        <v>16919.8972700956</v>
      </c>
      <c r="K218" s="156">
        <f>'4_UK+GH_1960-2013_energy_data'!V62</f>
        <v>17510.7963658558</v>
      </c>
      <c r="L218" s="156">
        <f>'4_UK+GH_1960-2013_energy_data'!W62</f>
        <v>17713.390012065</v>
      </c>
      <c r="M218" s="156">
        <f>'4_UK+GH_1960-2013_energy_data'!X62</f>
        <v>18767.276402750202</v>
      </c>
      <c r="N218" s="156">
        <f>'4_UK+GH_1960-2013_energy_data'!Y62</f>
        <v>17215.1267721449</v>
      </c>
      <c r="O218" s="156">
        <f>'4_UK+GH_1960-2013_energy_data'!Z62</f>
        <v>16534.014527130901</v>
      </c>
      <c r="P218" s="156">
        <f>'4_UK+GH_1960-2013_energy_data'!AA62</f>
        <v>16097.730633732899</v>
      </c>
      <c r="Q218" s="156">
        <f>'4_UK+GH_1960-2013_energy_data'!AB62</f>
        <v>16116.9438195352</v>
      </c>
      <c r="R218" s="156">
        <f>'4_UK+GH_1960-2013_energy_data'!AC62</f>
        <v>16182.488897322601</v>
      </c>
      <c r="S218" s="156">
        <f>'4_UK+GH_1960-2013_energy_data'!AD62</f>
        <v>16810.2242654939</v>
      </c>
      <c r="T218" s="156">
        <f>'4_UK+GH_1960-2013_energy_data'!AE62</f>
        <v>16945.235102848299</v>
      </c>
      <c r="U218" s="156">
        <f>'4_UK+GH_1960-2013_energy_data'!AF62</f>
        <v>17244.122248255699</v>
      </c>
      <c r="V218" s="156">
        <f>'4_UK+GH_1960-2013_energy_data'!AG62</f>
        <v>17973.714902709598</v>
      </c>
      <c r="W218" s="156">
        <f>'4_UK+GH_1960-2013_energy_data'!AH62</f>
        <v>18546.021256544402</v>
      </c>
      <c r="X218" s="156">
        <f>'4_UK+GH_1960-2013_energy_data'!AI62</f>
        <v>18475.903540494499</v>
      </c>
      <c r="Y218" s="156">
        <f>'4_UK+GH_1960-2013_energy_data'!AJ62</f>
        <v>18358.450594852598</v>
      </c>
      <c r="Z218" s="156">
        <f>'4_UK+GH_1960-2013_energy_data'!AK62</f>
        <v>18580.8431686521</v>
      </c>
      <c r="AA218" s="156">
        <f>'4_UK+GH_1960-2013_energy_data'!AL62</f>
        <v>18204.396249863399</v>
      </c>
      <c r="AB218" s="156">
        <f>'4_UK+GH_1960-2013_energy_data'!AM62</f>
        <v>17271.224116078902</v>
      </c>
      <c r="AC218" s="156">
        <f>'4_UK+GH_1960-2013_energy_data'!AN62</f>
        <v>17766.0233822027</v>
      </c>
      <c r="AD218" s="156">
        <f>'4_UK+GH_1960-2013_energy_data'!AO62</f>
        <v>18687.633612163499</v>
      </c>
      <c r="AE218" s="156">
        <f>'4_UK+GH_1960-2013_energy_data'!AP62</f>
        <v>18871.500973098799</v>
      </c>
      <c r="AF218" s="156">
        <f>'4_UK+GH_1960-2013_energy_data'!AQ62</f>
        <v>18873.973703190499</v>
      </c>
      <c r="AG218" s="156">
        <f>'4_UK+GH_1960-2013_energy_data'!AR62</f>
        <v>18747.336578455299</v>
      </c>
      <c r="AH218" s="156">
        <f>'4_UK+GH_1960-2013_energy_data'!AS62</f>
        <v>19036.160856994102</v>
      </c>
      <c r="AI218" s="156">
        <f>'4_UK+GH_1960-2013_energy_data'!AT62</f>
        <v>19320.040330924301</v>
      </c>
      <c r="AJ218" s="156">
        <f>'4_UK+GH_1960-2013_energy_data'!AU62</f>
        <v>19137.472212775101</v>
      </c>
      <c r="AK218" s="156">
        <f>'4_UK+GH_1960-2013_energy_data'!AV62</f>
        <v>19141.228428212798</v>
      </c>
      <c r="AL218" s="156">
        <f>'4_UK+GH_1960-2013_energy_data'!AW62</f>
        <v>19339.224274186799</v>
      </c>
      <c r="AM218" s="156">
        <f>'4_UK+GH_1960-2013_energy_data'!AX62</f>
        <v>20201.833440627499</v>
      </c>
      <c r="AN218" s="156">
        <f>'4_UK+GH_1960-2013_energy_data'!AY62</f>
        <v>20198.479670835499</v>
      </c>
      <c r="AO218" s="156">
        <f>'4_UK+GH_1960-2013_energy_data'!AZ62</f>
        <v>19433.770457687999</v>
      </c>
      <c r="AP218" s="156">
        <f>'4_UK+GH_1960-2013_energy_data'!BA62</f>
        <v>18923.5109715217</v>
      </c>
      <c r="AQ218" s="156">
        <f>'4_UK+GH_1960-2013_energy_data'!BB62</f>
        <v>17320.759687918799</v>
      </c>
      <c r="AR218" s="156">
        <f>'4_UK+GH_1960-2013_energy_data'!BC62</f>
        <v>17638.991530614501</v>
      </c>
      <c r="AS218" s="156">
        <f>'4_UK+GH_1960-2013_energy_data'!BD62</f>
        <v>17454.296101293399</v>
      </c>
      <c r="AT218" s="156">
        <f>'4_UK+GH_1960-2013_energy_data'!BE62</f>
        <v>17672.619470250698</v>
      </c>
      <c r="AU218" s="156">
        <f>'4_UK+GH_1960-2013_energy_data'!BF62</f>
        <v>17324.1358921799</v>
      </c>
      <c r="AV218" s="140">
        <f t="shared" ref="AV218:BV218" si="116">AV164/AV254</f>
        <v>19404.729528256717</v>
      </c>
      <c r="AW218" s="140">
        <f t="shared" si="116"/>
        <v>19515.027350514662</v>
      </c>
      <c r="AX218" s="140">
        <f t="shared" si="116"/>
        <v>19620.752576846535</v>
      </c>
      <c r="AY218" s="140">
        <f t="shared" si="116"/>
        <v>19780.655507764273</v>
      </c>
      <c r="AZ218" s="140">
        <f t="shared" si="116"/>
        <v>19994.941098134306</v>
      </c>
      <c r="BA218" s="140">
        <f t="shared" si="116"/>
        <v>20246.866183684248</v>
      </c>
      <c r="BB218" s="140">
        <f t="shared" si="116"/>
        <v>20517.82181369434</v>
      </c>
      <c r="BC218" s="140">
        <f t="shared" si="116"/>
        <v>20792.195229006844</v>
      </c>
      <c r="BD218" s="140">
        <f t="shared" si="116"/>
        <v>21059.176095290397</v>
      </c>
      <c r="BE218" s="140">
        <f t="shared" si="116"/>
        <v>21312.264326525979</v>
      </c>
      <c r="BF218" s="140">
        <f t="shared" si="116"/>
        <v>21548.8345230788</v>
      </c>
      <c r="BG218" s="140">
        <f t="shared" si="116"/>
        <v>21768.861201138196</v>
      </c>
      <c r="BH218" s="140">
        <f t="shared" si="116"/>
        <v>21974.262071319747</v>
      </c>
      <c r="BI218" s="140">
        <f t="shared" si="116"/>
        <v>22167.986962716532</v>
      </c>
      <c r="BJ218" s="140">
        <f t="shared" si="116"/>
        <v>22352.672872422823</v>
      </c>
      <c r="BK218" s="140">
        <f t="shared" si="116"/>
        <v>22530.310949273633</v>
      </c>
      <c r="BL218" s="140">
        <f t="shared" si="116"/>
        <v>22702.625874469322</v>
      </c>
      <c r="BM218" s="140">
        <f t="shared" si="116"/>
        <v>22757.235277091488</v>
      </c>
      <c r="BN218" s="140">
        <f t="shared" si="116"/>
        <v>22811.758693744508</v>
      </c>
      <c r="BO218" s="140">
        <f t="shared" si="116"/>
        <v>22865.772312163888</v>
      </c>
      <c r="BP218" s="140">
        <f t="shared" si="116"/>
        <v>22918.876008881067</v>
      </c>
      <c r="BQ218" s="140">
        <f t="shared" si="116"/>
        <v>22970.689812944991</v>
      </c>
      <c r="BR218" s="140">
        <f t="shared" si="116"/>
        <v>23020.850762891601</v>
      </c>
      <c r="BS218" s="140">
        <f t="shared" si="116"/>
        <v>23069.010100090352</v>
      </c>
      <c r="BT218" s="140">
        <f t="shared" si="116"/>
        <v>23114.830750685844</v>
      </c>
      <c r="BU218" s="140">
        <f t="shared" si="116"/>
        <v>23157.985055788562</v>
      </c>
      <c r="BV218" s="141">
        <f t="shared" si="116"/>
        <v>23198.15271567964</v>
      </c>
      <c r="BW218" s="2"/>
      <c r="BX218" s="2"/>
      <c r="BY218" s="2"/>
      <c r="BZ218" s="2"/>
      <c r="CA218" s="2"/>
      <c r="CB218" s="2"/>
      <c r="CC218" s="2"/>
      <c r="CD218" s="2"/>
      <c r="CE218" s="2"/>
      <c r="CF218" s="2"/>
      <c r="CG218" s="2"/>
      <c r="CH218" s="2"/>
      <c r="CI218" s="2"/>
      <c r="CJ218" s="2"/>
      <c r="CK218" s="2"/>
      <c r="CL218" s="2"/>
      <c r="CM218" s="2"/>
    </row>
    <row r="219" spans="1:91" s="10" customFormat="1" x14ac:dyDescent="0.2">
      <c r="A219" s="2"/>
      <c r="B219" s="2"/>
      <c r="C219" s="124"/>
      <c r="D219" s="131" t="str">
        <f>'4_UK+GH_1960-2013_energy_data'!C63</f>
        <v>MTH.200.C - Electric heaters</v>
      </c>
      <c r="E219" s="158">
        <f>'4_UK+GH_1960-2013_energy_data'!P63</f>
        <v>16131.1028380725</v>
      </c>
      <c r="F219" s="159">
        <f>'4_UK+GH_1960-2013_energy_data'!Q63</f>
        <v>15626.824125315499</v>
      </c>
      <c r="G219" s="159">
        <f>'4_UK+GH_1960-2013_energy_data'!R63</f>
        <v>16774.574856616498</v>
      </c>
      <c r="H219" s="159">
        <f>'4_UK+GH_1960-2013_energy_data'!S63</f>
        <v>15796.2990882713</v>
      </c>
      <c r="I219" s="159">
        <f>'4_UK+GH_1960-2013_energy_data'!T63</f>
        <v>15006.8182242772</v>
      </c>
      <c r="J219" s="159">
        <f>'4_UK+GH_1960-2013_energy_data'!U63</f>
        <v>16224.879553863801</v>
      </c>
      <c r="K219" s="159">
        <f>'4_UK+GH_1960-2013_energy_data'!V63</f>
        <v>16742.344513342501</v>
      </c>
      <c r="L219" s="159">
        <f>'4_UK+GH_1960-2013_energy_data'!W63</f>
        <v>16943.786456288301</v>
      </c>
      <c r="M219" s="159">
        <f>'4_UK+GH_1960-2013_energy_data'!X63</f>
        <v>17963.632846767599</v>
      </c>
      <c r="N219" s="159">
        <f>'4_UK+GH_1960-2013_energy_data'!Y63</f>
        <v>16449.432437322499</v>
      </c>
      <c r="O219" s="159">
        <f>'4_UK+GH_1960-2013_energy_data'!Z63</f>
        <v>15821.6644950956</v>
      </c>
      <c r="P219" s="159">
        <f>'4_UK+GH_1960-2013_energy_data'!AA63</f>
        <v>15374.316379169401</v>
      </c>
      <c r="Q219" s="159">
        <f>'4_UK+GH_1960-2013_energy_data'!AB63</f>
        <v>15420.401598053601</v>
      </c>
      <c r="R219" s="159">
        <f>'4_UK+GH_1960-2013_energy_data'!AC63</f>
        <v>15492.877215353201</v>
      </c>
      <c r="S219" s="159">
        <f>'4_UK+GH_1960-2013_energy_data'!AD63</f>
        <v>16062.1272948396</v>
      </c>
      <c r="T219" s="159">
        <f>'4_UK+GH_1960-2013_energy_data'!AE63</f>
        <v>16217.1796652584</v>
      </c>
      <c r="U219" s="159">
        <f>'4_UK+GH_1960-2013_energy_data'!AF63</f>
        <v>16516.834347077402</v>
      </c>
      <c r="V219" s="159">
        <f>'4_UK+GH_1960-2013_energy_data'!AG63</f>
        <v>17257.113589361899</v>
      </c>
      <c r="W219" s="159">
        <f>'4_UK+GH_1960-2013_energy_data'!AH63</f>
        <v>17855.305797998299</v>
      </c>
      <c r="X219" s="159">
        <f>'4_UK+GH_1960-2013_energy_data'!AI63</f>
        <v>17810.261946648199</v>
      </c>
      <c r="Y219" s="159">
        <f>'4_UK+GH_1960-2013_energy_data'!AJ63</f>
        <v>17686.507352246001</v>
      </c>
      <c r="Z219" s="159">
        <f>'4_UK+GH_1960-2013_energy_data'!AK63</f>
        <v>17907.3801069129</v>
      </c>
      <c r="AA219" s="159">
        <f>'4_UK+GH_1960-2013_energy_data'!AL63</f>
        <v>17539.704414239699</v>
      </c>
      <c r="AB219" s="159">
        <f>'4_UK+GH_1960-2013_energy_data'!AM63</f>
        <v>16646.4503307134</v>
      </c>
      <c r="AC219" s="159">
        <f>'4_UK+GH_1960-2013_energy_data'!AN63</f>
        <v>17159.219360206698</v>
      </c>
      <c r="AD219" s="159">
        <f>'4_UK+GH_1960-2013_energy_data'!AO63</f>
        <v>18074.3559585564</v>
      </c>
      <c r="AE219" s="159">
        <f>'4_UK+GH_1960-2013_energy_data'!AP63</f>
        <v>18265.591252554801</v>
      </c>
      <c r="AF219" s="159">
        <f>'4_UK+GH_1960-2013_energy_data'!AQ63</f>
        <v>18231.194054018899</v>
      </c>
      <c r="AG219" s="159">
        <f>'4_UK+GH_1960-2013_energy_data'!AR63</f>
        <v>18108.9599712989</v>
      </c>
      <c r="AH219" s="159">
        <f>'4_UK+GH_1960-2013_energy_data'!AS63</f>
        <v>18376.225854397901</v>
      </c>
      <c r="AI219" s="159">
        <f>'4_UK+GH_1960-2013_energy_data'!AT63</f>
        <v>18684.705688100501</v>
      </c>
      <c r="AJ219" s="159">
        <f>'4_UK+GH_1960-2013_energy_data'!AU63</f>
        <v>18508.6475044906</v>
      </c>
      <c r="AK219" s="159">
        <f>'4_UK+GH_1960-2013_energy_data'!AV63</f>
        <v>18516.674806394101</v>
      </c>
      <c r="AL219" s="159">
        <f>'4_UK+GH_1960-2013_energy_data'!AW63</f>
        <v>18717.109058353701</v>
      </c>
      <c r="AM219" s="159">
        <f>'4_UK+GH_1960-2013_energy_data'!AX63</f>
        <v>19583.069989273099</v>
      </c>
      <c r="AN219" s="159">
        <f>'4_UK+GH_1960-2013_energy_data'!AY63</f>
        <v>19571.430999398799</v>
      </c>
      <c r="AO219" s="159">
        <f>'4_UK+GH_1960-2013_energy_data'!AZ63</f>
        <v>18817.2977371097</v>
      </c>
      <c r="AP219" s="159">
        <f>'4_UK+GH_1960-2013_energy_data'!BA63</f>
        <v>18330.317665025399</v>
      </c>
      <c r="AQ219" s="159">
        <f>'4_UK+GH_1960-2013_energy_data'!BB63</f>
        <v>16760.503066953901</v>
      </c>
      <c r="AR219" s="159">
        <f>'4_UK+GH_1960-2013_energy_data'!BC63</f>
        <v>17057.101691893899</v>
      </c>
      <c r="AS219" s="159">
        <f>'4_UK+GH_1960-2013_energy_data'!BD63</f>
        <v>16877.746109016101</v>
      </c>
      <c r="AT219" s="159">
        <f>'4_UK+GH_1960-2013_energy_data'!BE63</f>
        <v>17088.067564486399</v>
      </c>
      <c r="AU219" s="159">
        <f>'4_UK+GH_1960-2013_energy_data'!BF63</f>
        <v>16753.055452967499</v>
      </c>
      <c r="AV219" s="143">
        <f t="shared" ref="AV219:BV219" si="117">AV165/AV255</f>
        <v>16776.915905136066</v>
      </c>
      <c r="AW219" s="143">
        <f t="shared" si="117"/>
        <v>16813.473613423666</v>
      </c>
      <c r="AX219" s="143">
        <f t="shared" si="117"/>
        <v>16861.244904190949</v>
      </c>
      <c r="AY219" s="143">
        <f t="shared" si="117"/>
        <v>16918.948959917114</v>
      </c>
      <c r="AZ219" s="143">
        <f t="shared" si="117"/>
        <v>16985.474600721856</v>
      </c>
      <c r="BA219" s="143">
        <f t="shared" si="117"/>
        <v>17059.853480799226</v>
      </c>
      <c r="BB219" s="143">
        <f t="shared" si="117"/>
        <v>17141.238286758613</v>
      </c>
      <c r="BC219" s="143">
        <f t="shared" si="117"/>
        <v>17228.884870102815</v>
      </c>
      <c r="BD219" s="143">
        <f t="shared" si="117"/>
        <v>17322.13749935721</v>
      </c>
      <c r="BE219" s="143">
        <f t="shared" si="117"/>
        <v>17420.416605102422</v>
      </c>
      <c r="BF219" s="143">
        <f t="shared" si="117"/>
        <v>17523.208531653439</v>
      </c>
      <c r="BG219" s="143">
        <f t="shared" si="117"/>
        <v>17630.056915203982</v>
      </c>
      <c r="BH219" s="143">
        <f t="shared" si="117"/>
        <v>17740.555389017733</v>
      </c>
      <c r="BI219" s="143">
        <f t="shared" si="117"/>
        <v>17854.341378222281</v>
      </c>
      <c r="BJ219" s="143">
        <f t="shared" si="117"/>
        <v>17971.090794669202</v>
      </c>
      <c r="BK219" s="143">
        <f t="shared" si="117"/>
        <v>18090.513479615645</v>
      </c>
      <c r="BL219" s="143">
        <f t="shared" si="117"/>
        <v>18212.349271202231</v>
      </c>
      <c r="BM219" s="143">
        <f t="shared" si="117"/>
        <v>18336.364596739193</v>
      </c>
      <c r="BN219" s="143">
        <f t="shared" si="117"/>
        <v>18462.349508083229</v>
      </c>
      <c r="BO219" s="143">
        <f t="shared" si="117"/>
        <v>18590.115092959808</v>
      </c>
      <c r="BP219" s="143">
        <f t="shared" si="117"/>
        <v>18719.491206771039</v>
      </c>
      <c r="BQ219" s="143">
        <f t="shared" si="117"/>
        <v>18850.324478848626</v>
      </c>
      <c r="BR219" s="143">
        <f t="shared" si="117"/>
        <v>18982.476554742436</v>
      </c>
      <c r="BS219" s="143">
        <f t="shared" si="117"/>
        <v>19115.822542347269</v>
      </c>
      <c r="BT219" s="143">
        <f t="shared" si="117"/>
        <v>19250.249634751788</v>
      </c>
      <c r="BU219" s="143">
        <f t="shared" si="117"/>
        <v>19385.655886868873</v>
      </c>
      <c r="BV219" s="144">
        <f t="shared" si="117"/>
        <v>19521.94912635328</v>
      </c>
      <c r="BW219" s="2"/>
      <c r="BX219" s="2"/>
      <c r="BY219" s="2"/>
      <c r="BZ219" s="2"/>
      <c r="CA219" s="2"/>
      <c r="CB219" s="2"/>
      <c r="CC219" s="2"/>
      <c r="CD219" s="2"/>
      <c r="CE219" s="2"/>
      <c r="CF219" s="2"/>
      <c r="CG219" s="2"/>
      <c r="CH219" s="2"/>
      <c r="CI219" s="2"/>
      <c r="CJ219" s="2"/>
      <c r="CK219" s="2"/>
      <c r="CL219" s="2"/>
      <c r="CM219" s="2"/>
    </row>
    <row r="220" spans="1:91" s="12" customFormat="1" x14ac:dyDescent="0.2">
      <c r="A220" s="2"/>
      <c r="B220" s="2"/>
      <c r="C220" s="125" t="str">
        <f>'4_UK+GH_1960-2013_energy_data'!B72</f>
        <v>Muscle Work</v>
      </c>
      <c r="D220" s="125" t="str">
        <f>'4_UK+GH_1960-2013_energy_data'!C72</f>
        <v>MD - Manual laborers</v>
      </c>
      <c r="E220" s="161">
        <f>'4_UK+GH_1960-2013_energy_data'!P72</f>
        <v>1733.708576</v>
      </c>
      <c r="F220" s="162">
        <f>'4_UK+GH_1960-2013_energy_data'!Q72</f>
        <v>1718.7524969999999</v>
      </c>
      <c r="G220" s="162">
        <f>'4_UK+GH_1960-2013_energy_data'!R72</f>
        <v>1703.617305</v>
      </c>
      <c r="H220" s="162">
        <f>'4_UK+GH_1960-2013_energy_data'!S72</f>
        <v>1688.2997600000001</v>
      </c>
      <c r="I220" s="162">
        <f>'4_UK+GH_1960-2013_energy_data'!T72</f>
        <v>1672.796548</v>
      </c>
      <c r="J220" s="162">
        <f>'4_UK+GH_1960-2013_energy_data'!U72</f>
        <v>1657.1042729999999</v>
      </c>
      <c r="K220" s="162">
        <f>'4_UK+GH_1960-2013_energy_data'!V72</f>
        <v>1641.219454</v>
      </c>
      <c r="L220" s="162">
        <f>'4_UK+GH_1960-2013_energy_data'!W72</f>
        <v>1625.1385270000001</v>
      </c>
      <c r="M220" s="162">
        <f>'4_UK+GH_1960-2013_energy_data'!X72</f>
        <v>1608.8578359999999</v>
      </c>
      <c r="N220" s="162">
        <f>'4_UK+GH_1960-2013_energy_data'!Y72</f>
        <v>1592.3736369999999</v>
      </c>
      <c r="O220" s="162">
        <f>'4_UK+GH_1960-2013_energy_data'!Z72</f>
        <v>1575.68209</v>
      </c>
      <c r="P220" s="162">
        <f>'4_UK+GH_1960-2013_energy_data'!AA72</f>
        <v>1558.7792569999999</v>
      </c>
      <c r="Q220" s="162">
        <f>'4_UK+GH_1960-2013_energy_data'!AB72</f>
        <v>1541.6611009999999</v>
      </c>
      <c r="R220" s="162">
        <f>'4_UK+GH_1960-2013_energy_data'!AC72</f>
        <v>1524.323482</v>
      </c>
      <c r="S220" s="162">
        <f>'4_UK+GH_1960-2013_energy_data'!AD72</f>
        <v>1506.7621509999999</v>
      </c>
      <c r="T220" s="162">
        <f>'4_UK+GH_1960-2013_energy_data'!AE72</f>
        <v>1488.9727519999999</v>
      </c>
      <c r="U220" s="162">
        <f>'4_UK+GH_1960-2013_energy_data'!AF72</f>
        <v>1470.9508109999999</v>
      </c>
      <c r="V220" s="162">
        <f>'4_UK+GH_1960-2013_energy_data'!AG72</f>
        <v>1452.6917390000001</v>
      </c>
      <c r="W220" s="162">
        <f>'4_UK+GH_1960-2013_energy_data'!AH72</f>
        <v>1434.190826</v>
      </c>
      <c r="X220" s="162">
        <f>'4_UK+GH_1960-2013_energy_data'!AI72</f>
        <v>1415.443233</v>
      </c>
      <c r="Y220" s="162">
        <f>'4_UK+GH_1960-2013_energy_data'!AJ72</f>
        <v>1410.6934240000001</v>
      </c>
      <c r="Z220" s="162">
        <f>'4_UK+GH_1960-2013_energy_data'!AK72</f>
        <v>1405.879428</v>
      </c>
      <c r="AA220" s="162">
        <f>'4_UK+GH_1960-2013_energy_data'!AL72</f>
        <v>1400.9999350000001</v>
      </c>
      <c r="AB220" s="162">
        <f>'4_UK+GH_1960-2013_energy_data'!AM72</f>
        <v>1396.0536</v>
      </c>
      <c r="AC220" s="162">
        <f>'4_UK+GH_1960-2013_energy_data'!AN72</f>
        <v>1391.0390400000001</v>
      </c>
      <c r="AD220" s="162">
        <f>'4_UK+GH_1960-2013_energy_data'!AO72</f>
        <v>1385.9548319999999</v>
      </c>
      <c r="AE220" s="162">
        <f>'4_UK+GH_1960-2013_energy_data'!AP72</f>
        <v>1380.799518</v>
      </c>
      <c r="AF220" s="162">
        <f>'4_UK+GH_1960-2013_energy_data'!AQ72</f>
        <v>1375.5715929999999</v>
      </c>
      <c r="AG220" s="162">
        <f>'4_UK+GH_1960-2013_energy_data'!AR72</f>
        <v>1370.269513</v>
      </c>
      <c r="AH220" s="162">
        <f>'4_UK+GH_1960-2013_energy_data'!AS72</f>
        <v>1364.891689</v>
      </c>
      <c r="AI220" s="162">
        <f>'4_UK+GH_1960-2013_energy_data'!AT72</f>
        <v>1359.4364869999999</v>
      </c>
      <c r="AJ220" s="162">
        <f>'4_UK+GH_1960-2013_energy_data'!AU72</f>
        <v>1353.902223</v>
      </c>
      <c r="AK220" s="162">
        <f>'4_UK+GH_1960-2013_energy_data'!AV72</f>
        <v>1348.287167</v>
      </c>
      <c r="AL220" s="162">
        <f>'4_UK+GH_1960-2013_energy_data'!AW72</f>
        <v>1342.5895370000001</v>
      </c>
      <c r="AM220" s="162">
        <f>'4_UK+GH_1960-2013_energy_data'!AX72</f>
        <v>1336.8074979999999</v>
      </c>
      <c r="AN220" s="162">
        <f>'4_UK+GH_1960-2013_energy_data'!AY72</f>
        <v>1330.9391599999999</v>
      </c>
      <c r="AO220" s="162">
        <f>'4_UK+GH_1960-2013_energy_data'!AZ72</f>
        <v>1324.982575</v>
      </c>
      <c r="AP220" s="162">
        <f>'4_UK+GH_1960-2013_energy_data'!BA72</f>
        <v>1318.9357399999999</v>
      </c>
      <c r="AQ220" s="162">
        <f>'4_UK+GH_1960-2013_energy_data'!BB72</f>
        <v>1312.7965859999999</v>
      </c>
      <c r="AR220" s="162">
        <f>'4_UK+GH_1960-2013_energy_data'!BC72</f>
        <v>1306.5629839999999</v>
      </c>
      <c r="AS220" s="162">
        <f>'4_UK+GH_1960-2013_energy_data'!BD72</f>
        <v>1300.232737</v>
      </c>
      <c r="AT220" s="162">
        <f>'4_UK+GH_1960-2013_energy_data'!BE72</f>
        <v>1293.80358</v>
      </c>
      <c r="AU220" s="162">
        <f>'4_UK+GH_1960-2013_energy_data'!BF72</f>
        <v>1287.273177</v>
      </c>
      <c r="AV220" s="163">
        <f t="shared" ref="AV220:BV220" si="118">AV166/AV256</f>
        <v>1285.0489714703483</v>
      </c>
      <c r="AW220" s="163">
        <f t="shared" si="118"/>
        <v>1282.5888559569848</v>
      </c>
      <c r="AX220" s="163">
        <f t="shared" si="118"/>
        <v>1279.8925619174443</v>
      </c>
      <c r="AY220" s="163">
        <f t="shared" si="118"/>
        <v>1276.9599193804961</v>
      </c>
      <c r="AZ220" s="163">
        <f t="shared" si="118"/>
        <v>1273.7908560808803</v>
      </c>
      <c r="BA220" s="163">
        <f t="shared" si="118"/>
        <v>1270.385396488994</v>
      </c>
      <c r="BB220" s="163">
        <f t="shared" si="118"/>
        <v>1266.7436607387017</v>
      </c>
      <c r="BC220" s="163">
        <f t="shared" si="118"/>
        <v>1262.8658634566207</v>
      </c>
      <c r="BD220" s="163">
        <f t="shared" si="118"/>
        <v>1258.7523124963852</v>
      </c>
      <c r="BE220" s="163">
        <f t="shared" si="118"/>
        <v>1254.4034075815462</v>
      </c>
      <c r="BF220" s="163">
        <f t="shared" si="118"/>
        <v>1249.819638860889</v>
      </c>
      <c r="BG220" s="163">
        <f t="shared" si="118"/>
        <v>1245.0015853800767</v>
      </c>
      <c r="BH220" s="163">
        <f t="shared" si="118"/>
        <v>1239.9499134736247</v>
      </c>
      <c r="BI220" s="163">
        <f t="shared" si="118"/>
        <v>1234.6653750813123</v>
      </c>
      <c r="BJ220" s="163">
        <f t="shared" si="118"/>
        <v>1229.1488059932037</v>
      </c>
      <c r="BK220" s="163">
        <f t="shared" si="118"/>
        <v>1223.4011240275297</v>
      </c>
      <c r="BL220" s="163">
        <f t="shared" si="118"/>
        <v>1217.4233271457149</v>
      </c>
      <c r="BM220" s="163">
        <f t="shared" si="118"/>
        <v>1211.2164915088897</v>
      </c>
      <c r="BN220" s="163">
        <f t="shared" si="118"/>
        <v>1204.7817694802363</v>
      </c>
      <c r="BO220" s="163">
        <f t="shared" si="118"/>
        <v>1198.1203875775414</v>
      </c>
      <c r="BP220" s="163">
        <f t="shared" si="118"/>
        <v>1191.2336443803188</v>
      </c>
      <c r="BQ220" s="163">
        <f t="shared" si="118"/>
        <v>1184.1229083958597</v>
      </c>
      <c r="BR220" s="163">
        <f t="shared" si="118"/>
        <v>1176.7896158885383</v>
      </c>
      <c r="BS220" s="163">
        <f t="shared" si="118"/>
        <v>1169.2352686766703</v>
      </c>
      <c r="BT220" s="163">
        <f t="shared" si="118"/>
        <v>1161.4614319011725</v>
      </c>
      <c r="BU220" s="163">
        <f t="shared" si="118"/>
        <v>1153.4697317702173</v>
      </c>
      <c r="BV220" s="164">
        <f t="shared" si="118"/>
        <v>1145.2618532840102</v>
      </c>
      <c r="BW220" s="2"/>
      <c r="BX220" s="2"/>
      <c r="BY220" s="2"/>
      <c r="BZ220" s="2"/>
      <c r="CA220" s="2"/>
      <c r="CB220" s="2"/>
      <c r="CC220" s="2"/>
      <c r="CD220" s="2"/>
      <c r="CE220" s="2"/>
      <c r="CF220" s="2"/>
      <c r="CG220" s="2"/>
      <c r="CH220" s="2"/>
      <c r="CI220" s="2"/>
      <c r="CJ220" s="2"/>
      <c r="CK220" s="2"/>
      <c r="CL220" s="2"/>
      <c r="CM220" s="2"/>
    </row>
    <row r="221" spans="1:91" x14ac:dyDescent="0.2">
      <c r="C221" s="13" t="s">
        <v>4</v>
      </c>
      <c r="D221" s="13"/>
      <c r="E221" s="160">
        <f t="shared" ref="E221:AU221" si="119">SUM(E197:E220)</f>
        <v>198874.978877316</v>
      </c>
      <c r="F221" s="160">
        <f t="shared" si="119"/>
        <v>198248.42739286128</v>
      </c>
      <c r="G221" s="160">
        <f t="shared" si="119"/>
        <v>205872.80843367538</v>
      </c>
      <c r="H221" s="160">
        <f t="shared" si="119"/>
        <v>197251.46757319578</v>
      </c>
      <c r="I221" s="160">
        <f t="shared" si="119"/>
        <v>190539.40295934712</v>
      </c>
      <c r="J221" s="160">
        <f t="shared" si="119"/>
        <v>193752.07700859345</v>
      </c>
      <c r="K221" s="160">
        <f t="shared" si="119"/>
        <v>198044.41443106826</v>
      </c>
      <c r="L221" s="160">
        <f t="shared" si="119"/>
        <v>197249.68029467124</v>
      </c>
      <c r="M221" s="160">
        <f t="shared" si="119"/>
        <v>207305.1710188218</v>
      </c>
      <c r="N221" s="160">
        <f t="shared" si="119"/>
        <v>191224.3506483915</v>
      </c>
      <c r="O221" s="160">
        <f t="shared" si="119"/>
        <v>184965.76868010426</v>
      </c>
      <c r="P221" s="160">
        <f t="shared" si="119"/>
        <v>182903.34417466351</v>
      </c>
      <c r="Q221" s="160">
        <f t="shared" si="119"/>
        <v>181739.40548279302</v>
      </c>
      <c r="R221" s="160">
        <f t="shared" si="119"/>
        <v>179732.87610604434</v>
      </c>
      <c r="S221" s="160">
        <f t="shared" si="119"/>
        <v>187774.85835937608</v>
      </c>
      <c r="T221" s="160">
        <f t="shared" si="119"/>
        <v>192442.48518980009</v>
      </c>
      <c r="U221" s="160">
        <f t="shared" si="119"/>
        <v>194266.21885134652</v>
      </c>
      <c r="V221" s="160">
        <f t="shared" si="119"/>
        <v>197455.8541851198</v>
      </c>
      <c r="W221" s="160">
        <f t="shared" si="119"/>
        <v>195161.76012529514</v>
      </c>
      <c r="X221" s="160">
        <f t="shared" si="119"/>
        <v>194252.39291258575</v>
      </c>
      <c r="Y221" s="160">
        <f t="shared" si="119"/>
        <v>200335.46197942831</v>
      </c>
      <c r="Z221" s="160">
        <f t="shared" si="119"/>
        <v>198267.86929446983</v>
      </c>
      <c r="AA221" s="160">
        <f t="shared" si="119"/>
        <v>199824.22768309031</v>
      </c>
      <c r="AB221" s="160">
        <f t="shared" si="119"/>
        <v>197728.97978553807</v>
      </c>
      <c r="AC221" s="160">
        <f t="shared" si="119"/>
        <v>197560.53392891784</v>
      </c>
      <c r="AD221" s="160">
        <f t="shared" si="119"/>
        <v>207128.56011964087</v>
      </c>
      <c r="AE221" s="160">
        <f t="shared" si="119"/>
        <v>202637.21772186406</v>
      </c>
      <c r="AF221" s="160">
        <f t="shared" si="119"/>
        <v>203960.08618089487</v>
      </c>
      <c r="AG221" s="160">
        <f t="shared" si="119"/>
        <v>204881.21792737753</v>
      </c>
      <c r="AH221" s="160">
        <f t="shared" si="119"/>
        <v>206062.53835700394</v>
      </c>
      <c r="AI221" s="160">
        <f t="shared" si="119"/>
        <v>208483.62561450928</v>
      </c>
      <c r="AJ221" s="160">
        <f t="shared" si="119"/>
        <v>204471.62383207874</v>
      </c>
      <c r="AK221" s="160">
        <f t="shared" si="119"/>
        <v>206398.56145023051</v>
      </c>
      <c r="AL221" s="160">
        <f t="shared" si="119"/>
        <v>206521.13428377715</v>
      </c>
      <c r="AM221" s="160">
        <f t="shared" si="119"/>
        <v>208435.53998769281</v>
      </c>
      <c r="AN221" s="160">
        <f t="shared" si="119"/>
        <v>205838.78334328602</v>
      </c>
      <c r="AO221" s="160">
        <f t="shared" si="119"/>
        <v>199509.11109117433</v>
      </c>
      <c r="AP221" s="160">
        <f t="shared" si="119"/>
        <v>196809.29326056986</v>
      </c>
      <c r="AQ221" s="160">
        <f t="shared" si="119"/>
        <v>184163.1763800701</v>
      </c>
      <c r="AR221" s="160">
        <f t="shared" si="119"/>
        <v>190834.2214822947</v>
      </c>
      <c r="AS221" s="160">
        <f t="shared" si="119"/>
        <v>176909.82801579803</v>
      </c>
      <c r="AT221" s="160">
        <f t="shared" si="119"/>
        <v>183165.8521045559</v>
      </c>
      <c r="AU221" s="160">
        <f t="shared" si="119"/>
        <v>181951.60038040319</v>
      </c>
      <c r="AV221" s="82">
        <f>SUM(AV197:AV220)</f>
        <v>188690.52469855259</v>
      </c>
      <c r="AW221" s="82">
        <f t="shared" ref="AW221:BV221" si="120">SUM(AW197:AW220)</f>
        <v>188671.65426021657</v>
      </c>
      <c r="AX221" s="82">
        <f t="shared" si="120"/>
        <v>188757.19790386333</v>
      </c>
      <c r="AY221" s="82">
        <f t="shared" si="120"/>
        <v>188910.99957734428</v>
      </c>
      <c r="AZ221" s="82">
        <f t="shared" si="120"/>
        <v>189149.19076026604</v>
      </c>
      <c r="BA221" s="82">
        <f t="shared" si="120"/>
        <v>189572.54523535911</v>
      </c>
      <c r="BB221" s="82">
        <f t="shared" si="120"/>
        <v>190124.87660506298</v>
      </c>
      <c r="BC221" s="82">
        <f t="shared" si="120"/>
        <v>190760.08496644028</v>
      </c>
      <c r="BD221" s="82">
        <f t="shared" si="120"/>
        <v>191446.05383565035</v>
      </c>
      <c r="BE221" s="82">
        <f t="shared" si="120"/>
        <v>192162.78688341868</v>
      </c>
      <c r="BF221" s="82">
        <f t="shared" si="120"/>
        <v>192900.81098613923</v>
      </c>
      <c r="BG221" s="82">
        <f t="shared" si="120"/>
        <v>193657.64795057589</v>
      </c>
      <c r="BH221" s="82">
        <f t="shared" si="120"/>
        <v>194435.94256900743</v>
      </c>
      <c r="BI221" s="82">
        <f t="shared" si="120"/>
        <v>195241.07421855885</v>
      </c>
      <c r="BJ221" s="82">
        <f t="shared" si="120"/>
        <v>196077.84431758727</v>
      </c>
      <c r="BK221" s="82">
        <f t="shared" si="120"/>
        <v>196949.68578561948</v>
      </c>
      <c r="BL221" s="82">
        <f t="shared" si="120"/>
        <v>197859.57475487402</v>
      </c>
      <c r="BM221" s="82">
        <f t="shared" si="120"/>
        <v>198544.9640580499</v>
      </c>
      <c r="BN221" s="82">
        <f t="shared" si="120"/>
        <v>199277.72395119211</v>
      </c>
      <c r="BO221" s="82">
        <f t="shared" si="120"/>
        <v>200062.55613376305</v>
      </c>
      <c r="BP221" s="82">
        <f t="shared" si="120"/>
        <v>200896.09669566594</v>
      </c>
      <c r="BQ221" s="82">
        <f t="shared" si="120"/>
        <v>201777.16630269299</v>
      </c>
      <c r="BR221" s="82">
        <f t="shared" si="120"/>
        <v>202704.82114006922</v>
      </c>
      <c r="BS221" s="82">
        <f t="shared" si="120"/>
        <v>203678.33179168199</v>
      </c>
      <c r="BT221" s="82">
        <f t="shared" si="120"/>
        <v>204697.16504479447</v>
      </c>
      <c r="BU221" s="82">
        <f t="shared" si="120"/>
        <v>205760.9682120909</v>
      </c>
      <c r="BV221" s="82">
        <f t="shared" si="120"/>
        <v>206869.55562846956</v>
      </c>
    </row>
    <row r="222" spans="1:91" ht="13.5" thickBot="1" x14ac:dyDescent="0.25">
      <c r="D222" s="13"/>
      <c r="E222" s="13"/>
    </row>
    <row r="223" spans="1:91" x14ac:dyDescent="0.2">
      <c r="D223" s="20" t="s">
        <v>13</v>
      </c>
      <c r="E223" s="3">
        <v>1971</v>
      </c>
      <c r="F223" s="3">
        <v>1972</v>
      </c>
      <c r="G223" s="3">
        <v>1973</v>
      </c>
      <c r="H223" s="3">
        <v>1974</v>
      </c>
      <c r="I223" s="3">
        <v>1975</v>
      </c>
      <c r="J223" s="3">
        <v>1976</v>
      </c>
      <c r="K223" s="3">
        <v>1977</v>
      </c>
      <c r="L223" s="3">
        <v>1978</v>
      </c>
      <c r="M223" s="3">
        <v>1979</v>
      </c>
      <c r="N223" s="3">
        <v>1980</v>
      </c>
      <c r="O223" s="3">
        <v>1981</v>
      </c>
      <c r="P223" s="3">
        <v>1982</v>
      </c>
      <c r="Q223" s="3">
        <v>1983</v>
      </c>
      <c r="R223" s="3">
        <v>1984</v>
      </c>
      <c r="S223" s="3">
        <v>1985</v>
      </c>
      <c r="T223" s="3">
        <v>1986</v>
      </c>
      <c r="U223" s="3">
        <v>1987</v>
      </c>
      <c r="V223" s="3">
        <v>1988</v>
      </c>
      <c r="W223" s="3">
        <v>1989</v>
      </c>
      <c r="X223" s="3">
        <v>1990</v>
      </c>
      <c r="Y223" s="3">
        <v>1991</v>
      </c>
      <c r="Z223" s="3">
        <v>1992</v>
      </c>
      <c r="AA223" s="3">
        <v>1993</v>
      </c>
      <c r="AB223" s="3">
        <v>1994</v>
      </c>
      <c r="AC223" s="3">
        <v>1995</v>
      </c>
      <c r="AD223" s="3">
        <v>1996</v>
      </c>
      <c r="AE223" s="3">
        <v>1997</v>
      </c>
      <c r="AF223" s="3">
        <v>1998</v>
      </c>
      <c r="AG223" s="3">
        <v>1999</v>
      </c>
      <c r="AH223" s="3">
        <v>2000</v>
      </c>
      <c r="AI223" s="3">
        <v>2001</v>
      </c>
      <c r="AJ223" s="3">
        <v>2002</v>
      </c>
      <c r="AK223" s="3">
        <v>2003</v>
      </c>
      <c r="AL223" s="3">
        <v>2004</v>
      </c>
      <c r="AM223" s="3">
        <v>2005</v>
      </c>
      <c r="AN223" s="3">
        <v>2006</v>
      </c>
      <c r="AO223" s="3">
        <v>2007</v>
      </c>
      <c r="AP223" s="3">
        <v>2008</v>
      </c>
      <c r="AQ223" s="3">
        <v>2009</v>
      </c>
      <c r="AR223" s="3">
        <v>2010</v>
      </c>
      <c r="AS223" s="3">
        <v>2011</v>
      </c>
      <c r="AT223" s="3">
        <v>2012</v>
      </c>
      <c r="AU223" s="3">
        <v>2013</v>
      </c>
      <c r="AV223" s="3">
        <v>2014</v>
      </c>
      <c r="AW223" s="3">
        <v>2015</v>
      </c>
      <c r="AX223" s="3">
        <v>2016</v>
      </c>
      <c r="AY223" s="3">
        <v>2017</v>
      </c>
      <c r="AZ223" s="3">
        <v>2018</v>
      </c>
      <c r="BA223" s="3">
        <v>2019</v>
      </c>
      <c r="BB223" s="3">
        <v>2020</v>
      </c>
      <c r="BC223" s="3">
        <v>2021</v>
      </c>
      <c r="BD223" s="3">
        <v>2022</v>
      </c>
      <c r="BE223" s="3">
        <v>2023</v>
      </c>
      <c r="BF223" s="3">
        <v>2024</v>
      </c>
      <c r="BG223" s="3">
        <v>2025</v>
      </c>
      <c r="BH223" s="3">
        <v>2026</v>
      </c>
      <c r="BI223" s="3">
        <v>2027</v>
      </c>
      <c r="BJ223" s="3">
        <v>2028</v>
      </c>
      <c r="BK223" s="3">
        <v>2029</v>
      </c>
      <c r="BL223" s="3">
        <v>2030</v>
      </c>
      <c r="BM223" s="3">
        <v>2031</v>
      </c>
      <c r="BN223" s="3">
        <v>2032</v>
      </c>
      <c r="BO223" s="3">
        <v>2033</v>
      </c>
      <c r="BP223" s="3">
        <v>2034</v>
      </c>
      <c r="BQ223" s="3">
        <v>2035</v>
      </c>
      <c r="BR223" s="3">
        <v>2036</v>
      </c>
      <c r="BS223" s="3">
        <v>2037</v>
      </c>
      <c r="BT223" s="3">
        <v>2038</v>
      </c>
      <c r="BU223" s="3">
        <v>2039</v>
      </c>
      <c r="BV223" s="3">
        <v>2040</v>
      </c>
    </row>
    <row r="224" spans="1:91" x14ac:dyDescent="0.2">
      <c r="D224" s="5" t="str">
        <f>C197</f>
        <v>Direct heat</v>
      </c>
      <c r="E224" s="38">
        <f t="shared" ref="E224:AU224" si="121">SUM(E197:E201)</f>
        <v>85523.699720047633</v>
      </c>
      <c r="F224" s="38">
        <f t="shared" si="121"/>
        <v>82746.999282952995</v>
      </c>
      <c r="G224" s="38">
        <f t="shared" si="121"/>
        <v>86669.531695090496</v>
      </c>
      <c r="H224" s="38">
        <f t="shared" si="121"/>
        <v>83702.984688707002</v>
      </c>
      <c r="I224" s="38">
        <f t="shared" si="121"/>
        <v>83496.37229382286</v>
      </c>
      <c r="J224" s="38">
        <f t="shared" si="121"/>
        <v>84037.521426323729</v>
      </c>
      <c r="K224" s="38">
        <f t="shared" si="121"/>
        <v>86307.44690721159</v>
      </c>
      <c r="L224" s="38">
        <f t="shared" si="121"/>
        <v>83954.534763216972</v>
      </c>
      <c r="M224" s="38">
        <f t="shared" si="121"/>
        <v>89044.41192915861</v>
      </c>
      <c r="N224" s="38">
        <f t="shared" si="121"/>
        <v>78263.392696880299</v>
      </c>
      <c r="O224" s="38">
        <f t="shared" si="121"/>
        <v>76086.024624184633</v>
      </c>
      <c r="P224" s="38">
        <f t="shared" si="121"/>
        <v>74819.371933051327</v>
      </c>
      <c r="Q224" s="38">
        <f t="shared" si="121"/>
        <v>73649.265134340385</v>
      </c>
      <c r="R224" s="38">
        <f t="shared" si="121"/>
        <v>70298.769000164815</v>
      </c>
      <c r="S224" s="38">
        <f t="shared" si="121"/>
        <v>75084.294291152357</v>
      </c>
      <c r="T224" s="38">
        <f t="shared" si="121"/>
        <v>75885.698140739099</v>
      </c>
      <c r="U224" s="38">
        <f t="shared" si="121"/>
        <v>75591.527225615006</v>
      </c>
      <c r="V224" s="38">
        <f t="shared" si="121"/>
        <v>75088.862332058154</v>
      </c>
      <c r="W224" s="38">
        <f t="shared" si="121"/>
        <v>69431.306654331784</v>
      </c>
      <c r="X224" s="38">
        <f t="shared" si="121"/>
        <v>69758.470452830283</v>
      </c>
      <c r="Y224" s="38">
        <f t="shared" si="121"/>
        <v>74975.098582702922</v>
      </c>
      <c r="Z224" s="38">
        <f t="shared" si="121"/>
        <v>70616.391313812084</v>
      </c>
      <c r="AA224" s="38">
        <f t="shared" si="121"/>
        <v>73136.341931013434</v>
      </c>
      <c r="AB224" s="38">
        <f t="shared" si="121"/>
        <v>73371.22920893383</v>
      </c>
      <c r="AC224" s="38">
        <f t="shared" si="121"/>
        <v>71935.421349692202</v>
      </c>
      <c r="AD224" s="38">
        <f t="shared" si="121"/>
        <v>76196.86489730679</v>
      </c>
      <c r="AE224" s="38">
        <f t="shared" si="121"/>
        <v>71968.022370356863</v>
      </c>
      <c r="AF224" s="38">
        <f t="shared" si="121"/>
        <v>72219.817827037303</v>
      </c>
      <c r="AG224" s="38">
        <f t="shared" si="121"/>
        <v>73498.799395692215</v>
      </c>
      <c r="AH224" s="38">
        <f t="shared" si="121"/>
        <v>73506.045263006512</v>
      </c>
      <c r="AI224" s="38">
        <f t="shared" si="121"/>
        <v>74869.959406960581</v>
      </c>
      <c r="AJ224" s="38">
        <f t="shared" si="121"/>
        <v>70869.947521371185</v>
      </c>
      <c r="AK224" s="38">
        <f t="shared" si="121"/>
        <v>70118.257210528536</v>
      </c>
      <c r="AL224" s="38">
        <f t="shared" si="121"/>
        <v>70853.983310809941</v>
      </c>
      <c r="AM224" s="38">
        <f t="shared" si="121"/>
        <v>68400.303258903106</v>
      </c>
      <c r="AN224" s="38">
        <f t="shared" si="121"/>
        <v>66187.053711634086</v>
      </c>
      <c r="AO224" s="38">
        <f t="shared" si="121"/>
        <v>63425.514555924747</v>
      </c>
      <c r="AP224" s="38">
        <f t="shared" si="121"/>
        <v>66221.784597497826</v>
      </c>
      <c r="AQ224" s="38">
        <f t="shared" si="121"/>
        <v>59443.742543972825</v>
      </c>
      <c r="AR224" s="38">
        <f t="shared" si="121"/>
        <v>65805.0029883362</v>
      </c>
      <c r="AS224" s="38">
        <f t="shared" si="121"/>
        <v>55062.799164451681</v>
      </c>
      <c r="AT224" s="38">
        <f t="shared" si="121"/>
        <v>59356.459791177862</v>
      </c>
      <c r="AU224" s="38">
        <f t="shared" si="121"/>
        <v>61199.963993913327</v>
      </c>
      <c r="AV224" s="51">
        <f t="shared" ref="AV224:BV224" si="122">SUM(AV197:AV201)</f>
        <v>62642.835177036308</v>
      </c>
      <c r="AW224" s="51">
        <f t="shared" si="122"/>
        <v>61931.867112351625</v>
      </c>
      <c r="AX224" s="51">
        <f t="shared" si="122"/>
        <v>61252.952376890564</v>
      </c>
      <c r="AY224" s="51">
        <f t="shared" si="122"/>
        <v>60651.537396443891</v>
      </c>
      <c r="AZ224" s="51">
        <f t="shared" si="122"/>
        <v>60123.250835847277</v>
      </c>
      <c r="BA224" s="51">
        <f t="shared" si="122"/>
        <v>59650.729316660421</v>
      </c>
      <c r="BB224" s="51">
        <f t="shared" si="122"/>
        <v>59216.392557776424</v>
      </c>
      <c r="BC224" s="51">
        <f t="shared" si="122"/>
        <v>58806.185873071539</v>
      </c>
      <c r="BD224" s="51">
        <f t="shared" si="122"/>
        <v>58410.640468923011</v>
      </c>
      <c r="BE224" s="51">
        <f t="shared" si="122"/>
        <v>58024.128368815625</v>
      </c>
      <c r="BF224" s="51">
        <f t="shared" si="122"/>
        <v>57644.212875370467</v>
      </c>
      <c r="BG224" s="51">
        <f t="shared" si="122"/>
        <v>57270.470784673089</v>
      </c>
      <c r="BH224" s="51">
        <f t="shared" si="122"/>
        <v>56903.853316145534</v>
      </c>
      <c r="BI224" s="51">
        <f t="shared" si="122"/>
        <v>56545.942374940045</v>
      </c>
      <c r="BJ224" s="51">
        <f t="shared" si="122"/>
        <v>56198.005027640436</v>
      </c>
      <c r="BK224" s="51">
        <f t="shared" si="122"/>
        <v>55860.802824855338</v>
      </c>
      <c r="BL224" s="51">
        <f t="shared" si="122"/>
        <v>55534.871759331363</v>
      </c>
      <c r="BM224" s="51">
        <f t="shared" si="122"/>
        <v>55150.705606170246</v>
      </c>
      <c r="BN224" s="51">
        <f t="shared" si="122"/>
        <v>54782.576986155938</v>
      </c>
      <c r="BO224" s="51">
        <f t="shared" si="122"/>
        <v>54429.474248748404</v>
      </c>
      <c r="BP224" s="51">
        <f t="shared" si="122"/>
        <v>54090.461778051475</v>
      </c>
      <c r="BQ224" s="51">
        <f t="shared" si="122"/>
        <v>53764.673061753245</v>
      </c>
      <c r="BR224" s="51">
        <f t="shared" si="122"/>
        <v>53451.304508736226</v>
      </c>
      <c r="BS224" s="51">
        <f t="shared" si="122"/>
        <v>53149.609921986448</v>
      </c>
      <c r="BT224" s="51">
        <f t="shared" si="122"/>
        <v>52858.895546562504</v>
      </c>
      <c r="BU224" s="51">
        <f t="shared" si="122"/>
        <v>52578.515623471518</v>
      </c>
      <c r="BV224" s="51">
        <f t="shared" si="122"/>
        <v>52307.86838968486</v>
      </c>
    </row>
    <row r="225" spans="1:74" x14ac:dyDescent="0.2">
      <c r="D225" s="7" t="str">
        <f>C202</f>
        <v>Direct - MD</v>
      </c>
      <c r="E225" s="39">
        <f t="shared" ref="E225:AU225" si="123">SUM(E202:E212)</f>
        <v>37444.518590910673</v>
      </c>
      <c r="F225" s="39">
        <f t="shared" si="123"/>
        <v>40336.486338813382</v>
      </c>
      <c r="G225" s="39">
        <f t="shared" si="123"/>
        <v>42266.504553077684</v>
      </c>
      <c r="H225" s="39">
        <f t="shared" si="123"/>
        <v>40487.908325071665</v>
      </c>
      <c r="I225" s="39">
        <f t="shared" si="123"/>
        <v>39705.64096489748</v>
      </c>
      <c r="J225" s="39">
        <f t="shared" si="123"/>
        <v>41120.600849060662</v>
      </c>
      <c r="K225" s="39">
        <f t="shared" si="123"/>
        <v>41359.656286323254</v>
      </c>
      <c r="L225" s="39">
        <f t="shared" si="123"/>
        <v>42658.988822158244</v>
      </c>
      <c r="M225" s="39">
        <f t="shared" si="123"/>
        <v>43223.736974450272</v>
      </c>
      <c r="N225" s="39">
        <f t="shared" si="123"/>
        <v>43157.18355583326</v>
      </c>
      <c r="O225" s="39">
        <f t="shared" si="123"/>
        <v>41456.665551905942</v>
      </c>
      <c r="P225" s="39">
        <f t="shared" si="123"/>
        <v>42060.372157975107</v>
      </c>
      <c r="Q225" s="39">
        <f t="shared" si="123"/>
        <v>41981.579397255737</v>
      </c>
      <c r="R225" s="39">
        <f t="shared" si="123"/>
        <v>43233.892137555202</v>
      </c>
      <c r="S225" s="39">
        <f t="shared" si="123"/>
        <v>43540.015686449507</v>
      </c>
      <c r="T225" s="39">
        <f t="shared" si="123"/>
        <v>46552.051657153097</v>
      </c>
      <c r="U225" s="39">
        <f t="shared" si="123"/>
        <v>48127.764971013981</v>
      </c>
      <c r="V225" s="39">
        <f t="shared" si="123"/>
        <v>50326.944272922156</v>
      </c>
      <c r="W225" s="39">
        <f t="shared" si="123"/>
        <v>52661.836911741273</v>
      </c>
      <c r="X225" s="39">
        <f t="shared" si="123"/>
        <v>51461.250043031505</v>
      </c>
      <c r="Y225" s="39">
        <f t="shared" si="123"/>
        <v>51638.355569375381</v>
      </c>
      <c r="Z225" s="39">
        <f t="shared" si="123"/>
        <v>51904.10869423957</v>
      </c>
      <c r="AA225" s="39">
        <f t="shared" si="123"/>
        <v>52559.690411202027</v>
      </c>
      <c r="AB225" s="39">
        <f t="shared" si="123"/>
        <v>53298.432521701034</v>
      </c>
      <c r="AC225" s="39">
        <f t="shared" si="123"/>
        <v>53635.275327824667</v>
      </c>
      <c r="AD225" s="39">
        <f t="shared" si="123"/>
        <v>55277.026205984745</v>
      </c>
      <c r="AE225" s="39">
        <f t="shared" si="123"/>
        <v>55310.840340029055</v>
      </c>
      <c r="AF225" s="39">
        <f t="shared" si="123"/>
        <v>55289.058154874008</v>
      </c>
      <c r="AG225" s="39">
        <f t="shared" si="123"/>
        <v>56097.486448166746</v>
      </c>
      <c r="AH225" s="39">
        <f t="shared" si="123"/>
        <v>56505.712344572778</v>
      </c>
      <c r="AI225" s="39">
        <f t="shared" si="123"/>
        <v>55108.319032836531</v>
      </c>
      <c r="AJ225" s="39">
        <f t="shared" si="123"/>
        <v>56302.574447811727</v>
      </c>
      <c r="AK225" s="39">
        <f t="shared" si="123"/>
        <v>56149.711636228079</v>
      </c>
      <c r="AL225" s="39">
        <f t="shared" si="123"/>
        <v>55098.953816682595</v>
      </c>
      <c r="AM225" s="39">
        <f t="shared" si="123"/>
        <v>56675.960234525679</v>
      </c>
      <c r="AN225" s="39">
        <f t="shared" si="123"/>
        <v>56267.77726187087</v>
      </c>
      <c r="AO225" s="39">
        <f t="shared" si="123"/>
        <v>55814.427463916065</v>
      </c>
      <c r="AP225" s="39">
        <f t="shared" si="123"/>
        <v>53493.534712758898</v>
      </c>
      <c r="AQ225" s="39">
        <f t="shared" si="123"/>
        <v>51394.830574485262</v>
      </c>
      <c r="AR225" s="39">
        <f t="shared" si="123"/>
        <v>51450.430581600202</v>
      </c>
      <c r="AS225" s="39">
        <f t="shared" si="123"/>
        <v>50137.241459871817</v>
      </c>
      <c r="AT225" s="39">
        <f t="shared" si="123"/>
        <v>49657.988113138745</v>
      </c>
      <c r="AU225" s="39">
        <f t="shared" si="123"/>
        <v>48415.067463584477</v>
      </c>
      <c r="AV225" s="81">
        <f t="shared" ref="AV225:BV225" si="124">SUM(AV202:AV212)</f>
        <v>51281.180611333271</v>
      </c>
      <c r="AW225" s="81">
        <f t="shared" si="124"/>
        <v>51453.793573217816</v>
      </c>
      <c r="AX225" s="81">
        <f t="shared" si="124"/>
        <v>51648.823429617034</v>
      </c>
      <c r="AY225" s="81">
        <f t="shared" si="124"/>
        <v>51730.358075001306</v>
      </c>
      <c r="AZ225" s="81">
        <f t="shared" si="124"/>
        <v>51722.4085983236</v>
      </c>
      <c r="BA225" s="81">
        <f t="shared" si="124"/>
        <v>51762.963430080832</v>
      </c>
      <c r="BB225" s="81">
        <f t="shared" si="124"/>
        <v>51834.625273554455</v>
      </c>
      <c r="BC225" s="81">
        <f t="shared" si="124"/>
        <v>51923.130726452175</v>
      </c>
      <c r="BD225" s="81">
        <f t="shared" si="124"/>
        <v>52018.443042958657</v>
      </c>
      <c r="BE225" s="81">
        <f t="shared" si="124"/>
        <v>52114.176734169814</v>
      </c>
      <c r="BF225" s="81">
        <f t="shared" si="124"/>
        <v>52207.127069138478</v>
      </c>
      <c r="BG225" s="81">
        <f t="shared" si="124"/>
        <v>52296.22834395682</v>
      </c>
      <c r="BH225" s="81">
        <f t="shared" si="124"/>
        <v>52382.005817803656</v>
      </c>
      <c r="BI225" s="81">
        <f t="shared" si="124"/>
        <v>52465.86545181906</v>
      </c>
      <c r="BJ225" s="81">
        <f t="shared" si="124"/>
        <v>52549.091290752993</v>
      </c>
      <c r="BK225" s="81">
        <f t="shared" si="124"/>
        <v>52632.59489092802</v>
      </c>
      <c r="BL225" s="81">
        <f t="shared" si="124"/>
        <v>52717.181345877587</v>
      </c>
      <c r="BM225" s="81">
        <f t="shared" si="124"/>
        <v>52722.151492400248</v>
      </c>
      <c r="BN225" s="81">
        <f t="shared" si="124"/>
        <v>52727.322261004192</v>
      </c>
      <c r="BO225" s="81">
        <f t="shared" si="124"/>
        <v>52738.557183450321</v>
      </c>
      <c r="BP225" s="81">
        <f t="shared" si="124"/>
        <v>52753.448806707107</v>
      </c>
      <c r="BQ225" s="81">
        <f t="shared" si="124"/>
        <v>52771.585042867184</v>
      </c>
      <c r="BR225" s="81">
        <f t="shared" si="124"/>
        <v>52792.614177627445</v>
      </c>
      <c r="BS225" s="81">
        <f t="shared" si="124"/>
        <v>52816.235993473179</v>
      </c>
      <c r="BT225" s="81">
        <f t="shared" si="124"/>
        <v>52842.19423148108</v>
      </c>
      <c r="BU225" s="81">
        <f t="shared" si="124"/>
        <v>52870.270181151798</v>
      </c>
      <c r="BV225" s="81">
        <f t="shared" si="124"/>
        <v>52900.277223047218</v>
      </c>
    </row>
    <row r="226" spans="1:74" x14ac:dyDescent="0.2">
      <c r="D226" s="9" t="str">
        <f>C213</f>
        <v>Electricity</v>
      </c>
      <c r="E226" s="40">
        <f t="shared" ref="E226:AU226" si="125">SUM(E213:E219)</f>
        <v>74173.051990357722</v>
      </c>
      <c r="F226" s="40">
        <f t="shared" si="125"/>
        <v>73446.189274094868</v>
      </c>
      <c r="G226" s="40">
        <f t="shared" si="125"/>
        <v>75233.154880507194</v>
      </c>
      <c r="H226" s="40">
        <f t="shared" si="125"/>
        <v>71372.274799417108</v>
      </c>
      <c r="I226" s="40">
        <f t="shared" si="125"/>
        <v>65664.593152626738</v>
      </c>
      <c r="J226" s="40">
        <f t="shared" si="125"/>
        <v>66936.850460209083</v>
      </c>
      <c r="K226" s="40">
        <f t="shared" si="125"/>
        <v>68736.091783533368</v>
      </c>
      <c r="L226" s="40">
        <f t="shared" si="125"/>
        <v>69011.018182296</v>
      </c>
      <c r="M226" s="40">
        <f t="shared" si="125"/>
        <v>73428.164279212884</v>
      </c>
      <c r="N226" s="40">
        <f t="shared" si="125"/>
        <v>68211.400758677904</v>
      </c>
      <c r="O226" s="40">
        <f t="shared" si="125"/>
        <v>65847.396414013681</v>
      </c>
      <c r="P226" s="40">
        <f t="shared" si="125"/>
        <v>64464.8208266371</v>
      </c>
      <c r="Q226" s="40">
        <f t="shared" si="125"/>
        <v>64566.899850196882</v>
      </c>
      <c r="R226" s="40">
        <f t="shared" si="125"/>
        <v>64675.891486324341</v>
      </c>
      <c r="S226" s="40">
        <f t="shared" si="125"/>
        <v>67643.786230774189</v>
      </c>
      <c r="T226" s="40">
        <f t="shared" si="125"/>
        <v>68515.762639907916</v>
      </c>
      <c r="U226" s="40">
        <f t="shared" si="125"/>
        <v>69075.975843717533</v>
      </c>
      <c r="V226" s="40">
        <f t="shared" si="125"/>
        <v>70587.355841139535</v>
      </c>
      <c r="W226" s="40">
        <f t="shared" si="125"/>
        <v>71634.425733222131</v>
      </c>
      <c r="X226" s="40">
        <f t="shared" si="125"/>
        <v>71617.22918372399</v>
      </c>
      <c r="Y226" s="40">
        <f t="shared" si="125"/>
        <v>72311.314403349999</v>
      </c>
      <c r="Z226" s="40">
        <f t="shared" si="125"/>
        <v>74341.489858418194</v>
      </c>
      <c r="AA226" s="40">
        <f t="shared" si="125"/>
        <v>72727.19540587478</v>
      </c>
      <c r="AB226" s="40">
        <f t="shared" si="125"/>
        <v>69663.264454903241</v>
      </c>
      <c r="AC226" s="40">
        <f t="shared" si="125"/>
        <v>70598.79821140095</v>
      </c>
      <c r="AD226" s="40">
        <f t="shared" si="125"/>
        <v>74268.714184349315</v>
      </c>
      <c r="AE226" s="40">
        <f t="shared" si="125"/>
        <v>73977.555493478139</v>
      </c>
      <c r="AF226" s="40">
        <f t="shared" si="125"/>
        <v>75075.63860598352</v>
      </c>
      <c r="AG226" s="40">
        <f t="shared" si="125"/>
        <v>73914.662570518558</v>
      </c>
      <c r="AH226" s="40">
        <f t="shared" si="125"/>
        <v>74685.889060424612</v>
      </c>
      <c r="AI226" s="40">
        <f t="shared" si="125"/>
        <v>77145.910687712167</v>
      </c>
      <c r="AJ226" s="40">
        <f t="shared" si="125"/>
        <v>75945.199639895814</v>
      </c>
      <c r="AK226" s="40">
        <f t="shared" si="125"/>
        <v>78782.305436473893</v>
      </c>
      <c r="AL226" s="40">
        <f t="shared" si="125"/>
        <v>79225.607619284638</v>
      </c>
      <c r="AM226" s="40">
        <f t="shared" si="125"/>
        <v>82022.46899626407</v>
      </c>
      <c r="AN226" s="40">
        <f t="shared" si="125"/>
        <v>82053.013209781071</v>
      </c>
      <c r="AO226" s="40">
        <f t="shared" si="125"/>
        <v>78944.186496333539</v>
      </c>
      <c r="AP226" s="40">
        <f t="shared" si="125"/>
        <v>75775.038210313156</v>
      </c>
      <c r="AQ226" s="40">
        <f t="shared" si="125"/>
        <v>72011.80667561201</v>
      </c>
      <c r="AR226" s="40">
        <f t="shared" si="125"/>
        <v>72272.224928358308</v>
      </c>
      <c r="AS226" s="40">
        <f t="shared" si="125"/>
        <v>70409.554654474574</v>
      </c>
      <c r="AT226" s="40">
        <f t="shared" si="125"/>
        <v>72857.600620239275</v>
      </c>
      <c r="AU226" s="40">
        <f t="shared" si="125"/>
        <v>71049.295745905372</v>
      </c>
      <c r="AV226" s="210">
        <f t="shared" ref="AV226:BV226" si="126">SUM(AV213:AV219)</f>
        <v>73481.45993871268</v>
      </c>
      <c r="AW226" s="210">
        <f t="shared" si="126"/>
        <v>74003.404718690173</v>
      </c>
      <c r="AX226" s="210">
        <f t="shared" si="126"/>
        <v>74575.529535438312</v>
      </c>
      <c r="AY226" s="210">
        <f t="shared" si="126"/>
        <v>75252.144186518562</v>
      </c>
      <c r="AZ226" s="210">
        <f t="shared" si="126"/>
        <v>76029.740470014251</v>
      </c>
      <c r="BA226" s="210">
        <f t="shared" si="126"/>
        <v>76888.467092128878</v>
      </c>
      <c r="BB226" s="210">
        <f t="shared" si="126"/>
        <v>77807.115112993444</v>
      </c>
      <c r="BC226" s="210">
        <f t="shared" si="126"/>
        <v>78767.902503459918</v>
      </c>
      <c r="BD226" s="210">
        <f t="shared" si="126"/>
        <v>79758.218011272285</v>
      </c>
      <c r="BE226" s="210">
        <f t="shared" si="126"/>
        <v>80770.078372851698</v>
      </c>
      <c r="BF226" s="210">
        <f t="shared" si="126"/>
        <v>81799.651402769407</v>
      </c>
      <c r="BG226" s="210">
        <f t="shared" si="126"/>
        <v>82845.947236565858</v>
      </c>
      <c r="BH226" s="210">
        <f t="shared" si="126"/>
        <v>83910.133521584619</v>
      </c>
      <c r="BI226" s="210">
        <f t="shared" si="126"/>
        <v>84994.601016718458</v>
      </c>
      <c r="BJ226" s="210">
        <f t="shared" si="126"/>
        <v>86101.599193200644</v>
      </c>
      <c r="BK226" s="210">
        <f t="shared" si="126"/>
        <v>87232.886945808583</v>
      </c>
      <c r="BL226" s="210">
        <f t="shared" si="126"/>
        <v>88390.098322519334</v>
      </c>
      <c r="BM226" s="210">
        <f t="shared" si="126"/>
        <v>89460.89046797053</v>
      </c>
      <c r="BN226" s="210">
        <f t="shared" si="126"/>
        <v>90563.042934551719</v>
      </c>
      <c r="BO226" s="210">
        <f t="shared" si="126"/>
        <v>91696.404313986743</v>
      </c>
      <c r="BP226" s="210">
        <f t="shared" si="126"/>
        <v>92860.952466526986</v>
      </c>
      <c r="BQ226" s="210">
        <f t="shared" si="126"/>
        <v>94056.785289676685</v>
      </c>
      <c r="BR226" s="210">
        <f t="shared" si="126"/>
        <v>95284.112837817011</v>
      </c>
      <c r="BS226" s="210">
        <f t="shared" si="126"/>
        <v>96543.250607545691</v>
      </c>
      <c r="BT226" s="210">
        <f t="shared" si="126"/>
        <v>97834.613834849719</v>
      </c>
      <c r="BU226" s="210">
        <f t="shared" si="126"/>
        <v>99158.71267569733</v>
      </c>
      <c r="BV226" s="210">
        <f t="shared" si="126"/>
        <v>100516.14816245349</v>
      </c>
    </row>
    <row r="227" spans="1:74" x14ac:dyDescent="0.2">
      <c r="D227" s="11" t="str">
        <f>C220</f>
        <v>Muscle Work</v>
      </c>
      <c r="E227" s="41">
        <f>E220</f>
        <v>1733.708576</v>
      </c>
      <c r="F227" s="41">
        <f t="shared" ref="F227:AU227" si="127">F220</f>
        <v>1718.7524969999999</v>
      </c>
      <c r="G227" s="41">
        <f t="shared" si="127"/>
        <v>1703.617305</v>
      </c>
      <c r="H227" s="41">
        <f t="shared" si="127"/>
        <v>1688.2997600000001</v>
      </c>
      <c r="I227" s="41">
        <f t="shared" si="127"/>
        <v>1672.796548</v>
      </c>
      <c r="J227" s="41">
        <f t="shared" si="127"/>
        <v>1657.1042729999999</v>
      </c>
      <c r="K227" s="41">
        <f t="shared" si="127"/>
        <v>1641.219454</v>
      </c>
      <c r="L227" s="41">
        <f t="shared" si="127"/>
        <v>1625.1385270000001</v>
      </c>
      <c r="M227" s="41">
        <f t="shared" si="127"/>
        <v>1608.8578359999999</v>
      </c>
      <c r="N227" s="41">
        <f t="shared" si="127"/>
        <v>1592.3736369999999</v>
      </c>
      <c r="O227" s="41">
        <f t="shared" si="127"/>
        <v>1575.68209</v>
      </c>
      <c r="P227" s="41">
        <f t="shared" si="127"/>
        <v>1558.7792569999999</v>
      </c>
      <c r="Q227" s="41">
        <f t="shared" si="127"/>
        <v>1541.6611009999999</v>
      </c>
      <c r="R227" s="41">
        <f t="shared" si="127"/>
        <v>1524.323482</v>
      </c>
      <c r="S227" s="41">
        <f t="shared" si="127"/>
        <v>1506.7621509999999</v>
      </c>
      <c r="T227" s="41">
        <f t="shared" si="127"/>
        <v>1488.9727519999999</v>
      </c>
      <c r="U227" s="41">
        <f t="shared" si="127"/>
        <v>1470.9508109999999</v>
      </c>
      <c r="V227" s="41">
        <f t="shared" si="127"/>
        <v>1452.6917390000001</v>
      </c>
      <c r="W227" s="41">
        <f t="shared" si="127"/>
        <v>1434.190826</v>
      </c>
      <c r="X227" s="41">
        <f t="shared" si="127"/>
        <v>1415.443233</v>
      </c>
      <c r="Y227" s="41">
        <f t="shared" si="127"/>
        <v>1410.6934240000001</v>
      </c>
      <c r="Z227" s="41">
        <f t="shared" si="127"/>
        <v>1405.879428</v>
      </c>
      <c r="AA227" s="41">
        <f t="shared" si="127"/>
        <v>1400.9999350000001</v>
      </c>
      <c r="AB227" s="41">
        <f t="shared" si="127"/>
        <v>1396.0536</v>
      </c>
      <c r="AC227" s="41">
        <f t="shared" si="127"/>
        <v>1391.0390400000001</v>
      </c>
      <c r="AD227" s="41">
        <f t="shared" si="127"/>
        <v>1385.9548319999999</v>
      </c>
      <c r="AE227" s="41">
        <f t="shared" si="127"/>
        <v>1380.799518</v>
      </c>
      <c r="AF227" s="41">
        <f t="shared" si="127"/>
        <v>1375.5715929999999</v>
      </c>
      <c r="AG227" s="41">
        <f t="shared" si="127"/>
        <v>1370.269513</v>
      </c>
      <c r="AH227" s="41">
        <f t="shared" si="127"/>
        <v>1364.891689</v>
      </c>
      <c r="AI227" s="41">
        <f t="shared" si="127"/>
        <v>1359.4364869999999</v>
      </c>
      <c r="AJ227" s="41">
        <f t="shared" si="127"/>
        <v>1353.902223</v>
      </c>
      <c r="AK227" s="41">
        <f t="shared" si="127"/>
        <v>1348.287167</v>
      </c>
      <c r="AL227" s="41">
        <f t="shared" si="127"/>
        <v>1342.5895370000001</v>
      </c>
      <c r="AM227" s="41">
        <f t="shared" si="127"/>
        <v>1336.8074979999999</v>
      </c>
      <c r="AN227" s="41">
        <f t="shared" si="127"/>
        <v>1330.9391599999999</v>
      </c>
      <c r="AO227" s="41">
        <f t="shared" si="127"/>
        <v>1324.982575</v>
      </c>
      <c r="AP227" s="41">
        <f t="shared" si="127"/>
        <v>1318.9357399999999</v>
      </c>
      <c r="AQ227" s="41">
        <f t="shared" si="127"/>
        <v>1312.7965859999999</v>
      </c>
      <c r="AR227" s="41">
        <f t="shared" si="127"/>
        <v>1306.5629839999999</v>
      </c>
      <c r="AS227" s="41">
        <f t="shared" si="127"/>
        <v>1300.232737</v>
      </c>
      <c r="AT227" s="41">
        <f t="shared" si="127"/>
        <v>1293.80358</v>
      </c>
      <c r="AU227" s="41">
        <f t="shared" si="127"/>
        <v>1287.273177</v>
      </c>
      <c r="AV227" s="211">
        <f t="shared" ref="AV227:BV227" si="128">AV220</f>
        <v>1285.0489714703483</v>
      </c>
      <c r="AW227" s="211">
        <f t="shared" si="128"/>
        <v>1282.5888559569848</v>
      </c>
      <c r="AX227" s="211">
        <f t="shared" si="128"/>
        <v>1279.8925619174443</v>
      </c>
      <c r="AY227" s="211">
        <f t="shared" si="128"/>
        <v>1276.9599193804961</v>
      </c>
      <c r="AZ227" s="211">
        <f t="shared" si="128"/>
        <v>1273.7908560808803</v>
      </c>
      <c r="BA227" s="211">
        <f t="shared" si="128"/>
        <v>1270.385396488994</v>
      </c>
      <c r="BB227" s="211">
        <f t="shared" si="128"/>
        <v>1266.7436607387017</v>
      </c>
      <c r="BC227" s="211">
        <f t="shared" si="128"/>
        <v>1262.8658634566207</v>
      </c>
      <c r="BD227" s="211">
        <f t="shared" si="128"/>
        <v>1258.7523124963852</v>
      </c>
      <c r="BE227" s="211">
        <f t="shared" si="128"/>
        <v>1254.4034075815462</v>
      </c>
      <c r="BF227" s="211">
        <f t="shared" si="128"/>
        <v>1249.819638860889</v>
      </c>
      <c r="BG227" s="211">
        <f t="shared" si="128"/>
        <v>1245.0015853800767</v>
      </c>
      <c r="BH227" s="211">
        <f t="shared" si="128"/>
        <v>1239.9499134736247</v>
      </c>
      <c r="BI227" s="211">
        <f t="shared" si="128"/>
        <v>1234.6653750813123</v>
      </c>
      <c r="BJ227" s="211">
        <f t="shared" si="128"/>
        <v>1229.1488059932037</v>
      </c>
      <c r="BK227" s="211">
        <f t="shared" si="128"/>
        <v>1223.4011240275297</v>
      </c>
      <c r="BL227" s="211">
        <f t="shared" si="128"/>
        <v>1217.4233271457149</v>
      </c>
      <c r="BM227" s="211">
        <f t="shared" si="128"/>
        <v>1211.2164915088897</v>
      </c>
      <c r="BN227" s="211">
        <f t="shared" si="128"/>
        <v>1204.7817694802363</v>
      </c>
      <c r="BO227" s="211">
        <f t="shared" si="128"/>
        <v>1198.1203875775414</v>
      </c>
      <c r="BP227" s="211">
        <f t="shared" si="128"/>
        <v>1191.2336443803188</v>
      </c>
      <c r="BQ227" s="211">
        <f t="shared" si="128"/>
        <v>1184.1229083958597</v>
      </c>
      <c r="BR227" s="211">
        <f t="shared" si="128"/>
        <v>1176.7896158885383</v>
      </c>
      <c r="BS227" s="211">
        <f t="shared" si="128"/>
        <v>1169.2352686766703</v>
      </c>
      <c r="BT227" s="211">
        <f t="shared" si="128"/>
        <v>1161.4614319011725</v>
      </c>
      <c r="BU227" s="211">
        <f t="shared" si="128"/>
        <v>1153.4697317702173</v>
      </c>
      <c r="BV227" s="211">
        <f t="shared" si="128"/>
        <v>1145.2618532840102</v>
      </c>
    </row>
    <row r="228" spans="1:74" x14ac:dyDescent="0.2">
      <c r="D228" s="20" t="s">
        <v>160</v>
      </c>
      <c r="E228" s="44">
        <f t="shared" ref="E228:AS228" si="129">SUM(E224:E227)</f>
        <v>198874.97887731603</v>
      </c>
      <c r="F228" s="44">
        <f t="shared" si="129"/>
        <v>198248.42739286125</v>
      </c>
      <c r="G228" s="44">
        <f t="shared" si="129"/>
        <v>205872.80843367535</v>
      </c>
      <c r="H228" s="44">
        <f t="shared" si="129"/>
        <v>197251.46757319578</v>
      </c>
      <c r="I228" s="44">
        <f t="shared" si="129"/>
        <v>190539.40295934709</v>
      </c>
      <c r="J228" s="44">
        <f t="shared" si="129"/>
        <v>193752.07700859348</v>
      </c>
      <c r="K228" s="44">
        <f t="shared" si="129"/>
        <v>198044.41443106823</v>
      </c>
      <c r="L228" s="44">
        <f t="shared" si="129"/>
        <v>197249.68029467124</v>
      </c>
      <c r="M228" s="44">
        <f t="shared" si="129"/>
        <v>207305.17101882177</v>
      </c>
      <c r="N228" s="44">
        <f t="shared" si="129"/>
        <v>191224.3506483915</v>
      </c>
      <c r="O228" s="44">
        <f t="shared" si="129"/>
        <v>184965.76868010426</v>
      </c>
      <c r="P228" s="44">
        <f t="shared" si="129"/>
        <v>182903.34417466351</v>
      </c>
      <c r="Q228" s="44">
        <f t="shared" si="129"/>
        <v>181739.40548279299</v>
      </c>
      <c r="R228" s="44">
        <f t="shared" si="129"/>
        <v>179732.87610604436</v>
      </c>
      <c r="S228" s="44">
        <f t="shared" si="129"/>
        <v>187774.85835937606</v>
      </c>
      <c r="T228" s="44">
        <f t="shared" si="129"/>
        <v>192442.48518980012</v>
      </c>
      <c r="U228" s="44">
        <f t="shared" si="129"/>
        <v>194266.21885134649</v>
      </c>
      <c r="V228" s="44">
        <f t="shared" si="129"/>
        <v>197455.85418511985</v>
      </c>
      <c r="W228" s="44">
        <f t="shared" si="129"/>
        <v>195161.7601252952</v>
      </c>
      <c r="X228" s="44">
        <f t="shared" si="129"/>
        <v>194252.39291258575</v>
      </c>
      <c r="Y228" s="44">
        <f t="shared" si="129"/>
        <v>200335.46197942831</v>
      </c>
      <c r="Z228" s="44">
        <f t="shared" si="129"/>
        <v>198267.86929446986</v>
      </c>
      <c r="AA228" s="44">
        <f t="shared" si="129"/>
        <v>199824.22768309023</v>
      </c>
      <c r="AB228" s="44">
        <f t="shared" si="129"/>
        <v>197728.97978553813</v>
      </c>
      <c r="AC228" s="44">
        <f t="shared" si="129"/>
        <v>197560.53392891784</v>
      </c>
      <c r="AD228" s="44">
        <f t="shared" si="129"/>
        <v>207128.56011964084</v>
      </c>
      <c r="AE228" s="44">
        <f t="shared" si="129"/>
        <v>202637.21772186409</v>
      </c>
      <c r="AF228" s="44">
        <f t="shared" si="129"/>
        <v>203960.08618089484</v>
      </c>
      <c r="AG228" s="44">
        <f t="shared" si="129"/>
        <v>204881.21792737753</v>
      </c>
      <c r="AH228" s="44">
        <f t="shared" si="129"/>
        <v>206062.53835700391</v>
      </c>
      <c r="AI228" s="44">
        <f t="shared" si="129"/>
        <v>208483.62561450928</v>
      </c>
      <c r="AJ228" s="44">
        <f t="shared" si="129"/>
        <v>204471.62383207874</v>
      </c>
      <c r="AK228" s="44">
        <f t="shared" si="129"/>
        <v>206398.56145023051</v>
      </c>
      <c r="AL228" s="44">
        <f t="shared" si="129"/>
        <v>206521.13428377715</v>
      </c>
      <c r="AM228" s="44">
        <f t="shared" si="129"/>
        <v>208435.53998769287</v>
      </c>
      <c r="AN228" s="44">
        <f t="shared" si="129"/>
        <v>205838.78334328602</v>
      </c>
      <c r="AO228" s="44">
        <f t="shared" si="129"/>
        <v>199509.11109117436</v>
      </c>
      <c r="AP228" s="44">
        <f t="shared" si="129"/>
        <v>196809.29326056986</v>
      </c>
      <c r="AQ228" s="44">
        <f t="shared" si="129"/>
        <v>184163.1763800701</v>
      </c>
      <c r="AR228" s="44">
        <f t="shared" si="129"/>
        <v>190834.2214822947</v>
      </c>
      <c r="AS228" s="44">
        <f t="shared" si="129"/>
        <v>176909.82801579809</v>
      </c>
      <c r="AT228" s="44">
        <f t="shared" ref="AT228:BV228" si="130">SUM(AT224:AT227)</f>
        <v>183165.85210455587</v>
      </c>
      <c r="AU228" s="44">
        <f t="shared" ref="AU228:BU228" si="131">SUM(AU224:AU227)</f>
        <v>181951.60038040316</v>
      </c>
      <c r="AV228" s="56">
        <f t="shared" si="130"/>
        <v>188690.52469855262</v>
      </c>
      <c r="AW228" s="56">
        <f t="shared" si="131"/>
        <v>188671.65426021657</v>
      </c>
      <c r="AX228" s="56">
        <f t="shared" si="130"/>
        <v>188757.19790386336</v>
      </c>
      <c r="AY228" s="56">
        <f t="shared" si="131"/>
        <v>188910.99957734425</v>
      </c>
      <c r="AZ228" s="56">
        <f t="shared" si="130"/>
        <v>189149.19076026601</v>
      </c>
      <c r="BA228" s="56">
        <f t="shared" si="131"/>
        <v>189572.54523535914</v>
      </c>
      <c r="BB228" s="56">
        <f t="shared" si="130"/>
        <v>190124.87660506304</v>
      </c>
      <c r="BC228" s="56">
        <f t="shared" si="131"/>
        <v>190760.08496644025</v>
      </c>
      <c r="BD228" s="56">
        <f t="shared" si="130"/>
        <v>191446.05383565035</v>
      </c>
      <c r="BE228" s="56">
        <f t="shared" si="131"/>
        <v>192162.78688341868</v>
      </c>
      <c r="BF228" s="56">
        <f t="shared" si="130"/>
        <v>192900.81098613923</v>
      </c>
      <c r="BG228" s="56">
        <f t="shared" si="131"/>
        <v>193657.64795057583</v>
      </c>
      <c r="BH228" s="56">
        <f t="shared" si="130"/>
        <v>194435.94256900743</v>
      </c>
      <c r="BI228" s="56">
        <f t="shared" si="131"/>
        <v>195241.07421855885</v>
      </c>
      <c r="BJ228" s="56">
        <f t="shared" si="130"/>
        <v>196077.84431758727</v>
      </c>
      <c r="BK228" s="56">
        <f t="shared" si="131"/>
        <v>196949.68578561945</v>
      </c>
      <c r="BL228" s="56">
        <f t="shared" si="130"/>
        <v>197859.57475487402</v>
      </c>
      <c r="BM228" s="56">
        <f t="shared" si="131"/>
        <v>198544.9640580499</v>
      </c>
      <c r="BN228" s="56">
        <f t="shared" si="130"/>
        <v>199277.72395119208</v>
      </c>
      <c r="BO228" s="56">
        <f t="shared" si="131"/>
        <v>200062.55613376302</v>
      </c>
      <c r="BP228" s="56">
        <f t="shared" si="130"/>
        <v>200896.09669566588</v>
      </c>
      <c r="BQ228" s="56">
        <f t="shared" si="131"/>
        <v>201777.16630269299</v>
      </c>
      <c r="BR228" s="56">
        <f t="shared" si="130"/>
        <v>202704.82114006919</v>
      </c>
      <c r="BS228" s="56">
        <f t="shared" si="131"/>
        <v>203678.33179168199</v>
      </c>
      <c r="BT228" s="56">
        <f t="shared" si="130"/>
        <v>204697.16504479447</v>
      </c>
      <c r="BU228" s="56">
        <f t="shared" si="131"/>
        <v>205760.96821209087</v>
      </c>
      <c r="BV228" s="56">
        <f t="shared" si="130"/>
        <v>206869.55562846956</v>
      </c>
    </row>
    <row r="229" spans="1:74" s="15" customFormat="1" x14ac:dyDescent="0.2">
      <c r="C229" s="14"/>
      <c r="D229" s="14" t="s">
        <v>92</v>
      </c>
      <c r="E229" s="42">
        <f>E228</f>
        <v>198874.97887731603</v>
      </c>
      <c r="F229" s="42">
        <f t="shared" ref="F229:AU229" si="132">F228</f>
        <v>198248.42739286125</v>
      </c>
      <c r="G229" s="42">
        <f t="shared" si="132"/>
        <v>205872.80843367535</v>
      </c>
      <c r="H229" s="42">
        <f t="shared" si="132"/>
        <v>197251.46757319578</v>
      </c>
      <c r="I229" s="42">
        <f t="shared" si="132"/>
        <v>190539.40295934709</v>
      </c>
      <c r="J229" s="42">
        <f t="shared" si="132"/>
        <v>193752.07700859348</v>
      </c>
      <c r="K229" s="42">
        <f t="shared" si="132"/>
        <v>198044.41443106823</v>
      </c>
      <c r="L229" s="42">
        <f t="shared" si="132"/>
        <v>197249.68029467124</v>
      </c>
      <c r="M229" s="42">
        <f t="shared" si="132"/>
        <v>207305.17101882177</v>
      </c>
      <c r="N229" s="42">
        <f t="shared" si="132"/>
        <v>191224.3506483915</v>
      </c>
      <c r="O229" s="42">
        <f t="shared" si="132"/>
        <v>184965.76868010426</v>
      </c>
      <c r="P229" s="42">
        <f t="shared" si="132"/>
        <v>182903.34417466351</v>
      </c>
      <c r="Q229" s="42">
        <f t="shared" si="132"/>
        <v>181739.40548279299</v>
      </c>
      <c r="R229" s="42">
        <f t="shared" si="132"/>
        <v>179732.87610604436</v>
      </c>
      <c r="S229" s="42">
        <f t="shared" si="132"/>
        <v>187774.85835937606</v>
      </c>
      <c r="T229" s="42">
        <f t="shared" si="132"/>
        <v>192442.48518980012</v>
      </c>
      <c r="U229" s="42">
        <f t="shared" si="132"/>
        <v>194266.21885134649</v>
      </c>
      <c r="V229" s="42">
        <f t="shared" si="132"/>
        <v>197455.85418511985</v>
      </c>
      <c r="W229" s="42">
        <f t="shared" si="132"/>
        <v>195161.7601252952</v>
      </c>
      <c r="X229" s="42">
        <f t="shared" si="132"/>
        <v>194252.39291258575</v>
      </c>
      <c r="Y229" s="42">
        <f t="shared" si="132"/>
        <v>200335.46197942831</v>
      </c>
      <c r="Z229" s="42">
        <f t="shared" si="132"/>
        <v>198267.86929446986</v>
      </c>
      <c r="AA229" s="42">
        <f t="shared" si="132"/>
        <v>199824.22768309023</v>
      </c>
      <c r="AB229" s="42">
        <f t="shared" si="132"/>
        <v>197728.97978553813</v>
      </c>
      <c r="AC229" s="42">
        <f t="shared" si="132"/>
        <v>197560.53392891784</v>
      </c>
      <c r="AD229" s="42">
        <f t="shared" si="132"/>
        <v>207128.56011964084</v>
      </c>
      <c r="AE229" s="42">
        <f t="shared" si="132"/>
        <v>202637.21772186409</v>
      </c>
      <c r="AF229" s="42">
        <f t="shared" si="132"/>
        <v>203960.08618089484</v>
      </c>
      <c r="AG229" s="42">
        <f t="shared" si="132"/>
        <v>204881.21792737753</v>
      </c>
      <c r="AH229" s="42">
        <f t="shared" si="132"/>
        <v>206062.53835700391</v>
      </c>
      <c r="AI229" s="42">
        <f t="shared" si="132"/>
        <v>208483.62561450928</v>
      </c>
      <c r="AJ229" s="42">
        <f t="shared" si="132"/>
        <v>204471.62383207874</v>
      </c>
      <c r="AK229" s="42">
        <f t="shared" si="132"/>
        <v>206398.56145023051</v>
      </c>
      <c r="AL229" s="42">
        <f t="shared" si="132"/>
        <v>206521.13428377715</v>
      </c>
      <c r="AM229" s="42">
        <f t="shared" si="132"/>
        <v>208435.53998769287</v>
      </c>
      <c r="AN229" s="42">
        <f t="shared" si="132"/>
        <v>205838.78334328602</v>
      </c>
      <c r="AO229" s="42">
        <f t="shared" si="132"/>
        <v>199509.11109117436</v>
      </c>
      <c r="AP229" s="42">
        <f t="shared" si="132"/>
        <v>196809.29326056986</v>
      </c>
      <c r="AQ229" s="42">
        <f t="shared" si="132"/>
        <v>184163.1763800701</v>
      </c>
      <c r="AR229" s="42">
        <f t="shared" si="132"/>
        <v>190834.2214822947</v>
      </c>
      <c r="AS229" s="42">
        <f t="shared" si="132"/>
        <v>176909.82801579809</v>
      </c>
      <c r="AT229" s="42">
        <f t="shared" si="132"/>
        <v>183165.85210455587</v>
      </c>
      <c r="AU229" s="42">
        <f t="shared" si="132"/>
        <v>181951.60038040316</v>
      </c>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row>
    <row r="230" spans="1:74" ht="13.5" thickBot="1" x14ac:dyDescent="0.25">
      <c r="D230" s="13"/>
    </row>
    <row r="231" spans="1:74" x14ac:dyDescent="0.2">
      <c r="A231" s="2" t="s">
        <v>65</v>
      </c>
      <c r="B231" s="2" t="s">
        <v>62</v>
      </c>
      <c r="E231" s="3">
        <v>1971</v>
      </c>
      <c r="F231" s="3">
        <v>1972</v>
      </c>
      <c r="G231" s="3">
        <v>1973</v>
      </c>
      <c r="H231" s="3">
        <v>1974</v>
      </c>
      <c r="I231" s="3">
        <v>1975</v>
      </c>
      <c r="J231" s="3">
        <v>1976</v>
      </c>
      <c r="K231" s="3">
        <v>1977</v>
      </c>
      <c r="L231" s="3">
        <v>1978</v>
      </c>
      <c r="M231" s="3">
        <v>1979</v>
      </c>
      <c r="N231" s="3">
        <v>1980</v>
      </c>
      <c r="O231" s="3">
        <v>1981</v>
      </c>
      <c r="P231" s="3">
        <v>1982</v>
      </c>
      <c r="Q231" s="3">
        <v>1983</v>
      </c>
      <c r="R231" s="3">
        <v>1984</v>
      </c>
      <c r="S231" s="3">
        <v>1985</v>
      </c>
      <c r="T231" s="3">
        <v>1986</v>
      </c>
      <c r="U231" s="3">
        <v>1987</v>
      </c>
      <c r="V231" s="3">
        <v>1988</v>
      </c>
      <c r="W231" s="3">
        <v>1989</v>
      </c>
      <c r="X231" s="3">
        <v>1990</v>
      </c>
      <c r="Y231" s="3">
        <v>1991</v>
      </c>
      <c r="Z231" s="3">
        <v>1992</v>
      </c>
      <c r="AA231" s="3">
        <v>1993</v>
      </c>
      <c r="AB231" s="3">
        <v>1994</v>
      </c>
      <c r="AC231" s="3">
        <v>1995</v>
      </c>
      <c r="AD231" s="3">
        <v>1996</v>
      </c>
      <c r="AE231" s="3">
        <v>1997</v>
      </c>
      <c r="AF231" s="3">
        <v>1998</v>
      </c>
      <c r="AG231" s="3">
        <v>1999</v>
      </c>
      <c r="AH231" s="3">
        <v>2000</v>
      </c>
      <c r="AI231" s="3">
        <v>2001</v>
      </c>
      <c r="AJ231" s="3">
        <v>2002</v>
      </c>
      <c r="AK231" s="3">
        <v>2003</v>
      </c>
      <c r="AL231" s="3">
        <v>2004</v>
      </c>
      <c r="AM231" s="3">
        <v>2005</v>
      </c>
      <c r="AN231" s="3">
        <v>2006</v>
      </c>
      <c r="AO231" s="3">
        <v>2007</v>
      </c>
      <c r="AP231" s="3">
        <v>2008</v>
      </c>
      <c r="AQ231" s="3">
        <v>2009</v>
      </c>
      <c r="AR231" s="3">
        <v>2010</v>
      </c>
      <c r="AS231" s="3">
        <v>2011</v>
      </c>
      <c r="AT231" s="3">
        <v>2012</v>
      </c>
      <c r="AU231" s="3">
        <v>2013</v>
      </c>
      <c r="AV231" s="3">
        <v>2014</v>
      </c>
      <c r="AW231" s="3">
        <v>2015</v>
      </c>
      <c r="AX231" s="3">
        <v>2016</v>
      </c>
      <c r="AY231" s="3">
        <v>2017</v>
      </c>
      <c r="AZ231" s="3">
        <v>2018</v>
      </c>
      <c r="BA231" s="3">
        <v>2019</v>
      </c>
      <c r="BB231" s="3">
        <v>2020</v>
      </c>
      <c r="BC231" s="3">
        <v>2021</v>
      </c>
      <c r="BD231" s="3">
        <v>2022</v>
      </c>
      <c r="BE231" s="3">
        <v>2023</v>
      </c>
      <c r="BF231" s="3">
        <v>2024</v>
      </c>
      <c r="BG231" s="3">
        <v>2025</v>
      </c>
      <c r="BH231" s="3">
        <v>2026</v>
      </c>
      <c r="BI231" s="3">
        <v>2027</v>
      </c>
      <c r="BJ231" s="3">
        <v>2028</v>
      </c>
      <c r="BK231" s="3">
        <v>2029</v>
      </c>
      <c r="BL231" s="3">
        <v>2030</v>
      </c>
      <c r="BM231" s="3">
        <v>2031</v>
      </c>
      <c r="BN231" s="3">
        <v>2032</v>
      </c>
      <c r="BO231" s="3">
        <v>2033</v>
      </c>
      <c r="BP231" s="3">
        <v>2034</v>
      </c>
      <c r="BQ231" s="3">
        <v>2035</v>
      </c>
      <c r="BR231" s="3">
        <v>2036</v>
      </c>
      <c r="BS231" s="3">
        <v>2037</v>
      </c>
      <c r="BT231" s="3">
        <v>2038</v>
      </c>
      <c r="BU231" s="3">
        <v>2039</v>
      </c>
      <c r="BV231" s="3">
        <v>2040</v>
      </c>
    </row>
    <row r="232" spans="1:74" x14ac:dyDescent="0.2">
      <c r="A232" s="2" t="s">
        <v>91</v>
      </c>
      <c r="B232" s="2" t="s">
        <v>90</v>
      </c>
      <c r="C232" s="20" t="s">
        <v>68</v>
      </c>
      <c r="D232" s="13"/>
      <c r="E232" s="14" t="s">
        <v>6</v>
      </c>
    </row>
    <row r="233" spans="1:74" x14ac:dyDescent="0.2">
      <c r="A233" s="165">
        <v>0.95</v>
      </c>
      <c r="B233" s="177">
        <f>(AU233-E233)/42</f>
        <v>2.4888192933270568E-3</v>
      </c>
      <c r="C233" s="166" t="str">
        <f>C197</f>
        <v>Direct heat</v>
      </c>
      <c r="D233" s="116" t="str">
        <f>D197</f>
        <v>HTH.600.C - Industrial heat/furnace</v>
      </c>
      <c r="E233" s="186">
        <f t="shared" ref="E233:AU233" si="133">E143/E197</f>
        <v>0.13294174096923453</v>
      </c>
      <c r="F233" s="187">
        <f t="shared" si="133"/>
        <v>0.14427539459305128</v>
      </c>
      <c r="G233" s="187">
        <f t="shared" si="133"/>
        <v>0.1379407621820089</v>
      </c>
      <c r="H233" s="187">
        <f t="shared" si="133"/>
        <v>0.15009931713849667</v>
      </c>
      <c r="I233" s="187">
        <f t="shared" si="133"/>
        <v>0.15052755485230621</v>
      </c>
      <c r="J233" s="187">
        <f t="shared" si="133"/>
        <v>0.15166868787336404</v>
      </c>
      <c r="K233" s="187">
        <f t="shared" si="133"/>
        <v>0.16201491239008781</v>
      </c>
      <c r="L233" s="187">
        <f t="shared" si="133"/>
        <v>0.1699410244585815</v>
      </c>
      <c r="M233" s="187">
        <f t="shared" si="133"/>
        <v>0.16514442115996614</v>
      </c>
      <c r="N233" s="187">
        <f t="shared" si="133"/>
        <v>0.19385577365100876</v>
      </c>
      <c r="O233" s="187">
        <f t="shared" si="133"/>
        <v>0.19389615195939996</v>
      </c>
      <c r="P233" s="187">
        <f t="shared" si="133"/>
        <v>0.20176547269690731</v>
      </c>
      <c r="Q233" s="187">
        <f t="shared" si="133"/>
        <v>0.20351684764283884</v>
      </c>
      <c r="R233" s="187">
        <f t="shared" si="133"/>
        <v>0.20489670854727485</v>
      </c>
      <c r="S233" s="187">
        <f t="shared" si="133"/>
        <v>0.20209028052557029</v>
      </c>
      <c r="T233" s="187">
        <f t="shared" si="133"/>
        <v>0.207022890457217</v>
      </c>
      <c r="U233" s="187">
        <f t="shared" si="133"/>
        <v>0.21072273923939799</v>
      </c>
      <c r="V233" s="187">
        <f t="shared" si="133"/>
        <v>0.20829943913502966</v>
      </c>
      <c r="W233" s="187">
        <f t="shared" si="133"/>
        <v>0.19718899730060105</v>
      </c>
      <c r="X233" s="187">
        <f t="shared" si="133"/>
        <v>0.19489344863535027</v>
      </c>
      <c r="Y233" s="187">
        <f t="shared" si="133"/>
        <v>0.20537053117066414</v>
      </c>
      <c r="Z233" s="187">
        <f t="shared" si="133"/>
        <v>0.20492924484052738</v>
      </c>
      <c r="AA233" s="187">
        <f t="shared" si="133"/>
        <v>0.19864960591694206</v>
      </c>
      <c r="AB233" s="187">
        <f t="shared" si="133"/>
        <v>0.19338388300102463</v>
      </c>
      <c r="AC233" s="187">
        <f t="shared" si="133"/>
        <v>0.19236240899525731</v>
      </c>
      <c r="AD233" s="187">
        <f t="shared" si="133"/>
        <v>0.21470533725904101</v>
      </c>
      <c r="AE233" s="187">
        <f t="shared" si="133"/>
        <v>0.21806641959322959</v>
      </c>
      <c r="AF233" s="187">
        <f t="shared" si="133"/>
        <v>0.22475101023716904</v>
      </c>
      <c r="AG233" s="187">
        <f t="shared" si="133"/>
        <v>0.21954513877842335</v>
      </c>
      <c r="AH233" s="187">
        <f t="shared" si="133"/>
        <v>0.23147585394739159</v>
      </c>
      <c r="AI233" s="187">
        <f t="shared" si="133"/>
        <v>0.24230497539842091</v>
      </c>
      <c r="AJ233" s="187">
        <f t="shared" si="133"/>
        <v>0.25434340264781108</v>
      </c>
      <c r="AK233" s="187">
        <f t="shared" si="133"/>
        <v>0.26816280087334488</v>
      </c>
      <c r="AL233" s="187">
        <f t="shared" si="133"/>
        <v>0.25840613653225636</v>
      </c>
      <c r="AM233" s="187">
        <f t="shared" si="133"/>
        <v>0.25735863729087727</v>
      </c>
      <c r="AN233" s="187">
        <f t="shared" si="133"/>
        <v>0.24859606791729927</v>
      </c>
      <c r="AO233" s="187">
        <f t="shared" si="133"/>
        <v>0.24694407060694079</v>
      </c>
      <c r="AP233" s="187">
        <f t="shared" si="133"/>
        <v>0.23121082065526447</v>
      </c>
      <c r="AQ233" s="187">
        <f t="shared" si="133"/>
        <v>0.22935398688104874</v>
      </c>
      <c r="AR233" s="187">
        <f t="shared" si="133"/>
        <v>0.2308660915977134</v>
      </c>
      <c r="AS233" s="187">
        <f t="shared" si="133"/>
        <v>0.23335326428090647</v>
      </c>
      <c r="AT233" s="187">
        <f t="shared" si="133"/>
        <v>0.23716090540114793</v>
      </c>
      <c r="AU233" s="187">
        <f t="shared" si="133"/>
        <v>0.23747215128897092</v>
      </c>
      <c r="AV233" s="212">
        <f t="shared" ref="AV233:AV249" si="134">AU233+$B233*$A233^(AV$231-$AU$231)</f>
        <v>0.23983652961763163</v>
      </c>
      <c r="AW233" s="212">
        <f t="shared" ref="AW233:BV243" si="135">AV233+$B233*$A233^(AW$231-$AU$231)</f>
        <v>0.2420826890298593</v>
      </c>
      <c r="AX233" s="212">
        <f t="shared" si="135"/>
        <v>0.24421654047147559</v>
      </c>
      <c r="AY233" s="212">
        <f t="shared" si="135"/>
        <v>0.24624369934101106</v>
      </c>
      <c r="AZ233" s="212">
        <f t="shared" si="135"/>
        <v>0.24816950026706977</v>
      </c>
      <c r="BA233" s="212">
        <f t="shared" si="135"/>
        <v>0.24999901114682554</v>
      </c>
      <c r="BB233" s="212">
        <f t="shared" si="135"/>
        <v>0.25173704648259354</v>
      </c>
      <c r="BC233" s="212">
        <f t="shared" si="135"/>
        <v>0.2533881800515731</v>
      </c>
      <c r="BD233" s="212">
        <f t="shared" si="135"/>
        <v>0.25495675694210368</v>
      </c>
      <c r="BE233" s="212">
        <f t="shared" si="135"/>
        <v>0.25644690498810774</v>
      </c>
      <c r="BF233" s="212">
        <f t="shared" si="135"/>
        <v>0.2578625456318116</v>
      </c>
      <c r="BG233" s="212">
        <f t="shared" si="135"/>
        <v>0.25920740424333027</v>
      </c>
      <c r="BH233" s="212">
        <f t="shared" si="135"/>
        <v>0.26048501992427303</v>
      </c>
      <c r="BI233" s="212">
        <f t="shared" si="135"/>
        <v>0.26169875482116861</v>
      </c>
      <c r="BJ233" s="212">
        <f t="shared" si="135"/>
        <v>0.26285180297321942</v>
      </c>
      <c r="BK233" s="212">
        <f t="shared" si="135"/>
        <v>0.2639471987176677</v>
      </c>
      <c r="BL233" s="212">
        <f t="shared" si="135"/>
        <v>0.26498782467489357</v>
      </c>
      <c r="BM233" s="212">
        <f t="shared" si="135"/>
        <v>0.26597641933425814</v>
      </c>
      <c r="BN233" s="212">
        <f t="shared" si="135"/>
        <v>0.26691558426065448</v>
      </c>
      <c r="BO233" s="212">
        <f t="shared" si="135"/>
        <v>0.26780779094073098</v>
      </c>
      <c r="BP233" s="212">
        <f t="shared" si="135"/>
        <v>0.26865538728680366</v>
      </c>
      <c r="BQ233" s="212">
        <f t="shared" si="135"/>
        <v>0.26946060381557274</v>
      </c>
      <c r="BR233" s="212">
        <f t="shared" si="135"/>
        <v>0.27022555951790334</v>
      </c>
      <c r="BS233" s="212">
        <f t="shared" si="135"/>
        <v>0.27095226743511741</v>
      </c>
      <c r="BT233" s="212">
        <f t="shared" si="135"/>
        <v>0.27164263995647081</v>
      </c>
      <c r="BU233" s="212">
        <f t="shared" si="135"/>
        <v>0.27229849385175653</v>
      </c>
      <c r="BV233" s="213">
        <f t="shared" si="135"/>
        <v>0.27292155505227794</v>
      </c>
    </row>
    <row r="234" spans="1:74" x14ac:dyDescent="0.2">
      <c r="A234" s="218">
        <f>A233</f>
        <v>0.95</v>
      </c>
      <c r="B234" s="178">
        <f t="shared" ref="B234:B256" si="136">(AU234-E234)/42</f>
        <v>5.2831480291522291E-4</v>
      </c>
      <c r="C234" s="167"/>
      <c r="D234" s="126" t="str">
        <f t="shared" ref="D234:D256" si="137">D198</f>
        <v>LTH.20.C - Domestic heat/furnace</v>
      </c>
      <c r="E234" s="188">
        <f t="shared" ref="E234:AU234" si="138">E144/E198</f>
        <v>1.5286006226934181E-2</v>
      </c>
      <c r="F234" s="16">
        <f t="shared" si="138"/>
        <v>1.4484679141117862E-2</v>
      </c>
      <c r="G234" s="16">
        <f t="shared" si="138"/>
        <v>1.5016503637605417E-2</v>
      </c>
      <c r="H234" s="16">
        <f t="shared" si="138"/>
        <v>1.5718983504812076E-2</v>
      </c>
      <c r="I234" s="16">
        <f t="shared" si="138"/>
        <v>1.313637438692066E-2</v>
      </c>
      <c r="J234" s="16">
        <f t="shared" si="138"/>
        <v>1.4723909485052176E-2</v>
      </c>
      <c r="K234" s="16">
        <f t="shared" si="138"/>
        <v>2.1069925827134489E-2</v>
      </c>
      <c r="L234" s="16">
        <f t="shared" si="138"/>
        <v>1.9974718363717101E-2</v>
      </c>
      <c r="M234" s="16">
        <f t="shared" si="138"/>
        <v>2.4074470387677644E-2</v>
      </c>
      <c r="N234" s="16">
        <f t="shared" si="138"/>
        <v>1.9121822593417416E-2</v>
      </c>
      <c r="O234" s="16">
        <f t="shared" si="138"/>
        <v>1.8625154351047338E-2</v>
      </c>
      <c r="P234" s="16">
        <f t="shared" si="138"/>
        <v>2.4720984223164433E-2</v>
      </c>
      <c r="Q234" s="16">
        <f t="shared" si="138"/>
        <v>2.2336504798149161E-2</v>
      </c>
      <c r="R234" s="16">
        <f t="shared" si="138"/>
        <v>2.191278690156016E-2</v>
      </c>
      <c r="S234" s="16">
        <f t="shared" si="138"/>
        <v>2.5170784949984062E-2</v>
      </c>
      <c r="T234" s="16">
        <f t="shared" si="138"/>
        <v>2.6614492311303382E-2</v>
      </c>
      <c r="U234" s="16">
        <f t="shared" si="138"/>
        <v>2.4809687015785068E-2</v>
      </c>
      <c r="V234" s="16">
        <f t="shared" si="138"/>
        <v>2.3119204781121245E-2</v>
      </c>
      <c r="W234" s="16">
        <f t="shared" si="138"/>
        <v>2.116277529822734E-2</v>
      </c>
      <c r="X234" s="16">
        <f t="shared" si="138"/>
        <v>2.4253761650279759E-2</v>
      </c>
      <c r="Y234" s="16">
        <f t="shared" si="138"/>
        <v>3.069306629049626E-2</v>
      </c>
      <c r="Z234" s="16">
        <f t="shared" si="138"/>
        <v>2.7782238878731581E-2</v>
      </c>
      <c r="AA234" s="16">
        <f t="shared" si="138"/>
        <v>2.8252736691411141E-2</v>
      </c>
      <c r="AB234" s="16">
        <f t="shared" si="138"/>
        <v>3.0163556383290571E-2</v>
      </c>
      <c r="AC234" s="16">
        <f t="shared" si="138"/>
        <v>2.6371779508900354E-2</v>
      </c>
      <c r="AD234" s="16">
        <f t="shared" si="138"/>
        <v>3.413635646687805E-2</v>
      </c>
      <c r="AE234" s="16">
        <f t="shared" si="138"/>
        <v>3.4287801815488156E-2</v>
      </c>
      <c r="AF234" s="16">
        <f t="shared" si="138"/>
        <v>3.0294949547538738E-2</v>
      </c>
      <c r="AG234" s="16">
        <f t="shared" si="138"/>
        <v>3.1770494679915912E-2</v>
      </c>
      <c r="AH234" s="16">
        <f t="shared" si="138"/>
        <v>3.2638559565490471E-2</v>
      </c>
      <c r="AI234" s="16">
        <f t="shared" si="138"/>
        <v>3.5202061636498014E-2</v>
      </c>
      <c r="AJ234" s="16">
        <f t="shared" si="138"/>
        <v>3.4490715683036209E-2</v>
      </c>
      <c r="AK234" s="16">
        <f t="shared" si="138"/>
        <v>3.4683382531410803E-2</v>
      </c>
      <c r="AL234" s="16">
        <f t="shared" si="138"/>
        <v>3.5026900743189482E-2</v>
      </c>
      <c r="AM234" s="16">
        <f t="shared" si="138"/>
        <v>3.5766062547422074E-2</v>
      </c>
      <c r="AN234" s="16">
        <f t="shared" si="138"/>
        <v>3.7158373220273544E-2</v>
      </c>
      <c r="AO234" s="16">
        <f t="shared" si="138"/>
        <v>3.0249569134114231E-2</v>
      </c>
      <c r="AP234" s="16">
        <f t="shared" si="138"/>
        <v>3.1968348349846853E-2</v>
      </c>
      <c r="AQ234" s="16">
        <f t="shared" si="138"/>
        <v>3.7663507098711232E-2</v>
      </c>
      <c r="AR234" s="16">
        <f t="shared" si="138"/>
        <v>3.9957044616927964E-2</v>
      </c>
      <c r="AS234" s="16">
        <f t="shared" si="138"/>
        <v>4.0122208871797189E-2</v>
      </c>
      <c r="AT234" s="16">
        <f t="shared" si="138"/>
        <v>3.3726942588298441E-2</v>
      </c>
      <c r="AU234" s="16">
        <f t="shared" si="138"/>
        <v>3.7475227949373545E-2</v>
      </c>
      <c r="AV234" s="87">
        <f t="shared" si="134"/>
        <v>3.7977127012143008E-2</v>
      </c>
      <c r="AW234" s="87">
        <f t="shared" ref="AW234:BK234" si="139">AV234+$B234*$A234^(AW$231-$AU$231)</f>
        <v>3.8453931121773997E-2</v>
      </c>
      <c r="AX234" s="87">
        <f t="shared" si="139"/>
        <v>3.8906895025923434E-2</v>
      </c>
      <c r="AY234" s="87">
        <f t="shared" si="139"/>
        <v>3.9337210734865402E-2</v>
      </c>
      <c r="AZ234" s="87">
        <f t="shared" si="139"/>
        <v>3.9746010658360274E-2</v>
      </c>
      <c r="BA234" s="87">
        <f t="shared" si="139"/>
        <v>4.0134370585680403E-2</v>
      </c>
      <c r="BB234" s="87">
        <f t="shared" si="139"/>
        <v>4.050331251663452E-2</v>
      </c>
      <c r="BC234" s="87">
        <f t="shared" si="139"/>
        <v>4.0853807351040931E-2</v>
      </c>
      <c r="BD234" s="87">
        <f t="shared" si="139"/>
        <v>4.1186777443727021E-2</v>
      </c>
      <c r="BE234" s="87">
        <f t="shared" si="139"/>
        <v>4.150309903177881E-2</v>
      </c>
      <c r="BF234" s="87">
        <f t="shared" si="139"/>
        <v>4.1803604540428009E-2</v>
      </c>
      <c r="BG234" s="87">
        <f t="shared" si="139"/>
        <v>4.2089084773644744E-2</v>
      </c>
      <c r="BH234" s="87">
        <f t="shared" si="139"/>
        <v>4.2360290995200646E-2</v>
      </c>
      <c r="BI234" s="87">
        <f t="shared" si="139"/>
        <v>4.2617936905678749E-2</v>
      </c>
      <c r="BJ234" s="87">
        <f t="shared" si="139"/>
        <v>4.286270052063295E-2</v>
      </c>
      <c r="BK234" s="87">
        <f t="shared" si="139"/>
        <v>4.3095225954839445E-2</v>
      </c>
      <c r="BL234" s="87">
        <f t="shared" si="135"/>
        <v>4.331612511733561E-2</v>
      </c>
      <c r="BM234" s="87">
        <f t="shared" si="135"/>
        <v>4.3525979321706966E-2</v>
      </c>
      <c r="BN234" s="87">
        <f t="shared" si="135"/>
        <v>4.3725340815859756E-2</v>
      </c>
      <c r="BO234" s="87">
        <f t="shared" si="135"/>
        <v>4.3914734235304904E-2</v>
      </c>
      <c r="BP234" s="87">
        <f t="shared" si="135"/>
        <v>4.4094657983777798E-2</v>
      </c>
      <c r="BQ234" s="87">
        <f t="shared" si="135"/>
        <v>4.4265585544827048E-2</v>
      </c>
      <c r="BR234" s="87">
        <f t="shared" si="135"/>
        <v>4.4427966727823835E-2</v>
      </c>
      <c r="BS234" s="87">
        <f t="shared" si="135"/>
        <v>4.4582228851670784E-2</v>
      </c>
      <c r="BT234" s="87">
        <f t="shared" si="135"/>
        <v>4.4728777869325387E-2</v>
      </c>
      <c r="BU234" s="87">
        <f t="shared" si="135"/>
        <v>4.4867999436097254E-2</v>
      </c>
      <c r="BV234" s="105">
        <f t="shared" si="135"/>
        <v>4.5000259924530529E-2</v>
      </c>
    </row>
    <row r="235" spans="1:74" x14ac:dyDescent="0.2">
      <c r="A235" s="218">
        <f>A234</f>
        <v>0.95</v>
      </c>
      <c r="B235" s="178">
        <f t="shared" si="136"/>
        <v>5.7763010480186769E-4</v>
      </c>
      <c r="C235" s="167"/>
      <c r="D235" s="126" t="str">
        <f t="shared" si="137"/>
        <v>LTH.20.C - Industrial heat/furnace</v>
      </c>
      <c r="E235" s="188">
        <f t="shared" ref="E235:AU235" si="140">E145/E199</f>
        <v>1.4612965731906147E-2</v>
      </c>
      <c r="F235" s="16">
        <f t="shared" si="140"/>
        <v>1.3822175251943028E-2</v>
      </c>
      <c r="G235" s="16">
        <f t="shared" si="140"/>
        <v>1.4167652837563712E-2</v>
      </c>
      <c r="H235" s="16">
        <f t="shared" si="140"/>
        <v>1.4919600524219648E-2</v>
      </c>
      <c r="I235" s="16">
        <f t="shared" si="140"/>
        <v>1.251132574922722E-2</v>
      </c>
      <c r="J235" s="16">
        <f t="shared" si="140"/>
        <v>1.3947083929857782E-2</v>
      </c>
      <c r="K235" s="16">
        <f t="shared" si="140"/>
        <v>1.9906859563555823E-2</v>
      </c>
      <c r="L235" s="16">
        <f t="shared" si="140"/>
        <v>1.881897233493033E-2</v>
      </c>
      <c r="M235" s="16">
        <f t="shared" si="140"/>
        <v>2.2648670338321159E-2</v>
      </c>
      <c r="N235" s="16">
        <f t="shared" si="140"/>
        <v>1.8061896056398213E-2</v>
      </c>
      <c r="O235" s="16">
        <f t="shared" si="140"/>
        <v>1.7694667266100018E-2</v>
      </c>
      <c r="P235" s="16">
        <f t="shared" si="140"/>
        <v>2.3644608653257571E-2</v>
      </c>
      <c r="Q235" s="16">
        <f t="shared" si="140"/>
        <v>2.1295582360445015E-2</v>
      </c>
      <c r="R235" s="16">
        <f t="shared" si="140"/>
        <v>2.1013050273384865E-2</v>
      </c>
      <c r="S235" s="16">
        <f t="shared" si="140"/>
        <v>2.4061239311551484E-2</v>
      </c>
      <c r="T235" s="16">
        <f t="shared" si="140"/>
        <v>2.5616091258871477E-2</v>
      </c>
      <c r="U235" s="16">
        <f t="shared" si="140"/>
        <v>2.3760251252940817E-2</v>
      </c>
      <c r="V235" s="16">
        <f t="shared" si="140"/>
        <v>2.2103736112058552E-2</v>
      </c>
      <c r="W235" s="16">
        <f t="shared" si="140"/>
        <v>2.0510893714921579E-2</v>
      </c>
      <c r="X235" s="16">
        <f t="shared" si="140"/>
        <v>2.3453367125223428E-2</v>
      </c>
      <c r="Y235" s="16">
        <f t="shared" si="140"/>
        <v>2.9659726715914443E-2</v>
      </c>
      <c r="Z235" s="16">
        <f t="shared" si="140"/>
        <v>2.6691289790654004E-2</v>
      </c>
      <c r="AA235" s="16">
        <f t="shared" si="140"/>
        <v>2.7162200696896618E-2</v>
      </c>
      <c r="AB235" s="16">
        <f t="shared" si="140"/>
        <v>2.9524549476204795E-2</v>
      </c>
      <c r="AC235" s="16">
        <f t="shared" si="140"/>
        <v>2.5873527663154716E-2</v>
      </c>
      <c r="AD235" s="16">
        <f t="shared" si="140"/>
        <v>3.3660066201751652E-2</v>
      </c>
      <c r="AE235" s="16">
        <f t="shared" si="140"/>
        <v>3.3947761873621238E-2</v>
      </c>
      <c r="AF235" s="16">
        <f t="shared" si="140"/>
        <v>2.9971344210179184E-2</v>
      </c>
      <c r="AG235" s="16">
        <f t="shared" si="140"/>
        <v>3.6251727778536684E-2</v>
      </c>
      <c r="AH235" s="16">
        <f t="shared" si="140"/>
        <v>3.712882963429557E-2</v>
      </c>
      <c r="AI235" s="16">
        <f t="shared" si="140"/>
        <v>3.8992480462156136E-2</v>
      </c>
      <c r="AJ235" s="16">
        <f t="shared" si="140"/>
        <v>3.7618889759682368E-2</v>
      </c>
      <c r="AK235" s="16">
        <f t="shared" si="140"/>
        <v>3.7666360104469124E-2</v>
      </c>
      <c r="AL235" s="16">
        <f t="shared" si="140"/>
        <v>3.6302730342048582E-2</v>
      </c>
      <c r="AM235" s="16">
        <f t="shared" si="140"/>
        <v>3.7060304560996182E-2</v>
      </c>
      <c r="AN235" s="16">
        <f t="shared" si="140"/>
        <v>3.8692311436113076E-2</v>
      </c>
      <c r="AO235" s="16">
        <f t="shared" si="140"/>
        <v>3.1779250972921509E-2</v>
      </c>
      <c r="AP235" s="16">
        <f t="shared" si="140"/>
        <v>3.3140488000547051E-2</v>
      </c>
      <c r="AQ235" s="16">
        <f t="shared" si="140"/>
        <v>3.9109796030924439E-2</v>
      </c>
      <c r="AR235" s="16">
        <f t="shared" si="140"/>
        <v>4.1339463872562821E-2</v>
      </c>
      <c r="AS235" s="16">
        <f t="shared" si="140"/>
        <v>4.1453522155729894E-2</v>
      </c>
      <c r="AT235" s="16">
        <f t="shared" si="140"/>
        <v>3.5081102353138938E-2</v>
      </c>
      <c r="AU235" s="16">
        <f t="shared" si="140"/>
        <v>3.8873430133584588E-2</v>
      </c>
      <c r="AV235" s="87">
        <f t="shared" si="134"/>
        <v>3.9422178733146365E-2</v>
      </c>
      <c r="AW235" s="87">
        <f t="shared" si="135"/>
        <v>3.9943489902730049E-2</v>
      </c>
      <c r="AX235" s="87">
        <f t="shared" si="135"/>
        <v>4.0438735513834548E-2</v>
      </c>
      <c r="AY235" s="87">
        <f t="shared" si="135"/>
        <v>4.0909218844383824E-2</v>
      </c>
      <c r="AZ235" s="87">
        <f t="shared" si="135"/>
        <v>4.1356178008405638E-2</v>
      </c>
      <c r="BA235" s="87">
        <f t="shared" si="135"/>
        <v>4.1780789214226358E-2</v>
      </c>
      <c r="BB235" s="87">
        <f t="shared" si="135"/>
        <v>4.2184169859756045E-2</v>
      </c>
      <c r="BC235" s="87">
        <f t="shared" si="135"/>
        <v>4.2567381473009244E-2</v>
      </c>
      <c r="BD235" s="87">
        <f t="shared" si="135"/>
        <v>4.2931432505599783E-2</v>
      </c>
      <c r="BE235" s="87">
        <f t="shared" si="135"/>
        <v>4.32772809865608E-2</v>
      </c>
      <c r="BF235" s="87">
        <f t="shared" si="135"/>
        <v>4.3605837043473761E-2</v>
      </c>
      <c r="BG235" s="87">
        <f t="shared" si="135"/>
        <v>4.3917965297541078E-2</v>
      </c>
      <c r="BH235" s="87">
        <f t="shared" si="135"/>
        <v>4.421448713890503E-2</v>
      </c>
      <c r="BI235" s="87">
        <f t="shared" si="135"/>
        <v>4.4496182888200779E-2</v>
      </c>
      <c r="BJ235" s="87">
        <f t="shared" si="135"/>
        <v>4.4763793850031743E-2</v>
      </c>
      <c r="BK235" s="87">
        <f t="shared" si="135"/>
        <v>4.5018024263771161E-2</v>
      </c>
      <c r="BL235" s="87">
        <f t="shared" si="135"/>
        <v>4.5259543156823609E-2</v>
      </c>
      <c r="BM235" s="87">
        <f t="shared" si="135"/>
        <v>4.5488986105223429E-2</v>
      </c>
      <c r="BN235" s="87">
        <f t="shared" si="135"/>
        <v>4.5706956906203258E-2</v>
      </c>
      <c r="BO235" s="87">
        <f t="shared" si="135"/>
        <v>4.59140291671341E-2</v>
      </c>
      <c r="BP235" s="87">
        <f t="shared" si="135"/>
        <v>4.6110747815018401E-2</v>
      </c>
      <c r="BQ235" s="87">
        <f t="shared" si="135"/>
        <v>4.6297630530508484E-2</v>
      </c>
      <c r="BR235" s="87">
        <f t="shared" si="135"/>
        <v>4.6475169110224063E-2</v>
      </c>
      <c r="BS235" s="87">
        <f t="shared" si="135"/>
        <v>4.664383076095386E-2</v>
      </c>
      <c r="BT235" s="87">
        <f t="shared" si="135"/>
        <v>4.680405932914717E-2</v>
      </c>
      <c r="BU235" s="87">
        <f t="shared" si="135"/>
        <v>4.6956276468930816E-2</v>
      </c>
      <c r="BV235" s="105">
        <f t="shared" si="135"/>
        <v>4.7100882751725276E-2</v>
      </c>
    </row>
    <row r="236" spans="1:74" x14ac:dyDescent="0.2">
      <c r="A236" s="218">
        <f>A233</f>
        <v>0.95</v>
      </c>
      <c r="B236" s="178">
        <f t="shared" si="136"/>
        <v>1.4385993387601953E-3</v>
      </c>
      <c r="C236" s="167"/>
      <c r="D236" s="126" t="str">
        <f t="shared" si="137"/>
        <v>MTH.100.C - Industrial heat/furnace</v>
      </c>
      <c r="E236" s="188">
        <f t="shared" ref="E236:AU236" si="141">E146/E200</f>
        <v>0.12785976344273609</v>
      </c>
      <c r="F236" s="16">
        <f t="shared" si="141"/>
        <v>0.13011363796399306</v>
      </c>
      <c r="G236" s="16">
        <f t="shared" si="141"/>
        <v>0.13232341968042968</v>
      </c>
      <c r="H236" s="16">
        <f t="shared" si="141"/>
        <v>0.13540996118845725</v>
      </c>
      <c r="I236" s="16">
        <f t="shared" si="141"/>
        <v>0.1363909161460915</v>
      </c>
      <c r="J236" s="16">
        <f t="shared" si="141"/>
        <v>0.14209153261071367</v>
      </c>
      <c r="K236" s="16">
        <f t="shared" si="141"/>
        <v>0.14482319667171942</v>
      </c>
      <c r="L236" s="16">
        <f t="shared" si="141"/>
        <v>0.14526276137077254</v>
      </c>
      <c r="M236" s="16">
        <f t="shared" si="141"/>
        <v>0.14937113291746515</v>
      </c>
      <c r="N236" s="16">
        <f t="shared" si="141"/>
        <v>0.15106255891737819</v>
      </c>
      <c r="O236" s="16">
        <f t="shared" si="141"/>
        <v>0.1531209415596769</v>
      </c>
      <c r="P236" s="16">
        <f t="shared" si="141"/>
        <v>0.15638284320080437</v>
      </c>
      <c r="Q236" s="16">
        <f t="shared" si="141"/>
        <v>0.15709986103153625</v>
      </c>
      <c r="R236" s="16">
        <f t="shared" si="141"/>
        <v>0.16235213259640174</v>
      </c>
      <c r="S236" s="16">
        <f t="shared" si="141"/>
        <v>0.1656541032331737</v>
      </c>
      <c r="T236" s="16">
        <f t="shared" si="141"/>
        <v>0.1672950668880013</v>
      </c>
      <c r="U236" s="16">
        <f t="shared" si="141"/>
        <v>0.16776034621967714</v>
      </c>
      <c r="V236" s="16">
        <f t="shared" si="141"/>
        <v>0.16799174646756282</v>
      </c>
      <c r="W236" s="16">
        <f t="shared" si="141"/>
        <v>0.16799875410209264</v>
      </c>
      <c r="X236" s="16">
        <f t="shared" si="141"/>
        <v>0.1697631456851221</v>
      </c>
      <c r="Y236" s="16">
        <f t="shared" si="141"/>
        <v>0.17367169217036046</v>
      </c>
      <c r="Z236" s="16">
        <f t="shared" si="141"/>
        <v>0.17560277049605805</v>
      </c>
      <c r="AA236" s="16">
        <f t="shared" si="141"/>
        <v>0.1757751759901949</v>
      </c>
      <c r="AB236" s="16">
        <f t="shared" si="141"/>
        <v>0.17490252527185213</v>
      </c>
      <c r="AC236" s="16">
        <f t="shared" si="141"/>
        <v>0.17481577066704054</v>
      </c>
      <c r="AD236" s="16">
        <f t="shared" si="141"/>
        <v>0.17993103180759337</v>
      </c>
      <c r="AE236" s="16">
        <f t="shared" si="141"/>
        <v>0.17985741408313563</v>
      </c>
      <c r="AF236" s="16">
        <f t="shared" si="141"/>
        <v>0.18066498579644588</v>
      </c>
      <c r="AG236" s="16">
        <f t="shared" si="141"/>
        <v>0.18180095336697813</v>
      </c>
      <c r="AH236" s="16">
        <f t="shared" si="141"/>
        <v>0.18480852821891122</v>
      </c>
      <c r="AI236" s="16">
        <f t="shared" si="141"/>
        <v>0.18641910514436569</v>
      </c>
      <c r="AJ236" s="16">
        <f t="shared" si="141"/>
        <v>0.18601903657178853</v>
      </c>
      <c r="AK236" s="16">
        <f t="shared" si="141"/>
        <v>0.18729652359015356</v>
      </c>
      <c r="AL236" s="16">
        <f t="shared" si="141"/>
        <v>0.18417566974433819</v>
      </c>
      <c r="AM236" s="16">
        <f t="shared" si="141"/>
        <v>0.18434770004492276</v>
      </c>
      <c r="AN236" s="16">
        <f t="shared" si="141"/>
        <v>0.18400022878631073</v>
      </c>
      <c r="AO236" s="16">
        <f t="shared" si="141"/>
        <v>0.18661921663531233</v>
      </c>
      <c r="AP236" s="16">
        <f t="shared" si="141"/>
        <v>0.18908792801868629</v>
      </c>
      <c r="AQ236" s="16">
        <f t="shared" si="141"/>
        <v>0.18270984816582311</v>
      </c>
      <c r="AR236" s="16">
        <f t="shared" si="141"/>
        <v>0.18787549795447983</v>
      </c>
      <c r="AS236" s="16">
        <f t="shared" si="141"/>
        <v>0.18370877107879918</v>
      </c>
      <c r="AT236" s="16">
        <f t="shared" si="141"/>
        <v>0.18299943791930393</v>
      </c>
      <c r="AU236" s="16">
        <f t="shared" si="141"/>
        <v>0.18828093567066428</v>
      </c>
      <c r="AV236" s="87">
        <f t="shared" si="134"/>
        <v>0.18964760504248648</v>
      </c>
      <c r="AW236" s="87">
        <f t="shared" si="135"/>
        <v>0.19094594094571757</v>
      </c>
      <c r="AX236" s="87">
        <f t="shared" si="135"/>
        <v>0.19217936005378708</v>
      </c>
      <c r="AY236" s="87">
        <f t="shared" si="135"/>
        <v>0.19335110820645313</v>
      </c>
      <c r="AZ236" s="87">
        <f t="shared" si="135"/>
        <v>0.19446426895148586</v>
      </c>
      <c r="BA236" s="87">
        <f t="shared" si="135"/>
        <v>0.19552177165926696</v>
      </c>
      <c r="BB236" s="87">
        <f t="shared" si="135"/>
        <v>0.19652639923165902</v>
      </c>
      <c r="BC236" s="87">
        <f t="shared" si="135"/>
        <v>0.19748079542543145</v>
      </c>
      <c r="BD236" s="87">
        <f t="shared" si="135"/>
        <v>0.19838747180951527</v>
      </c>
      <c r="BE236" s="87">
        <f t="shared" si="135"/>
        <v>0.1992488143743949</v>
      </c>
      <c r="BF236" s="87">
        <f t="shared" si="135"/>
        <v>0.20006708981103055</v>
      </c>
      <c r="BG236" s="87">
        <f t="shared" si="135"/>
        <v>0.20084445147583443</v>
      </c>
      <c r="BH236" s="87">
        <f t="shared" si="135"/>
        <v>0.2015829450573981</v>
      </c>
      <c r="BI236" s="87">
        <f t="shared" si="135"/>
        <v>0.20228451395988359</v>
      </c>
      <c r="BJ236" s="87">
        <f t="shared" si="135"/>
        <v>0.20295100441724481</v>
      </c>
      <c r="BK236" s="87">
        <f t="shared" si="135"/>
        <v>0.20358417035173798</v>
      </c>
      <c r="BL236" s="87">
        <f t="shared" si="135"/>
        <v>0.20418567798950649</v>
      </c>
      <c r="BM236" s="87">
        <f t="shared" si="135"/>
        <v>0.20475711024538656</v>
      </c>
      <c r="BN236" s="87">
        <f t="shared" si="135"/>
        <v>0.20529997088847263</v>
      </c>
      <c r="BO236" s="87">
        <f t="shared" si="135"/>
        <v>0.2058156884994044</v>
      </c>
      <c r="BP236" s="87">
        <f t="shared" si="135"/>
        <v>0.20630562022978957</v>
      </c>
      <c r="BQ236" s="87">
        <f t="shared" si="135"/>
        <v>0.2067710553736555</v>
      </c>
      <c r="BR236" s="87">
        <f t="shared" si="135"/>
        <v>0.20721321876032814</v>
      </c>
      <c r="BS236" s="87">
        <f t="shared" si="135"/>
        <v>0.20763327397766712</v>
      </c>
      <c r="BT236" s="87">
        <f t="shared" si="135"/>
        <v>0.20803232643413916</v>
      </c>
      <c r="BU236" s="87">
        <f t="shared" si="135"/>
        <v>0.20841142626778761</v>
      </c>
      <c r="BV236" s="105">
        <f t="shared" si="135"/>
        <v>0.20877157110975364</v>
      </c>
    </row>
    <row r="237" spans="1:74" x14ac:dyDescent="0.2">
      <c r="A237" s="219">
        <f t="shared" ref="A237:A255" si="142">A236</f>
        <v>0.95</v>
      </c>
      <c r="B237" s="179">
        <f t="shared" si="136"/>
        <v>1.5255857681136884E-3</v>
      </c>
      <c r="C237" s="168"/>
      <c r="D237" s="127" t="str">
        <f t="shared" si="137"/>
        <v>MTH.200.C - Industrial heat/furnace</v>
      </c>
      <c r="E237" s="189">
        <f t="shared" ref="E237:AU237" si="143">E147/E201</f>
        <v>0.10255140352702269</v>
      </c>
      <c r="F237" s="190">
        <f t="shared" si="143"/>
        <v>0.11195872257817266</v>
      </c>
      <c r="G237" s="190">
        <f t="shared" si="143"/>
        <v>0.10433203046046957</v>
      </c>
      <c r="H237" s="190">
        <f t="shared" si="143"/>
        <v>0.11193269463315722</v>
      </c>
      <c r="I237" s="190">
        <f t="shared" si="143"/>
        <v>0.11142200588280142</v>
      </c>
      <c r="J237" s="190">
        <f t="shared" si="143"/>
        <v>0.11297062681869398</v>
      </c>
      <c r="K237" s="190">
        <f t="shared" si="143"/>
        <v>0.11920399827892346</v>
      </c>
      <c r="L237" s="190">
        <f t="shared" si="143"/>
        <v>0.12112505258420049</v>
      </c>
      <c r="M237" s="190">
        <f t="shared" si="143"/>
        <v>0.11918204640313396</v>
      </c>
      <c r="N237" s="190">
        <f t="shared" si="143"/>
        <v>0.12702559843731565</v>
      </c>
      <c r="O237" s="190">
        <f t="shared" si="143"/>
        <v>0.12654207936033265</v>
      </c>
      <c r="P237" s="190">
        <f t="shared" si="143"/>
        <v>0.13062150292358815</v>
      </c>
      <c r="Q237" s="190">
        <f t="shared" si="143"/>
        <v>0.13464058806448923</v>
      </c>
      <c r="R237" s="190">
        <f t="shared" si="143"/>
        <v>0.13228285496942829</v>
      </c>
      <c r="S237" s="190">
        <f t="shared" si="143"/>
        <v>0.13125041990599515</v>
      </c>
      <c r="T237" s="190">
        <f t="shared" si="143"/>
        <v>0.13536134520196899</v>
      </c>
      <c r="U237" s="190">
        <f t="shared" si="143"/>
        <v>0.13982182857093711</v>
      </c>
      <c r="V237" s="190">
        <f t="shared" si="143"/>
        <v>0.1414465279935205</v>
      </c>
      <c r="W237" s="190">
        <f t="shared" si="143"/>
        <v>0.13165581220142394</v>
      </c>
      <c r="X237" s="190">
        <f t="shared" si="143"/>
        <v>0.13513465121439891</v>
      </c>
      <c r="Y237" s="190">
        <f t="shared" si="143"/>
        <v>0.14083883060426658</v>
      </c>
      <c r="Z237" s="190">
        <f t="shared" si="143"/>
        <v>0.14445685170041897</v>
      </c>
      <c r="AA237" s="190">
        <f t="shared" si="143"/>
        <v>0.1446850165591109</v>
      </c>
      <c r="AB237" s="190">
        <f t="shared" si="143"/>
        <v>0.14414982720245445</v>
      </c>
      <c r="AC237" s="190">
        <f t="shared" si="143"/>
        <v>0.14263193725770121</v>
      </c>
      <c r="AD237" s="190">
        <f t="shared" si="143"/>
        <v>0.1488027763722089</v>
      </c>
      <c r="AE237" s="190">
        <f t="shared" si="143"/>
        <v>0.15334615438356683</v>
      </c>
      <c r="AF237" s="190">
        <f t="shared" si="143"/>
        <v>0.15586235283054953</v>
      </c>
      <c r="AG237" s="190">
        <f t="shared" si="143"/>
        <v>0.15336406825922838</v>
      </c>
      <c r="AH237" s="190">
        <f t="shared" si="143"/>
        <v>0.15918056782349346</v>
      </c>
      <c r="AI237" s="190">
        <f t="shared" si="143"/>
        <v>0.16950005110542213</v>
      </c>
      <c r="AJ237" s="190">
        <f t="shared" si="143"/>
        <v>0.17023564996727081</v>
      </c>
      <c r="AK237" s="190">
        <f t="shared" si="143"/>
        <v>0.17119756619690846</v>
      </c>
      <c r="AL237" s="190">
        <f t="shared" si="143"/>
        <v>0.16750102299779399</v>
      </c>
      <c r="AM237" s="190">
        <f t="shared" si="143"/>
        <v>0.16543128169074328</v>
      </c>
      <c r="AN237" s="190">
        <f t="shared" si="143"/>
        <v>0.16343517062548865</v>
      </c>
      <c r="AO237" s="190">
        <f t="shared" si="143"/>
        <v>0.16627269710902337</v>
      </c>
      <c r="AP237" s="190">
        <f t="shared" si="143"/>
        <v>0.1590916921316608</v>
      </c>
      <c r="AQ237" s="190">
        <f t="shared" si="143"/>
        <v>0.1594668520415238</v>
      </c>
      <c r="AR237" s="190">
        <f t="shared" si="143"/>
        <v>0.15928023108770892</v>
      </c>
      <c r="AS237" s="190">
        <f t="shared" si="143"/>
        <v>0.15854791182317945</v>
      </c>
      <c r="AT237" s="190">
        <f t="shared" si="143"/>
        <v>0.16094733176436668</v>
      </c>
      <c r="AU237" s="190">
        <f t="shared" si="143"/>
        <v>0.1666260057877976</v>
      </c>
      <c r="AV237" s="214">
        <f t="shared" si="134"/>
        <v>0.16807531226750561</v>
      </c>
      <c r="AW237" s="214">
        <f t="shared" si="135"/>
        <v>0.1694521534232282</v>
      </c>
      <c r="AX237" s="214">
        <f t="shared" si="135"/>
        <v>0.17076015252116467</v>
      </c>
      <c r="AY237" s="214">
        <f t="shared" si="135"/>
        <v>0.17200275166420431</v>
      </c>
      <c r="AZ237" s="214">
        <f t="shared" si="135"/>
        <v>0.17318322085009197</v>
      </c>
      <c r="BA237" s="214">
        <f t="shared" si="135"/>
        <v>0.17430466657668525</v>
      </c>
      <c r="BB237" s="214">
        <f t="shared" si="135"/>
        <v>0.17537004001694886</v>
      </c>
      <c r="BC237" s="214">
        <f t="shared" si="135"/>
        <v>0.17638214478519931</v>
      </c>
      <c r="BD237" s="214">
        <f t="shared" si="135"/>
        <v>0.17734364431503724</v>
      </c>
      <c r="BE237" s="214">
        <f t="shared" si="135"/>
        <v>0.17825706886838327</v>
      </c>
      <c r="BF237" s="214">
        <f t="shared" si="135"/>
        <v>0.17912482219406201</v>
      </c>
      <c r="BG237" s="214">
        <f t="shared" si="135"/>
        <v>0.17994918785345679</v>
      </c>
      <c r="BH237" s="214">
        <f t="shared" si="135"/>
        <v>0.18073233522988183</v>
      </c>
      <c r="BI237" s="214">
        <f t="shared" si="135"/>
        <v>0.18147632523748561</v>
      </c>
      <c r="BJ237" s="214">
        <f t="shared" si="135"/>
        <v>0.18218311574470922</v>
      </c>
      <c r="BK237" s="214">
        <f t="shared" si="135"/>
        <v>0.18285456672657163</v>
      </c>
      <c r="BL237" s="214">
        <f t="shared" si="135"/>
        <v>0.18349244515934093</v>
      </c>
      <c r="BM237" s="214">
        <f t="shared" si="135"/>
        <v>0.18409842967047177</v>
      </c>
      <c r="BN237" s="214">
        <f t="shared" si="135"/>
        <v>0.18467411495604608</v>
      </c>
      <c r="BO237" s="214">
        <f t="shared" si="135"/>
        <v>0.18522101597734167</v>
      </c>
      <c r="BP237" s="214">
        <f t="shared" si="135"/>
        <v>0.18574057194757246</v>
      </c>
      <c r="BQ237" s="214">
        <f t="shared" si="135"/>
        <v>0.18623415011929173</v>
      </c>
      <c r="BR237" s="214">
        <f t="shared" si="135"/>
        <v>0.18670304938242502</v>
      </c>
      <c r="BS237" s="214">
        <f t="shared" si="135"/>
        <v>0.18714850368240166</v>
      </c>
      <c r="BT237" s="214">
        <f t="shared" si="135"/>
        <v>0.18757168526737947</v>
      </c>
      <c r="BU237" s="214">
        <f t="shared" si="135"/>
        <v>0.18797370777310837</v>
      </c>
      <c r="BV237" s="215">
        <f t="shared" si="135"/>
        <v>0.18835562915355084</v>
      </c>
    </row>
    <row r="238" spans="1:74" x14ac:dyDescent="0.2">
      <c r="A238" s="165">
        <v>0.85</v>
      </c>
      <c r="B238" s="177">
        <f t="shared" si="136"/>
        <v>9.8017582181838094E-4</v>
      </c>
      <c r="C238" s="169" t="str">
        <f>C202</f>
        <v>Direct - MD</v>
      </c>
      <c r="D238" s="181" t="str">
        <f t="shared" si="137"/>
        <v>MD - Airplanes</v>
      </c>
      <c r="E238" s="191">
        <f t="shared" ref="E238:AU238" si="144">E148/E202</f>
        <v>0.17880071356621166</v>
      </c>
      <c r="F238" s="192">
        <f t="shared" si="144"/>
        <v>0.17849326904724122</v>
      </c>
      <c r="G238" s="192">
        <f t="shared" si="144"/>
        <v>0.18062018070441591</v>
      </c>
      <c r="H238" s="192">
        <f t="shared" si="144"/>
        <v>0.18107856923966545</v>
      </c>
      <c r="I238" s="192">
        <f t="shared" si="144"/>
        <v>0.17336908938590415</v>
      </c>
      <c r="J238" s="192">
        <f t="shared" si="144"/>
        <v>0.17444726824774351</v>
      </c>
      <c r="K238" s="192">
        <f t="shared" si="144"/>
        <v>0.17309479026509364</v>
      </c>
      <c r="L238" s="192">
        <f t="shared" si="144"/>
        <v>0.1757272359221829</v>
      </c>
      <c r="M238" s="192">
        <f t="shared" si="144"/>
        <v>0.17935511484722791</v>
      </c>
      <c r="N238" s="192">
        <f t="shared" si="144"/>
        <v>0.17937392884426479</v>
      </c>
      <c r="O238" s="192">
        <f t="shared" si="144"/>
        <v>0.1802809313847516</v>
      </c>
      <c r="P238" s="192">
        <f t="shared" si="144"/>
        <v>0.17334008216055802</v>
      </c>
      <c r="Q238" s="192">
        <f t="shared" si="144"/>
        <v>0.17045530872854645</v>
      </c>
      <c r="R238" s="192">
        <f t="shared" si="144"/>
        <v>0.17188072795175757</v>
      </c>
      <c r="S238" s="192">
        <f t="shared" si="144"/>
        <v>0.16845927190383359</v>
      </c>
      <c r="T238" s="192">
        <f t="shared" si="144"/>
        <v>0.16370418119812385</v>
      </c>
      <c r="U238" s="192">
        <f t="shared" si="144"/>
        <v>0.16906325067841269</v>
      </c>
      <c r="V238" s="192">
        <f t="shared" si="144"/>
        <v>0.17074733724557475</v>
      </c>
      <c r="W238" s="192">
        <f t="shared" si="144"/>
        <v>0.17340397803340948</v>
      </c>
      <c r="X238" s="192">
        <f t="shared" si="144"/>
        <v>0.17841834681417976</v>
      </c>
      <c r="Y238" s="192">
        <f t="shared" si="144"/>
        <v>0.18102763410578507</v>
      </c>
      <c r="Z238" s="192">
        <f t="shared" si="144"/>
        <v>0.18791968862520883</v>
      </c>
      <c r="AA238" s="192">
        <f t="shared" si="144"/>
        <v>0.18168429894980412</v>
      </c>
      <c r="AB238" s="192">
        <f t="shared" si="144"/>
        <v>0.18545120494931353</v>
      </c>
      <c r="AC238" s="192">
        <f t="shared" si="144"/>
        <v>0.18553417794006274</v>
      </c>
      <c r="AD238" s="192">
        <f t="shared" si="144"/>
        <v>0.18606507337265651</v>
      </c>
      <c r="AE238" s="192">
        <f t="shared" si="144"/>
        <v>0.19272816714311428</v>
      </c>
      <c r="AF238" s="192">
        <f t="shared" si="144"/>
        <v>0.1950782479736542</v>
      </c>
      <c r="AG238" s="192">
        <f t="shared" si="144"/>
        <v>0.19053588562121482</v>
      </c>
      <c r="AH238" s="192">
        <f t="shared" si="144"/>
        <v>0.19253325760237197</v>
      </c>
      <c r="AI238" s="192">
        <f t="shared" si="144"/>
        <v>0.19457655328466403</v>
      </c>
      <c r="AJ238" s="192">
        <f t="shared" si="144"/>
        <v>0.21033183693051616</v>
      </c>
      <c r="AK238" s="192">
        <f t="shared" si="144"/>
        <v>0.20590919276759964</v>
      </c>
      <c r="AL238" s="192">
        <f t="shared" si="144"/>
        <v>0.19850028923498622</v>
      </c>
      <c r="AM238" s="192">
        <f t="shared" si="144"/>
        <v>0.19706902632255366</v>
      </c>
      <c r="AN238" s="192">
        <f t="shared" si="144"/>
        <v>0.20192900701334221</v>
      </c>
      <c r="AO238" s="192">
        <f t="shared" si="144"/>
        <v>0.21369371104749596</v>
      </c>
      <c r="AP238" s="192">
        <f t="shared" si="144"/>
        <v>0.21991914678601365</v>
      </c>
      <c r="AQ238" s="192">
        <f t="shared" si="144"/>
        <v>0.21639203555133563</v>
      </c>
      <c r="AR238" s="192">
        <f t="shared" si="144"/>
        <v>0.21410922627710027</v>
      </c>
      <c r="AS238" s="192">
        <f t="shared" si="144"/>
        <v>0.21585903136295689</v>
      </c>
      <c r="AT238" s="192">
        <f t="shared" si="144"/>
        <v>0.21921492090402159</v>
      </c>
      <c r="AU238" s="192">
        <f t="shared" si="144"/>
        <v>0.21996809808258366</v>
      </c>
      <c r="AV238" s="212">
        <f t="shared" si="134"/>
        <v>0.22080124753112929</v>
      </c>
      <c r="AW238" s="212">
        <f t="shared" si="135"/>
        <v>0.22150942456239306</v>
      </c>
      <c r="AX238" s="212">
        <f t="shared" si="135"/>
        <v>0.22211137503896727</v>
      </c>
      <c r="AY238" s="212">
        <f t="shared" si="135"/>
        <v>0.22262303294405536</v>
      </c>
      <c r="AZ238" s="212">
        <f t="shared" si="135"/>
        <v>0.22305794216338024</v>
      </c>
      <c r="BA238" s="212">
        <f t="shared" si="135"/>
        <v>0.22342761499980637</v>
      </c>
      <c r="BB238" s="212">
        <f t="shared" si="135"/>
        <v>0.2237418369107686</v>
      </c>
      <c r="BC238" s="212">
        <f t="shared" si="135"/>
        <v>0.22400892553508647</v>
      </c>
      <c r="BD238" s="212">
        <f t="shared" si="135"/>
        <v>0.22423595086575668</v>
      </c>
      <c r="BE238" s="212">
        <f t="shared" si="135"/>
        <v>0.22442892239682635</v>
      </c>
      <c r="BF238" s="212">
        <f t="shared" si="135"/>
        <v>0.22459294819823558</v>
      </c>
      <c r="BG238" s="212">
        <f t="shared" si="135"/>
        <v>0.22473237012943342</v>
      </c>
      <c r="BH238" s="212">
        <f t="shared" si="135"/>
        <v>0.22485087877095158</v>
      </c>
      <c r="BI238" s="212">
        <f t="shared" si="135"/>
        <v>0.22495161111624201</v>
      </c>
      <c r="BJ238" s="212">
        <f t="shared" si="135"/>
        <v>0.22503723360973887</v>
      </c>
      <c r="BK238" s="212">
        <f t="shared" si="135"/>
        <v>0.22511001272921122</v>
      </c>
      <c r="BL238" s="212">
        <f t="shared" si="135"/>
        <v>0.22517187498076272</v>
      </c>
      <c r="BM238" s="212">
        <f t="shared" si="135"/>
        <v>0.22522445789458148</v>
      </c>
      <c r="BN238" s="212">
        <f t="shared" si="135"/>
        <v>0.22526915337132744</v>
      </c>
      <c r="BO238" s="212">
        <f t="shared" si="135"/>
        <v>0.2253071445265615</v>
      </c>
      <c r="BP238" s="212">
        <f t="shared" si="135"/>
        <v>0.22533943700851045</v>
      </c>
      <c r="BQ238" s="212">
        <f t="shared" si="135"/>
        <v>0.22536688561816706</v>
      </c>
      <c r="BR238" s="212">
        <f t="shared" si="135"/>
        <v>0.22539021693637518</v>
      </c>
      <c r="BS238" s="212">
        <f t="shared" si="135"/>
        <v>0.22541004855685207</v>
      </c>
      <c r="BT238" s="212">
        <f t="shared" si="135"/>
        <v>0.22542690543425742</v>
      </c>
      <c r="BU238" s="212">
        <f t="shared" si="135"/>
        <v>0.22544123378005199</v>
      </c>
      <c r="BV238" s="213">
        <f t="shared" si="135"/>
        <v>0.22545341287397735</v>
      </c>
    </row>
    <row r="239" spans="1:74" x14ac:dyDescent="0.2">
      <c r="A239" s="218">
        <f t="shared" si="142"/>
        <v>0.85</v>
      </c>
      <c r="B239" s="178">
        <f t="shared" si="136"/>
        <v>4.2735248861283642E-3</v>
      </c>
      <c r="C239" s="170"/>
      <c r="D239" s="182" t="str">
        <f t="shared" si="137"/>
        <v>MD - Biodiesel cars</v>
      </c>
      <c r="E239" s="193"/>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c r="AH239" s="87"/>
      <c r="AI239" s="87"/>
      <c r="AJ239" s="17">
        <f t="shared" ref="AJ239:AU239" si="145">AJ149/AJ203</f>
        <v>0.16033527565217393</v>
      </c>
      <c r="AK239" s="17">
        <f t="shared" si="145"/>
        <v>0.16249645565217391</v>
      </c>
      <c r="AL239" s="17">
        <f t="shared" si="145"/>
        <v>0.16414610869565219</v>
      </c>
      <c r="AM239" s="17">
        <f t="shared" si="145"/>
        <v>0.19104340545240892</v>
      </c>
      <c r="AN239" s="17">
        <f t="shared" si="145"/>
        <v>0.17949615708274894</v>
      </c>
      <c r="AO239" s="17">
        <f t="shared" si="145"/>
        <v>0.1677825154403752</v>
      </c>
      <c r="AP239" s="17">
        <f t="shared" si="145"/>
        <v>0.17203284005596212</v>
      </c>
      <c r="AQ239" s="17">
        <f t="shared" si="145"/>
        <v>0.17529777478260869</v>
      </c>
      <c r="AR239" s="17">
        <f t="shared" si="145"/>
        <v>0.17525538173913047</v>
      </c>
      <c r="AS239" s="17">
        <f t="shared" si="145"/>
        <v>0.17760778385150255</v>
      </c>
      <c r="AT239" s="17">
        <f t="shared" si="145"/>
        <v>0.17781180782608697</v>
      </c>
      <c r="AU239" s="17">
        <f t="shared" si="145"/>
        <v>0.17948804521739128</v>
      </c>
      <c r="AV239" s="87">
        <f t="shared" si="134"/>
        <v>0.18312054137060038</v>
      </c>
      <c r="AW239" s="87">
        <f t="shared" si="135"/>
        <v>0.18620816310082813</v>
      </c>
      <c r="AX239" s="87">
        <f t="shared" si="135"/>
        <v>0.18883264157152171</v>
      </c>
      <c r="AY239" s="87">
        <f t="shared" si="135"/>
        <v>0.19106344827161126</v>
      </c>
      <c r="AZ239" s="87">
        <f t="shared" si="135"/>
        <v>0.19295963396668736</v>
      </c>
      <c r="BA239" s="87">
        <f t="shared" si="135"/>
        <v>0.19457139180750205</v>
      </c>
      <c r="BB239" s="87">
        <f t="shared" si="135"/>
        <v>0.19594138597219454</v>
      </c>
      <c r="BC239" s="87">
        <f t="shared" si="135"/>
        <v>0.19710588101218315</v>
      </c>
      <c r="BD239" s="87">
        <f t="shared" si="135"/>
        <v>0.19809570179617347</v>
      </c>
      <c r="BE239" s="87">
        <f t="shared" si="135"/>
        <v>0.19893704946256524</v>
      </c>
      <c r="BF239" s="87">
        <f t="shared" si="135"/>
        <v>0.19965219497899825</v>
      </c>
      <c r="BG239" s="87">
        <f t="shared" si="135"/>
        <v>0.20026006866796631</v>
      </c>
      <c r="BH239" s="87">
        <f t="shared" si="135"/>
        <v>0.20077676130358915</v>
      </c>
      <c r="BI239" s="87">
        <f t="shared" si="135"/>
        <v>0.20121595004386858</v>
      </c>
      <c r="BJ239" s="87">
        <f t="shared" si="135"/>
        <v>0.2015892604731061</v>
      </c>
      <c r="BK239" s="87">
        <f t="shared" si="135"/>
        <v>0.20190657433795797</v>
      </c>
      <c r="BL239" s="87">
        <f t="shared" si="135"/>
        <v>0.20217629112308208</v>
      </c>
      <c r="BM239" s="87">
        <f t="shared" si="135"/>
        <v>0.20240555039043756</v>
      </c>
      <c r="BN239" s="87">
        <f t="shared" si="135"/>
        <v>0.20260042076768972</v>
      </c>
      <c r="BO239" s="87">
        <f t="shared" si="135"/>
        <v>0.20276606058835406</v>
      </c>
      <c r="BP239" s="87">
        <f t="shared" si="135"/>
        <v>0.20290685443591874</v>
      </c>
      <c r="BQ239" s="87">
        <f t="shared" si="135"/>
        <v>0.20302652920634873</v>
      </c>
      <c r="BR239" s="87">
        <f t="shared" si="135"/>
        <v>0.20312825276121421</v>
      </c>
      <c r="BS239" s="87">
        <f t="shared" si="135"/>
        <v>0.20321471778284989</v>
      </c>
      <c r="BT239" s="87">
        <f t="shared" si="135"/>
        <v>0.2032882130512402</v>
      </c>
      <c r="BU239" s="87">
        <f t="shared" si="135"/>
        <v>0.20335068402937198</v>
      </c>
      <c r="BV239" s="105">
        <f t="shared" si="135"/>
        <v>0.20340378436078399</v>
      </c>
    </row>
    <row r="240" spans="1:74" x14ac:dyDescent="0.2">
      <c r="A240" s="218">
        <f t="shared" si="142"/>
        <v>0.85</v>
      </c>
      <c r="B240" s="178">
        <f t="shared" si="136"/>
        <v>1.0487181234918818E-3</v>
      </c>
      <c r="C240" s="170"/>
      <c r="D240" s="182" t="str">
        <f t="shared" si="137"/>
        <v>MD - Boat engines</v>
      </c>
      <c r="E240" s="194">
        <f t="shared" ref="E240:AI240" si="146">E150/E204</f>
        <v>0.11286755740100753</v>
      </c>
      <c r="F240" s="17">
        <f t="shared" si="146"/>
        <v>0.11377776609967569</v>
      </c>
      <c r="G240" s="17">
        <f t="shared" si="146"/>
        <v>0.11534978830297726</v>
      </c>
      <c r="H240" s="17">
        <f t="shared" si="146"/>
        <v>0.1164802863038972</v>
      </c>
      <c r="I240" s="17">
        <f t="shared" si="146"/>
        <v>0.11603093908667511</v>
      </c>
      <c r="J240" s="17">
        <f t="shared" si="146"/>
        <v>0.11613731414229846</v>
      </c>
      <c r="K240" s="17">
        <f t="shared" si="146"/>
        <v>0.11715324987634543</v>
      </c>
      <c r="L240" s="17">
        <f t="shared" si="146"/>
        <v>0.11817146548574113</v>
      </c>
      <c r="M240" s="17">
        <f t="shared" si="146"/>
        <v>0.11905277967033238</v>
      </c>
      <c r="N240" s="17">
        <f t="shared" si="146"/>
        <v>0.11862392182133853</v>
      </c>
      <c r="O240" s="17">
        <f t="shared" si="146"/>
        <v>0.12051876756904054</v>
      </c>
      <c r="P240" s="17">
        <f t="shared" si="146"/>
        <v>0.12110978128288914</v>
      </c>
      <c r="Q240" s="17">
        <f t="shared" si="146"/>
        <v>0.11723464845901983</v>
      </c>
      <c r="R240" s="17">
        <f t="shared" si="146"/>
        <v>0.12223873045064815</v>
      </c>
      <c r="S240" s="17">
        <f t="shared" si="146"/>
        <v>0.12143697746558313</v>
      </c>
      <c r="T240" s="17">
        <f t="shared" si="146"/>
        <v>0.12516032542639899</v>
      </c>
      <c r="U240" s="17">
        <f t="shared" si="146"/>
        <v>0.13049520481354029</v>
      </c>
      <c r="V240" s="17">
        <f t="shared" si="146"/>
        <v>0.13068973201565273</v>
      </c>
      <c r="W240" s="17">
        <f t="shared" si="146"/>
        <v>0.14125639142967733</v>
      </c>
      <c r="X240" s="17">
        <f t="shared" si="146"/>
        <v>0.14786643115940251</v>
      </c>
      <c r="Y240" s="17">
        <f t="shared" si="146"/>
        <v>0.14480868092231405</v>
      </c>
      <c r="Z240" s="17">
        <f t="shared" si="146"/>
        <v>0.14050570151248976</v>
      </c>
      <c r="AA240" s="17">
        <f t="shared" si="146"/>
        <v>0.14979457659008019</v>
      </c>
      <c r="AB240" s="17">
        <f t="shared" si="146"/>
        <v>0.15134864643220172</v>
      </c>
      <c r="AC240" s="17">
        <f t="shared" si="146"/>
        <v>0.15151132860669092</v>
      </c>
      <c r="AD240" s="17">
        <f t="shared" si="146"/>
        <v>0.15827761590791106</v>
      </c>
      <c r="AE240" s="17">
        <f t="shared" si="146"/>
        <v>0.16002807150052056</v>
      </c>
      <c r="AF240" s="17">
        <f t="shared" si="146"/>
        <v>0.16382035706762788</v>
      </c>
      <c r="AG240" s="17">
        <f t="shared" si="146"/>
        <v>0.16089809403472732</v>
      </c>
      <c r="AH240" s="17">
        <f t="shared" si="146"/>
        <v>0.15837117944543574</v>
      </c>
      <c r="AI240" s="17">
        <f t="shared" si="146"/>
        <v>0.15528361931874235</v>
      </c>
      <c r="AJ240" s="17">
        <f t="shared" ref="AJ240:AU240" si="147">AJ150/AJ204</f>
        <v>0.15528782379511047</v>
      </c>
      <c r="AK240" s="17">
        <f t="shared" si="147"/>
        <v>0.15604097138085607</v>
      </c>
      <c r="AL240" s="17">
        <f t="shared" si="147"/>
        <v>0.1494262180178931</v>
      </c>
      <c r="AM240" s="17">
        <f t="shared" si="147"/>
        <v>0.16567161368861635</v>
      </c>
      <c r="AN240" s="17">
        <f t="shared" si="147"/>
        <v>0.16651479207327327</v>
      </c>
      <c r="AO240" s="17">
        <f t="shared" si="147"/>
        <v>0.16259023275776791</v>
      </c>
      <c r="AP240" s="17">
        <f t="shared" si="147"/>
        <v>0.15868158916722822</v>
      </c>
      <c r="AQ240" s="17">
        <f t="shared" si="147"/>
        <v>0.15393410509216024</v>
      </c>
      <c r="AR240" s="17">
        <f t="shared" si="147"/>
        <v>0.15325280901024985</v>
      </c>
      <c r="AS240" s="17">
        <f t="shared" si="147"/>
        <v>0.15833771438817282</v>
      </c>
      <c r="AT240" s="17">
        <f t="shared" si="147"/>
        <v>0.15464054316988335</v>
      </c>
      <c r="AU240" s="17">
        <f t="shared" si="147"/>
        <v>0.15691371858766656</v>
      </c>
      <c r="AV240" s="87">
        <f t="shared" si="134"/>
        <v>0.15780512899263466</v>
      </c>
      <c r="AW240" s="87">
        <f t="shared" si="135"/>
        <v>0.15856282783685755</v>
      </c>
      <c r="AX240" s="87">
        <f t="shared" si="135"/>
        <v>0.15920687185444699</v>
      </c>
      <c r="AY240" s="87">
        <f t="shared" si="135"/>
        <v>0.15975430926939801</v>
      </c>
      <c r="AZ240" s="87">
        <f t="shared" si="135"/>
        <v>0.16021963107210641</v>
      </c>
      <c r="BA240" s="87">
        <f t="shared" si="135"/>
        <v>0.16061515460440853</v>
      </c>
      <c r="BB240" s="87">
        <f t="shared" si="135"/>
        <v>0.16095134960686533</v>
      </c>
      <c r="BC240" s="87">
        <f t="shared" si="135"/>
        <v>0.1612371153589536</v>
      </c>
      <c r="BD240" s="87">
        <f t="shared" si="135"/>
        <v>0.16148001624822864</v>
      </c>
      <c r="BE240" s="87">
        <f t="shared" si="135"/>
        <v>0.16168648200411243</v>
      </c>
      <c r="BF240" s="87">
        <f t="shared" si="135"/>
        <v>0.16186197789661363</v>
      </c>
      <c r="BG240" s="87">
        <f t="shared" si="135"/>
        <v>0.16201114940523967</v>
      </c>
      <c r="BH240" s="87">
        <f t="shared" si="135"/>
        <v>0.1621379451875718</v>
      </c>
      <c r="BI240" s="87">
        <f t="shared" si="135"/>
        <v>0.1622457216025541</v>
      </c>
      <c r="BJ240" s="87">
        <f t="shared" si="135"/>
        <v>0.16233733155528907</v>
      </c>
      <c r="BK240" s="87">
        <f t="shared" si="135"/>
        <v>0.16241520001511378</v>
      </c>
      <c r="BL240" s="87">
        <f t="shared" si="135"/>
        <v>0.16248138820596481</v>
      </c>
      <c r="BM240" s="87">
        <f t="shared" si="135"/>
        <v>0.16253764816818816</v>
      </c>
      <c r="BN240" s="87">
        <f t="shared" si="135"/>
        <v>0.16258546913607802</v>
      </c>
      <c r="BO240" s="87">
        <f t="shared" si="135"/>
        <v>0.1626261169587844</v>
      </c>
      <c r="BP240" s="87">
        <f t="shared" si="135"/>
        <v>0.16266066760808481</v>
      </c>
      <c r="BQ240" s="87">
        <f t="shared" si="135"/>
        <v>0.16269003565999018</v>
      </c>
      <c r="BR240" s="87">
        <f t="shared" si="135"/>
        <v>0.16271499850410973</v>
      </c>
      <c r="BS240" s="87">
        <f t="shared" si="135"/>
        <v>0.16273621692161136</v>
      </c>
      <c r="BT240" s="87">
        <f t="shared" si="135"/>
        <v>0.16275425257648773</v>
      </c>
      <c r="BU240" s="87">
        <f t="shared" si="135"/>
        <v>0.16276958288313265</v>
      </c>
      <c r="BV240" s="105">
        <f t="shared" si="135"/>
        <v>0.16278261364378083</v>
      </c>
    </row>
    <row r="241" spans="1:74" x14ac:dyDescent="0.2">
      <c r="A241" s="218">
        <f t="shared" si="142"/>
        <v>0.85</v>
      </c>
      <c r="B241" s="178">
        <f t="shared" si="136"/>
        <v>2.3768805951820521E-3</v>
      </c>
      <c r="C241" s="170"/>
      <c r="D241" s="182" t="str">
        <f t="shared" si="137"/>
        <v>MD - Diesel cars</v>
      </c>
      <c r="E241" s="194">
        <f t="shared" ref="E241:AI241" si="148">E151/E205</f>
        <v>9.3782291456046066E-2</v>
      </c>
      <c r="F241" s="17">
        <f t="shared" si="148"/>
        <v>9.5639298281045337E-2</v>
      </c>
      <c r="G241" s="17">
        <f t="shared" si="148"/>
        <v>9.3106538425640248E-2</v>
      </c>
      <c r="H241" s="17">
        <f t="shared" si="148"/>
        <v>9.3723682197263278E-2</v>
      </c>
      <c r="I241" s="17">
        <f t="shared" si="148"/>
        <v>9.352528901284439E-2</v>
      </c>
      <c r="J241" s="17">
        <f t="shared" si="148"/>
        <v>9.3571231067269875E-2</v>
      </c>
      <c r="K241" s="17">
        <f t="shared" si="148"/>
        <v>9.1471603155423978E-2</v>
      </c>
      <c r="L241" s="17">
        <f t="shared" si="148"/>
        <v>9.2174602949567933E-2</v>
      </c>
      <c r="M241" s="17">
        <f t="shared" si="148"/>
        <v>9.0042311413628243E-2</v>
      </c>
      <c r="N241" s="17">
        <f t="shared" si="148"/>
        <v>9.4092463634042597E-2</v>
      </c>
      <c r="O241" s="17">
        <f t="shared" si="148"/>
        <v>9.8725444533463033E-2</v>
      </c>
      <c r="P241" s="17">
        <f t="shared" si="148"/>
        <v>9.4950063385612252E-2</v>
      </c>
      <c r="Q241" s="17">
        <f t="shared" si="148"/>
        <v>9.0661621696158781E-2</v>
      </c>
      <c r="R241" s="17">
        <f t="shared" si="148"/>
        <v>8.7397285185262949E-2</v>
      </c>
      <c r="S241" s="17">
        <f t="shared" si="148"/>
        <v>8.4065207063886649E-2</v>
      </c>
      <c r="T241" s="17">
        <f t="shared" si="148"/>
        <v>7.9690853487591709E-2</v>
      </c>
      <c r="U241" s="17">
        <f t="shared" si="148"/>
        <v>8.4395686009911472E-2</v>
      </c>
      <c r="V241" s="17">
        <f t="shared" si="148"/>
        <v>8.6000938276568364E-2</v>
      </c>
      <c r="W241" s="17">
        <f t="shared" si="148"/>
        <v>9.2982890226061515E-2</v>
      </c>
      <c r="X241" s="17">
        <f t="shared" si="148"/>
        <v>9.9667190574949854E-2</v>
      </c>
      <c r="Y241" s="17">
        <f t="shared" si="148"/>
        <v>0.10570167818960784</v>
      </c>
      <c r="Z241" s="17">
        <f t="shared" si="148"/>
        <v>0.107926790736907</v>
      </c>
      <c r="AA241" s="17">
        <f t="shared" si="148"/>
        <v>0.11346205570705556</v>
      </c>
      <c r="AB241" s="17">
        <f t="shared" si="148"/>
        <v>0.11844946924509696</v>
      </c>
      <c r="AC241" s="17">
        <f t="shared" si="148"/>
        <v>0.12786601216762114</v>
      </c>
      <c r="AD241" s="17">
        <f t="shared" si="148"/>
        <v>0.13134122562756695</v>
      </c>
      <c r="AE241" s="17">
        <f t="shared" si="148"/>
        <v>0.13643770410809702</v>
      </c>
      <c r="AF241" s="17">
        <f t="shared" si="148"/>
        <v>0.14138173315078345</v>
      </c>
      <c r="AG241" s="17">
        <f t="shared" si="148"/>
        <v>0.14830449168645624</v>
      </c>
      <c r="AH241" s="17">
        <f t="shared" si="148"/>
        <v>0.14944348260592316</v>
      </c>
      <c r="AI241" s="17">
        <f t="shared" si="148"/>
        <v>0.15240478691133583</v>
      </c>
      <c r="AJ241" s="17">
        <f t="shared" ref="AJ241:AU241" si="149">AJ151/AJ205</f>
        <v>0.15325488486428712</v>
      </c>
      <c r="AK241" s="17">
        <f t="shared" si="149"/>
        <v>0.15850153689689464</v>
      </c>
      <c r="AL241" s="17">
        <f t="shared" si="149"/>
        <v>0.16355666162495427</v>
      </c>
      <c r="AM241" s="17">
        <f t="shared" si="149"/>
        <v>0.1614665967585284</v>
      </c>
      <c r="AN241" s="17">
        <f t="shared" si="149"/>
        <v>0.1669431777035166</v>
      </c>
      <c r="AO241" s="17">
        <f t="shared" si="149"/>
        <v>0.17290255068864435</v>
      </c>
      <c r="AP241" s="17">
        <f t="shared" si="149"/>
        <v>0.1770272544617881</v>
      </c>
      <c r="AQ241" s="17">
        <f t="shared" si="149"/>
        <v>0.17996083811731678</v>
      </c>
      <c r="AR241" s="17">
        <f t="shared" si="149"/>
        <v>0.17727659567950943</v>
      </c>
      <c r="AS241" s="17">
        <f t="shared" si="149"/>
        <v>0.18942082159853446</v>
      </c>
      <c r="AT241" s="17">
        <f t="shared" si="149"/>
        <v>0.19011584970761722</v>
      </c>
      <c r="AU241" s="17">
        <f t="shared" si="149"/>
        <v>0.19361127645369225</v>
      </c>
      <c r="AV241" s="87">
        <f t="shared" si="134"/>
        <v>0.19563162495959699</v>
      </c>
      <c r="AW241" s="87">
        <f t="shared" si="135"/>
        <v>0.19734892118961603</v>
      </c>
      <c r="AX241" s="87">
        <f t="shared" si="135"/>
        <v>0.19880862298513222</v>
      </c>
      <c r="AY241" s="87">
        <f t="shared" si="135"/>
        <v>0.20004936951132096</v>
      </c>
      <c r="AZ241" s="87">
        <f t="shared" si="135"/>
        <v>0.20110400405858139</v>
      </c>
      <c r="BA241" s="87">
        <f t="shared" si="135"/>
        <v>0.20200044342375276</v>
      </c>
      <c r="BB241" s="87">
        <f t="shared" si="135"/>
        <v>0.20276241688414842</v>
      </c>
      <c r="BC241" s="87">
        <f t="shared" si="135"/>
        <v>0.20341009432548474</v>
      </c>
      <c r="BD241" s="87">
        <f t="shared" si="135"/>
        <v>0.20396062015062061</v>
      </c>
      <c r="BE241" s="87">
        <f t="shared" si="135"/>
        <v>0.20442856710198609</v>
      </c>
      <c r="BF241" s="87">
        <f t="shared" si="135"/>
        <v>0.20482632201064677</v>
      </c>
      <c r="BG241" s="87">
        <f t="shared" si="135"/>
        <v>0.20516441368300833</v>
      </c>
      <c r="BH241" s="87">
        <f t="shared" si="135"/>
        <v>0.20545179160451565</v>
      </c>
      <c r="BI241" s="87">
        <f t="shared" si="135"/>
        <v>0.20569606283779687</v>
      </c>
      <c r="BJ241" s="87">
        <f t="shared" si="135"/>
        <v>0.20590369338608591</v>
      </c>
      <c r="BK241" s="87">
        <f t="shared" si="135"/>
        <v>0.2060801793521316</v>
      </c>
      <c r="BL241" s="87">
        <f t="shared" si="135"/>
        <v>0.20623019242327045</v>
      </c>
      <c r="BM241" s="87">
        <f t="shared" si="135"/>
        <v>0.20635770353373847</v>
      </c>
      <c r="BN241" s="87">
        <f t="shared" si="135"/>
        <v>0.20646608797763627</v>
      </c>
      <c r="BO241" s="87">
        <f t="shared" si="135"/>
        <v>0.2065582147549494</v>
      </c>
      <c r="BP241" s="87">
        <f t="shared" si="135"/>
        <v>0.20663652251566555</v>
      </c>
      <c r="BQ241" s="87">
        <f t="shared" si="135"/>
        <v>0.20670308411227431</v>
      </c>
      <c r="BR241" s="87">
        <f t="shared" si="135"/>
        <v>0.20675966146939173</v>
      </c>
      <c r="BS241" s="87">
        <f t="shared" si="135"/>
        <v>0.20680775222294154</v>
      </c>
      <c r="BT241" s="87">
        <f t="shared" si="135"/>
        <v>0.20684862936345888</v>
      </c>
      <c r="BU241" s="87">
        <f t="shared" si="135"/>
        <v>0.20688337493289863</v>
      </c>
      <c r="BV241" s="105">
        <f t="shared" si="135"/>
        <v>0.20691290866692241</v>
      </c>
    </row>
    <row r="242" spans="1:74" x14ac:dyDescent="0.2">
      <c r="A242" s="218">
        <f t="shared" si="142"/>
        <v>0.85</v>
      </c>
      <c r="B242" s="178">
        <f t="shared" si="136"/>
        <v>1.0660991496397542E-3</v>
      </c>
      <c r="C242" s="170"/>
      <c r="D242" s="182" t="str">
        <f t="shared" si="137"/>
        <v>MD - Diesel trains</v>
      </c>
      <c r="E242" s="194">
        <f t="shared" ref="E242:AI242" si="150">E152/E206</f>
        <v>0.11257177637175876</v>
      </c>
      <c r="F242" s="17">
        <f t="shared" si="150"/>
        <v>0.11349913674100928</v>
      </c>
      <c r="G242" s="17">
        <f t="shared" si="150"/>
        <v>0.11529598451545743</v>
      </c>
      <c r="H242" s="17">
        <f t="shared" si="150"/>
        <v>0.11650520855273419</v>
      </c>
      <c r="I242" s="17">
        <f t="shared" si="150"/>
        <v>0.11596695160445844</v>
      </c>
      <c r="J242" s="17">
        <f t="shared" si="150"/>
        <v>0.11613237212681908</v>
      </c>
      <c r="K242" s="17">
        <f t="shared" si="150"/>
        <v>0.11717733285958326</v>
      </c>
      <c r="L242" s="17">
        <f t="shared" si="150"/>
        <v>0.11814655438188672</v>
      </c>
      <c r="M242" s="17">
        <f t="shared" si="150"/>
        <v>0.11907673799679218</v>
      </c>
      <c r="N242" s="17">
        <f t="shared" si="150"/>
        <v>0.11862938909720884</v>
      </c>
      <c r="O242" s="17">
        <f t="shared" si="150"/>
        <v>0.12049573896328385</v>
      </c>
      <c r="P242" s="17">
        <f t="shared" si="150"/>
        <v>0.12101031008758061</v>
      </c>
      <c r="Q242" s="17">
        <f t="shared" si="150"/>
        <v>0.11715726215904797</v>
      </c>
      <c r="R242" s="17">
        <f t="shared" si="150"/>
        <v>0.12217087422631689</v>
      </c>
      <c r="S242" s="17">
        <f t="shared" si="150"/>
        <v>0.12123733205734007</v>
      </c>
      <c r="T242" s="17">
        <f t="shared" si="150"/>
        <v>0.12489918079434172</v>
      </c>
      <c r="U242" s="17">
        <f t="shared" si="150"/>
        <v>0.13037521288282602</v>
      </c>
      <c r="V242" s="17">
        <f t="shared" si="150"/>
        <v>0.13047996500700276</v>
      </c>
      <c r="W242" s="17">
        <f t="shared" si="150"/>
        <v>0.14097453366201115</v>
      </c>
      <c r="X242" s="17">
        <f t="shared" si="150"/>
        <v>0.14772709923278438</v>
      </c>
      <c r="Y242" s="17">
        <f t="shared" si="150"/>
        <v>0.14431932402995049</v>
      </c>
      <c r="Z242" s="17">
        <f t="shared" si="150"/>
        <v>0.14006162295556901</v>
      </c>
      <c r="AA242" s="17">
        <f t="shared" si="150"/>
        <v>0.14952296532221143</v>
      </c>
      <c r="AB242" s="17">
        <f t="shared" si="150"/>
        <v>0.15099170306200363</v>
      </c>
      <c r="AC242" s="17">
        <f t="shared" si="150"/>
        <v>0.15120841539781604</v>
      </c>
      <c r="AD242" s="17">
        <f t="shared" si="150"/>
        <v>0.15808898406745781</v>
      </c>
      <c r="AE242" s="17">
        <f t="shared" si="150"/>
        <v>0.1597143428657373</v>
      </c>
      <c r="AF242" s="17">
        <f t="shared" si="150"/>
        <v>0.16391938345611215</v>
      </c>
      <c r="AG242" s="17">
        <f t="shared" si="150"/>
        <v>0.16127611472448308</v>
      </c>
      <c r="AH242" s="17">
        <f t="shared" si="150"/>
        <v>0.15861281963096469</v>
      </c>
      <c r="AI242" s="17">
        <f t="shared" si="150"/>
        <v>0.15532808321718591</v>
      </c>
      <c r="AJ242" s="17">
        <f t="shared" ref="AJ242:AU242" si="151">AJ152/AJ206</f>
        <v>0.15537292342050124</v>
      </c>
      <c r="AK242" s="17">
        <f t="shared" si="151"/>
        <v>0.15603421099521511</v>
      </c>
      <c r="AL242" s="17">
        <f t="shared" si="151"/>
        <v>0.14877504621238155</v>
      </c>
      <c r="AM242" s="17">
        <f t="shared" si="151"/>
        <v>0.16573050542529771</v>
      </c>
      <c r="AN242" s="17">
        <f t="shared" si="151"/>
        <v>0.16728898482502441</v>
      </c>
      <c r="AO242" s="17">
        <f t="shared" si="151"/>
        <v>0.16498535704248063</v>
      </c>
      <c r="AP242" s="17">
        <f t="shared" si="151"/>
        <v>0.15876491711652693</v>
      </c>
      <c r="AQ242" s="17">
        <f t="shared" si="151"/>
        <v>0.15409875259903577</v>
      </c>
      <c r="AR242" s="17">
        <f t="shared" si="151"/>
        <v>0.1533000595229137</v>
      </c>
      <c r="AS242" s="17">
        <f t="shared" si="151"/>
        <v>0.15861031033501535</v>
      </c>
      <c r="AT242" s="17">
        <f t="shared" si="151"/>
        <v>0.15502579401282646</v>
      </c>
      <c r="AU242" s="17">
        <f t="shared" si="151"/>
        <v>0.15734794065662844</v>
      </c>
      <c r="AV242" s="87">
        <f t="shared" si="134"/>
        <v>0.15825412493382224</v>
      </c>
      <c r="AW242" s="87">
        <f t="shared" si="135"/>
        <v>0.15902438156943696</v>
      </c>
      <c r="AX242" s="87">
        <f t="shared" si="135"/>
        <v>0.15967909970970948</v>
      </c>
      <c r="AY242" s="87">
        <f t="shared" si="135"/>
        <v>0.16023561012894111</v>
      </c>
      <c r="AZ242" s="87">
        <f t="shared" si="135"/>
        <v>0.160708643985288</v>
      </c>
      <c r="BA242" s="87">
        <f t="shared" si="135"/>
        <v>0.16111072276318286</v>
      </c>
      <c r="BB242" s="87">
        <f t="shared" si="135"/>
        <v>0.16145248972439349</v>
      </c>
      <c r="BC242" s="87">
        <f t="shared" si="135"/>
        <v>0.16174299164142253</v>
      </c>
      <c r="BD242" s="87">
        <f t="shared" si="135"/>
        <v>0.1619899182708972</v>
      </c>
      <c r="BE242" s="87">
        <f t="shared" si="135"/>
        <v>0.16219980590595068</v>
      </c>
      <c r="BF242" s="87">
        <f t="shared" si="135"/>
        <v>0.16237821039574613</v>
      </c>
      <c r="BG242" s="87">
        <f t="shared" si="135"/>
        <v>0.16252985421207225</v>
      </c>
      <c r="BH242" s="87">
        <f t="shared" si="135"/>
        <v>0.16265875145594946</v>
      </c>
      <c r="BI242" s="87">
        <f t="shared" si="135"/>
        <v>0.16276831411324511</v>
      </c>
      <c r="BJ242" s="87">
        <f t="shared" si="135"/>
        <v>0.16286144237194639</v>
      </c>
      <c r="BK242" s="87">
        <f t="shared" si="135"/>
        <v>0.16294060139184249</v>
      </c>
      <c r="BL242" s="87">
        <f t="shared" si="135"/>
        <v>0.16300788655875417</v>
      </c>
      <c r="BM242" s="87">
        <f t="shared" si="135"/>
        <v>0.16306507895062911</v>
      </c>
      <c r="BN242" s="87">
        <f t="shared" si="135"/>
        <v>0.16311369248372279</v>
      </c>
      <c r="BO242" s="87">
        <f t="shared" si="135"/>
        <v>0.16315501398685242</v>
      </c>
      <c r="BP242" s="87">
        <f t="shared" si="135"/>
        <v>0.16319013726451262</v>
      </c>
      <c r="BQ242" s="87">
        <f t="shared" si="135"/>
        <v>0.16321999205052379</v>
      </c>
      <c r="BR242" s="87">
        <f t="shared" si="135"/>
        <v>0.16324536861863329</v>
      </c>
      <c r="BS242" s="87">
        <f t="shared" si="135"/>
        <v>0.16326693870152634</v>
      </c>
      <c r="BT242" s="87">
        <f t="shared" si="135"/>
        <v>0.16328527327198544</v>
      </c>
      <c r="BU242" s="87">
        <f t="shared" si="135"/>
        <v>0.16330085765687569</v>
      </c>
      <c r="BV242" s="105">
        <f t="shared" si="135"/>
        <v>0.16331410438403238</v>
      </c>
    </row>
    <row r="243" spans="1:74" x14ac:dyDescent="0.2">
      <c r="A243" s="218">
        <f t="shared" si="142"/>
        <v>0.85</v>
      </c>
      <c r="B243" s="178">
        <f t="shared" si="136"/>
        <v>7.9128839284625854E-3</v>
      </c>
      <c r="C243" s="170"/>
      <c r="D243" s="182" t="str">
        <f t="shared" si="137"/>
        <v>MD - Electric cars</v>
      </c>
      <c r="E243" s="193"/>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c r="AK243" s="87"/>
      <c r="AL243" s="17">
        <f t="shared" ref="AL243:AU243" si="152">AL153/AL207</f>
        <v>0.30777296803904441</v>
      </c>
      <c r="AM243" s="17">
        <f t="shared" si="152"/>
        <v>0.30713373138351668</v>
      </c>
      <c r="AN243" s="17">
        <f t="shared" si="152"/>
        <v>0.30519693058639935</v>
      </c>
      <c r="AO243" s="17">
        <f t="shared" si="152"/>
        <v>0.3151558099946864</v>
      </c>
      <c r="AP243" s="17">
        <f t="shared" si="152"/>
        <v>0.32979556811142929</v>
      </c>
      <c r="AQ243" s="17">
        <f t="shared" si="152"/>
        <v>0.32755097581314757</v>
      </c>
      <c r="AR243" s="17">
        <f t="shared" si="152"/>
        <v>0.33488554610157667</v>
      </c>
      <c r="AS243" s="17">
        <f t="shared" si="152"/>
        <v>0.33345210851308976</v>
      </c>
      <c r="AT243" s="17">
        <f t="shared" si="152"/>
        <v>0.32339855255986039</v>
      </c>
      <c r="AU243" s="17">
        <f t="shared" si="152"/>
        <v>0.33234112499542856</v>
      </c>
      <c r="AV243" s="87">
        <f t="shared" si="134"/>
        <v>0.33906707633462174</v>
      </c>
      <c r="AW243" s="87">
        <f t="shared" si="135"/>
        <v>0.34478413497293597</v>
      </c>
      <c r="AX243" s="87">
        <f t="shared" si="135"/>
        <v>0.34964363481550303</v>
      </c>
      <c r="AY243" s="87">
        <f t="shared" si="135"/>
        <v>0.35377420968168505</v>
      </c>
      <c r="AZ243" s="87">
        <f t="shared" si="135"/>
        <v>0.35728519831793976</v>
      </c>
      <c r="BA243" s="87">
        <f t="shared" si="135"/>
        <v>0.36026953865875627</v>
      </c>
      <c r="BB243" s="87">
        <f t="shared" si="135"/>
        <v>0.3628062279484503</v>
      </c>
      <c r="BC243" s="87">
        <f t="shared" si="135"/>
        <v>0.36496241384469025</v>
      </c>
      <c r="BD243" s="87">
        <f t="shared" si="135"/>
        <v>0.36679517185649418</v>
      </c>
      <c r="BE243" s="87">
        <f t="shared" si="135"/>
        <v>0.36835301616652755</v>
      </c>
      <c r="BF243" s="87">
        <f t="shared" si="135"/>
        <v>0.36967718383005588</v>
      </c>
      <c r="BG243" s="87">
        <f t="shared" ref="AW243:BV253" si="153">BF243+$B243*$A243^(BG$231-$AU$231)</f>
        <v>0.37080272634405498</v>
      </c>
      <c r="BH243" s="87">
        <f t="shared" si="153"/>
        <v>0.37175943748095419</v>
      </c>
      <c r="BI243" s="87">
        <f t="shared" si="153"/>
        <v>0.37257264194731854</v>
      </c>
      <c r="BJ243" s="87">
        <f t="shared" si="153"/>
        <v>0.37326386574372822</v>
      </c>
      <c r="BK243" s="87">
        <f t="shared" si="153"/>
        <v>0.37385140597067645</v>
      </c>
      <c r="BL243" s="87">
        <f t="shared" si="153"/>
        <v>0.37435081516358248</v>
      </c>
      <c r="BM243" s="87">
        <f t="shared" si="153"/>
        <v>0.37477531297755257</v>
      </c>
      <c r="BN243" s="87">
        <f t="shared" si="153"/>
        <v>0.37513613611942714</v>
      </c>
      <c r="BO243" s="87">
        <f t="shared" si="153"/>
        <v>0.37544283579002052</v>
      </c>
      <c r="BP243" s="87">
        <f t="shared" si="153"/>
        <v>0.37570353051002492</v>
      </c>
      <c r="BQ243" s="87">
        <f t="shared" si="153"/>
        <v>0.37592512102202863</v>
      </c>
      <c r="BR243" s="87">
        <f t="shared" si="153"/>
        <v>0.3761134729572318</v>
      </c>
      <c r="BS243" s="87">
        <f t="shared" si="153"/>
        <v>0.37627357210215451</v>
      </c>
      <c r="BT243" s="87">
        <f t="shared" si="153"/>
        <v>0.3764096563753388</v>
      </c>
      <c r="BU243" s="87">
        <f t="shared" si="153"/>
        <v>0.37652532800754546</v>
      </c>
      <c r="BV243" s="105">
        <f t="shared" si="153"/>
        <v>0.37662364889492111</v>
      </c>
    </row>
    <row r="244" spans="1:74" x14ac:dyDescent="0.2">
      <c r="A244" s="218">
        <f t="shared" si="142"/>
        <v>0.85</v>
      </c>
      <c r="B244" s="178">
        <f t="shared" si="136"/>
        <v>4.984668226005127E-4</v>
      </c>
      <c r="C244" s="170"/>
      <c r="D244" s="182" t="str">
        <f t="shared" si="137"/>
        <v>MD - Electric trains</v>
      </c>
      <c r="E244" s="194">
        <f t="shared" ref="E244:AK244" si="154">E154/E208</f>
        <v>3.713201961597079E-2</v>
      </c>
      <c r="F244" s="17">
        <f t="shared" si="154"/>
        <v>3.8514814493242316E-2</v>
      </c>
      <c r="G244" s="17">
        <f t="shared" si="154"/>
        <v>3.9408846456633319E-2</v>
      </c>
      <c r="H244" s="17">
        <f t="shared" si="154"/>
        <v>3.9544283399068653E-2</v>
      </c>
      <c r="I244" s="17">
        <f t="shared" si="154"/>
        <v>4.1705250902550652E-2</v>
      </c>
      <c r="J244" s="17">
        <f t="shared" si="154"/>
        <v>4.1053970094207998E-2</v>
      </c>
      <c r="K244" s="17">
        <f t="shared" si="154"/>
        <v>4.0566921915484035E-2</v>
      </c>
      <c r="L244" s="17">
        <f t="shared" si="154"/>
        <v>4.1107479181502815E-2</v>
      </c>
      <c r="M244" s="17">
        <f t="shared" si="154"/>
        <v>4.0283510150292981E-2</v>
      </c>
      <c r="N244" s="17">
        <f t="shared" si="154"/>
        <v>4.1071217058074247E-2</v>
      </c>
      <c r="O244" s="17">
        <f t="shared" si="154"/>
        <v>4.171568638601765E-2</v>
      </c>
      <c r="P244" s="17">
        <f t="shared" si="154"/>
        <v>4.171667314178807E-2</v>
      </c>
      <c r="Q244" s="17">
        <f t="shared" si="154"/>
        <v>4.4550052689620659E-2</v>
      </c>
      <c r="R244" s="17">
        <f t="shared" si="154"/>
        <v>4.5365879163354488E-2</v>
      </c>
      <c r="S244" s="17">
        <f t="shared" si="154"/>
        <v>4.4545160517497073E-2</v>
      </c>
      <c r="T244" s="17">
        <f t="shared" si="154"/>
        <v>4.4753259961702929E-2</v>
      </c>
      <c r="U244" s="17">
        <f t="shared" si="154"/>
        <v>4.5519715837002088E-2</v>
      </c>
      <c r="V244" s="17">
        <f t="shared" si="154"/>
        <v>4.4004235869051764E-2</v>
      </c>
      <c r="W244" s="17">
        <f t="shared" si="154"/>
        <v>4.5194466503848077E-2</v>
      </c>
      <c r="X244" s="17">
        <f t="shared" si="154"/>
        <v>4.5529419860096745E-2</v>
      </c>
      <c r="Y244" s="17">
        <f t="shared" si="154"/>
        <v>4.5667174941342058E-2</v>
      </c>
      <c r="Z244" s="17">
        <f t="shared" si="154"/>
        <v>4.3183181656378945E-2</v>
      </c>
      <c r="AA244" s="17">
        <f t="shared" si="154"/>
        <v>4.4413935702323368E-2</v>
      </c>
      <c r="AB244" s="17">
        <f t="shared" si="154"/>
        <v>4.6380485904138812E-2</v>
      </c>
      <c r="AC244" s="17">
        <f t="shared" si="154"/>
        <v>4.8297696207041461E-2</v>
      </c>
      <c r="AD244" s="17">
        <f t="shared" si="154"/>
        <v>4.8352243739206595E-2</v>
      </c>
      <c r="AE244" s="17">
        <f t="shared" si="154"/>
        <v>4.9096012096669396E-2</v>
      </c>
      <c r="AF244" s="17">
        <f t="shared" si="154"/>
        <v>4.8318459309406168E-2</v>
      </c>
      <c r="AG244" s="17">
        <f t="shared" si="154"/>
        <v>5.1325800580823366E-2</v>
      </c>
      <c r="AH244" s="17">
        <f t="shared" si="154"/>
        <v>5.1820368635809834E-2</v>
      </c>
      <c r="AI244" s="17">
        <f t="shared" si="154"/>
        <v>4.9930766821770216E-2</v>
      </c>
      <c r="AJ244" s="17">
        <f t="shared" si="154"/>
        <v>5.1861745646439583E-2</v>
      </c>
      <c r="AK244" s="17">
        <f t="shared" si="154"/>
        <v>4.9777896293383986E-2</v>
      </c>
      <c r="AL244" s="17">
        <f t="shared" ref="AL244:AU244" si="155">AL154/AL208</f>
        <v>5.0374190505193948E-2</v>
      </c>
      <c r="AM244" s="17">
        <f t="shared" si="155"/>
        <v>5.0116065539225561E-2</v>
      </c>
      <c r="AN244" s="17">
        <f t="shared" si="155"/>
        <v>5.0375646175687856E-2</v>
      </c>
      <c r="AO244" s="17">
        <f t="shared" si="155"/>
        <v>5.4467932265904455E-2</v>
      </c>
      <c r="AP244" s="17">
        <f t="shared" si="155"/>
        <v>5.9326737696310208E-2</v>
      </c>
      <c r="AQ244" s="17">
        <f t="shared" si="155"/>
        <v>5.8119548471693823E-2</v>
      </c>
      <c r="AR244" s="17">
        <f t="shared" si="155"/>
        <v>5.8222747395383211E-2</v>
      </c>
      <c r="AS244" s="17">
        <f t="shared" si="155"/>
        <v>5.856084417261212E-2</v>
      </c>
      <c r="AT244" s="17">
        <f t="shared" si="155"/>
        <v>5.5998687389117903E-2</v>
      </c>
      <c r="AU244" s="17">
        <f t="shared" si="155"/>
        <v>5.8067626165192322E-2</v>
      </c>
      <c r="AV244" s="87">
        <f t="shared" si="134"/>
        <v>5.8491322964402757E-2</v>
      </c>
      <c r="AW244" s="87">
        <f t="shared" si="153"/>
        <v>5.8851465243731631E-2</v>
      </c>
      <c r="AX244" s="87">
        <f t="shared" si="153"/>
        <v>5.9157586181161168E-2</v>
      </c>
      <c r="AY244" s="87">
        <f t="shared" si="153"/>
        <v>5.9417788977976276E-2</v>
      </c>
      <c r="AZ244" s="87">
        <f t="shared" si="153"/>
        <v>5.9638961355269117E-2</v>
      </c>
      <c r="BA244" s="87">
        <f t="shared" si="153"/>
        <v>5.9826957875968034E-2</v>
      </c>
      <c r="BB244" s="87">
        <f t="shared" si="153"/>
        <v>5.9986754918562112E-2</v>
      </c>
      <c r="BC244" s="87">
        <f t="shared" si="153"/>
        <v>6.0122582404767082E-2</v>
      </c>
      <c r="BD244" s="87">
        <f t="shared" si="153"/>
        <v>6.0238035768041306E-2</v>
      </c>
      <c r="BE244" s="87">
        <f t="shared" si="153"/>
        <v>6.0336171126824392E-2</v>
      </c>
      <c r="BF244" s="87">
        <f t="shared" si="153"/>
        <v>6.0419586181790018E-2</v>
      </c>
      <c r="BG244" s="87">
        <f t="shared" si="153"/>
        <v>6.0490488978510802E-2</v>
      </c>
      <c r="BH244" s="87">
        <f t="shared" si="153"/>
        <v>6.0550756355723469E-2</v>
      </c>
      <c r="BI244" s="87">
        <f t="shared" si="153"/>
        <v>6.0601983626354231E-2</v>
      </c>
      <c r="BJ244" s="87">
        <f t="shared" si="153"/>
        <v>6.0645526806390383E-2</v>
      </c>
      <c r="BK244" s="87">
        <f t="shared" si="153"/>
        <v>6.0682538509421111E-2</v>
      </c>
      <c r="BL244" s="87">
        <f t="shared" si="153"/>
        <v>6.071399845699723E-2</v>
      </c>
      <c r="BM244" s="87">
        <f t="shared" si="153"/>
        <v>6.0740739412436934E-2</v>
      </c>
      <c r="BN244" s="87">
        <f t="shared" si="153"/>
        <v>6.0763469224560676E-2</v>
      </c>
      <c r="BO244" s="87">
        <f t="shared" si="153"/>
        <v>6.0782789564865859E-2</v>
      </c>
      <c r="BP244" s="87">
        <f t="shared" si="153"/>
        <v>6.0799211854125262E-2</v>
      </c>
      <c r="BQ244" s="87">
        <f t="shared" si="153"/>
        <v>6.0813170799995757E-2</v>
      </c>
      <c r="BR244" s="87">
        <f t="shared" si="153"/>
        <v>6.0825035903985677E-2</v>
      </c>
      <c r="BS244" s="87">
        <f t="shared" si="153"/>
        <v>6.083512124237711E-2</v>
      </c>
      <c r="BT244" s="87">
        <f t="shared" si="153"/>
        <v>6.0843693780009825E-2</v>
      </c>
      <c r="BU244" s="87">
        <f t="shared" si="153"/>
        <v>6.0850980436997638E-2</v>
      </c>
      <c r="BV244" s="105">
        <f t="shared" si="153"/>
        <v>6.0857174095437276E-2</v>
      </c>
    </row>
    <row r="245" spans="1:74" x14ac:dyDescent="0.2">
      <c r="A245" s="218">
        <f t="shared" si="142"/>
        <v>0.85</v>
      </c>
      <c r="B245" s="178">
        <f t="shared" si="136"/>
        <v>9.3130709747341381E-4</v>
      </c>
      <c r="C245" s="170"/>
      <c r="D245" s="182" t="str">
        <f t="shared" si="137"/>
        <v>MD - Industry static diesel engines</v>
      </c>
      <c r="E245" s="194">
        <f t="shared" ref="E245:AK245" si="156">E155/E209</f>
        <v>0.22308952285432451</v>
      </c>
      <c r="F245" s="17">
        <f t="shared" si="156"/>
        <v>0.22427870278518666</v>
      </c>
      <c r="G245" s="17">
        <f t="shared" si="156"/>
        <v>0.22692369851061095</v>
      </c>
      <c r="H245" s="17">
        <f t="shared" si="156"/>
        <v>0.22860227272285255</v>
      </c>
      <c r="I245" s="17">
        <f t="shared" si="156"/>
        <v>0.22625037392691691</v>
      </c>
      <c r="J245" s="17">
        <f t="shared" si="156"/>
        <v>0.22594538901373382</v>
      </c>
      <c r="K245" s="17">
        <f t="shared" si="156"/>
        <v>0.22747986556845864</v>
      </c>
      <c r="L245" s="17">
        <f t="shared" si="156"/>
        <v>0.22868302785903968</v>
      </c>
      <c r="M245" s="17">
        <f t="shared" si="156"/>
        <v>0.23040354093282137</v>
      </c>
      <c r="N245" s="17">
        <f t="shared" si="156"/>
        <v>0.22847364509213544</v>
      </c>
      <c r="O245" s="17">
        <f t="shared" si="156"/>
        <v>0.23101839297101825</v>
      </c>
      <c r="P245" s="17">
        <f t="shared" si="156"/>
        <v>0.23178943179233452</v>
      </c>
      <c r="Q245" s="17">
        <f t="shared" si="156"/>
        <v>0.23358164426391226</v>
      </c>
      <c r="R245" s="17">
        <f t="shared" si="156"/>
        <v>0.23562171703695137</v>
      </c>
      <c r="S245" s="17">
        <f t="shared" si="156"/>
        <v>0.23992415248329862</v>
      </c>
      <c r="T245" s="17">
        <f t="shared" si="156"/>
        <v>0.24461630522939429</v>
      </c>
      <c r="U245" s="17">
        <f t="shared" si="156"/>
        <v>0.24230557506707362</v>
      </c>
      <c r="V245" s="17">
        <f t="shared" si="156"/>
        <v>0.23738781651682947</v>
      </c>
      <c r="W245" s="17">
        <f t="shared" si="156"/>
        <v>0.23888585711766644</v>
      </c>
      <c r="X245" s="17">
        <f t="shared" si="156"/>
        <v>0.24206614680083866</v>
      </c>
      <c r="Y245" s="17">
        <f t="shared" si="156"/>
        <v>0.24029808844932207</v>
      </c>
      <c r="Z245" s="17">
        <f t="shared" si="156"/>
        <v>0.24045312138074357</v>
      </c>
      <c r="AA245" s="17">
        <f t="shared" si="156"/>
        <v>0.24188172541947664</v>
      </c>
      <c r="AB245" s="17">
        <f t="shared" si="156"/>
        <v>0.24084809804040844</v>
      </c>
      <c r="AC245" s="17">
        <f t="shared" si="156"/>
        <v>0.24127373172868929</v>
      </c>
      <c r="AD245" s="17">
        <f t="shared" si="156"/>
        <v>0.24493750484315416</v>
      </c>
      <c r="AE245" s="17">
        <f t="shared" si="156"/>
        <v>0.24661672030559037</v>
      </c>
      <c r="AF245" s="17">
        <f t="shared" si="156"/>
        <v>0.24820465924669421</v>
      </c>
      <c r="AG245" s="17">
        <f t="shared" si="156"/>
        <v>0.24785112089961556</v>
      </c>
      <c r="AH245" s="17">
        <f t="shared" si="156"/>
        <v>0.24653915283218628</v>
      </c>
      <c r="AI245" s="17">
        <f t="shared" si="156"/>
        <v>0.24572846044969873</v>
      </c>
      <c r="AJ245" s="17">
        <f t="shared" si="156"/>
        <v>0.24477080859799116</v>
      </c>
      <c r="AK245" s="17">
        <f t="shared" si="156"/>
        <v>0.25542866418738663</v>
      </c>
      <c r="AL245" s="17">
        <f t="shared" ref="AL245:AU245" si="157">AL155/AL209</f>
        <v>0.25404813718176061</v>
      </c>
      <c r="AM245" s="17">
        <f t="shared" si="157"/>
        <v>0.25172785633451006</v>
      </c>
      <c r="AN245" s="17">
        <f t="shared" si="157"/>
        <v>0.25521917863419852</v>
      </c>
      <c r="AO245" s="17">
        <f t="shared" si="157"/>
        <v>0.26144360893339069</v>
      </c>
      <c r="AP245" s="17">
        <f t="shared" si="157"/>
        <v>0.25733236705107149</v>
      </c>
      <c r="AQ245" s="17">
        <f t="shared" si="157"/>
        <v>0.2567890673662967</v>
      </c>
      <c r="AR245" s="17">
        <f t="shared" si="157"/>
        <v>0.25804772457264585</v>
      </c>
      <c r="AS245" s="17">
        <f t="shared" si="157"/>
        <v>0.2610415794215542</v>
      </c>
      <c r="AT245" s="17">
        <f t="shared" si="157"/>
        <v>0.2590900364957921</v>
      </c>
      <c r="AU245" s="17">
        <f t="shared" si="157"/>
        <v>0.26220442094820789</v>
      </c>
      <c r="AV245" s="87">
        <f t="shared" si="134"/>
        <v>0.26299603198106031</v>
      </c>
      <c r="AW245" s="87">
        <f t="shared" si="153"/>
        <v>0.26366890135898485</v>
      </c>
      <c r="AX245" s="87">
        <f t="shared" si="153"/>
        <v>0.26424084033022072</v>
      </c>
      <c r="AY245" s="87">
        <f t="shared" si="153"/>
        <v>0.26472698845577119</v>
      </c>
      <c r="AZ245" s="87">
        <f t="shared" si="153"/>
        <v>0.26514021436248908</v>
      </c>
      <c r="BA245" s="87">
        <f t="shared" si="153"/>
        <v>0.26549145638319932</v>
      </c>
      <c r="BB245" s="87">
        <f t="shared" si="153"/>
        <v>0.265790012100803</v>
      </c>
      <c r="BC245" s="87">
        <f t="shared" si="153"/>
        <v>0.26604378446076615</v>
      </c>
      <c r="BD245" s="87">
        <f t="shared" si="153"/>
        <v>0.26625949096673479</v>
      </c>
      <c r="BE245" s="87">
        <f t="shared" si="153"/>
        <v>0.26644284149680814</v>
      </c>
      <c r="BF245" s="87">
        <f t="shared" si="153"/>
        <v>0.26659868944737047</v>
      </c>
      <c r="BG245" s="87">
        <f t="shared" si="153"/>
        <v>0.26673116020534848</v>
      </c>
      <c r="BH245" s="87">
        <f t="shared" si="153"/>
        <v>0.26684376034962981</v>
      </c>
      <c r="BI245" s="87">
        <f t="shared" si="153"/>
        <v>0.2669394704722689</v>
      </c>
      <c r="BJ245" s="87">
        <f t="shared" si="153"/>
        <v>0.26702082407651212</v>
      </c>
      <c r="BK245" s="87">
        <f t="shared" si="153"/>
        <v>0.26708997464011885</v>
      </c>
      <c r="BL245" s="87">
        <f t="shared" si="153"/>
        <v>0.26714875261918458</v>
      </c>
      <c r="BM245" s="87">
        <f t="shared" si="153"/>
        <v>0.26719871390139044</v>
      </c>
      <c r="BN245" s="87">
        <f t="shared" si="153"/>
        <v>0.26724118099126543</v>
      </c>
      <c r="BO245" s="87">
        <f t="shared" si="153"/>
        <v>0.26727727801765916</v>
      </c>
      <c r="BP245" s="87">
        <f t="shared" si="153"/>
        <v>0.26730796049009387</v>
      </c>
      <c r="BQ245" s="87">
        <f t="shared" si="153"/>
        <v>0.26733404059166332</v>
      </c>
      <c r="BR245" s="87">
        <f t="shared" si="153"/>
        <v>0.26735620867799736</v>
      </c>
      <c r="BS245" s="87">
        <f t="shared" si="153"/>
        <v>0.2673750515513813</v>
      </c>
      <c r="BT245" s="87">
        <f t="shared" si="153"/>
        <v>0.26739106799375767</v>
      </c>
      <c r="BU245" s="87">
        <f t="shared" si="153"/>
        <v>0.26740468196977757</v>
      </c>
      <c r="BV245" s="105">
        <f t="shared" si="153"/>
        <v>0.26741625384939449</v>
      </c>
    </row>
    <row r="246" spans="1:74" x14ac:dyDescent="0.2">
      <c r="A246" s="218">
        <f t="shared" si="142"/>
        <v>0.85</v>
      </c>
      <c r="B246" s="178">
        <f t="shared" si="136"/>
        <v>5.8422101793003094E-4</v>
      </c>
      <c r="C246" s="170"/>
      <c r="D246" s="182" t="str">
        <f t="shared" si="137"/>
        <v>MD - Petrol cars</v>
      </c>
      <c r="E246" s="194">
        <f t="shared" ref="E246:AK246" si="158">E156/E210</f>
        <v>0.13710179205768092</v>
      </c>
      <c r="F246" s="17">
        <f t="shared" si="158"/>
        <v>0.13766812532021308</v>
      </c>
      <c r="G246" s="17">
        <f t="shared" si="158"/>
        <v>0.13802144473021044</v>
      </c>
      <c r="H246" s="17">
        <f t="shared" si="158"/>
        <v>0.13717810621396509</v>
      </c>
      <c r="I246" s="17">
        <f t="shared" si="158"/>
        <v>0.14106129235213405</v>
      </c>
      <c r="J246" s="17">
        <f t="shared" si="158"/>
        <v>0.13956433091269682</v>
      </c>
      <c r="K246" s="17">
        <f t="shared" si="158"/>
        <v>0.14420185718671349</v>
      </c>
      <c r="L246" s="17">
        <f t="shared" si="158"/>
        <v>0.14251211040819639</v>
      </c>
      <c r="M246" s="17">
        <f t="shared" si="158"/>
        <v>0.14391735129842487</v>
      </c>
      <c r="N246" s="17">
        <f t="shared" si="158"/>
        <v>0.1417922499971162</v>
      </c>
      <c r="O246" s="17">
        <f t="shared" si="158"/>
        <v>0.14645494410796756</v>
      </c>
      <c r="P246" s="17">
        <f t="shared" si="158"/>
        <v>0.14599669528105594</v>
      </c>
      <c r="Q246" s="17">
        <f t="shared" si="158"/>
        <v>0.14612071639321109</v>
      </c>
      <c r="R246" s="17">
        <f t="shared" si="158"/>
        <v>0.14851724508972108</v>
      </c>
      <c r="S246" s="17">
        <f t="shared" si="158"/>
        <v>0.15121896619703998</v>
      </c>
      <c r="T246" s="17">
        <f t="shared" si="158"/>
        <v>0.14483794053519988</v>
      </c>
      <c r="U246" s="17">
        <f t="shared" si="158"/>
        <v>0.14836804432180359</v>
      </c>
      <c r="V246" s="17">
        <f t="shared" si="158"/>
        <v>0.15077594659217317</v>
      </c>
      <c r="W246" s="17">
        <f t="shared" si="158"/>
        <v>0.15251286023349864</v>
      </c>
      <c r="X246" s="17">
        <f t="shared" si="158"/>
        <v>0.1515307737915432</v>
      </c>
      <c r="Y246" s="17">
        <f t="shared" si="158"/>
        <v>0.15066697293968206</v>
      </c>
      <c r="Z246" s="17">
        <f t="shared" si="158"/>
        <v>0.15038728843075616</v>
      </c>
      <c r="AA246" s="17">
        <f t="shared" si="158"/>
        <v>0.15024863934757751</v>
      </c>
      <c r="AB246" s="17">
        <f t="shared" si="158"/>
        <v>0.15075914429171944</v>
      </c>
      <c r="AC246" s="17">
        <f t="shared" si="158"/>
        <v>0.15145942765945294</v>
      </c>
      <c r="AD246" s="17">
        <f t="shared" si="158"/>
        <v>0.1509235325700585</v>
      </c>
      <c r="AE246" s="17">
        <f t="shared" si="158"/>
        <v>0.15275419223750844</v>
      </c>
      <c r="AF246" s="17">
        <f t="shared" si="158"/>
        <v>0.15380756358027145</v>
      </c>
      <c r="AG246" s="17">
        <f t="shared" si="158"/>
        <v>0.15610933515902481</v>
      </c>
      <c r="AH246" s="17">
        <f t="shared" si="158"/>
        <v>0.15137283232228038</v>
      </c>
      <c r="AI246" s="17">
        <f t="shared" si="158"/>
        <v>0.15769806452775595</v>
      </c>
      <c r="AJ246" s="17">
        <f t="shared" si="158"/>
        <v>0.15529486157831673</v>
      </c>
      <c r="AK246" s="17">
        <f t="shared" si="158"/>
        <v>0.15858198421099398</v>
      </c>
      <c r="AL246" s="17">
        <f t="shared" ref="AL246:AU246" si="159">AL156/AL210</f>
        <v>0.15701099380491967</v>
      </c>
      <c r="AM246" s="17">
        <f t="shared" si="159"/>
        <v>0.15381789205097407</v>
      </c>
      <c r="AN246" s="17">
        <f t="shared" si="159"/>
        <v>0.15704458060562779</v>
      </c>
      <c r="AO246" s="17">
        <f t="shared" si="159"/>
        <v>0.15826293021569918</v>
      </c>
      <c r="AP246" s="17">
        <f t="shared" si="159"/>
        <v>0.15960738304654076</v>
      </c>
      <c r="AQ246" s="17">
        <f t="shared" si="159"/>
        <v>0.16176316797394635</v>
      </c>
      <c r="AR246" s="17">
        <f t="shared" si="159"/>
        <v>0.16348535113972504</v>
      </c>
      <c r="AS246" s="17">
        <f t="shared" si="159"/>
        <v>0.15882771964197756</v>
      </c>
      <c r="AT246" s="17">
        <f t="shared" si="159"/>
        <v>0.15927167327710778</v>
      </c>
      <c r="AU246" s="17">
        <f t="shared" si="159"/>
        <v>0.16163907481074222</v>
      </c>
      <c r="AV246" s="87">
        <f t="shared" si="134"/>
        <v>0.16213566267598276</v>
      </c>
      <c r="AW246" s="87">
        <f t="shared" si="153"/>
        <v>0.16255776236143721</v>
      </c>
      <c r="AX246" s="87">
        <f t="shared" si="153"/>
        <v>0.16291654709407349</v>
      </c>
      <c r="AY246" s="87">
        <f t="shared" si="153"/>
        <v>0.16322151411681432</v>
      </c>
      <c r="AZ246" s="87">
        <f t="shared" si="153"/>
        <v>0.16348073608614402</v>
      </c>
      <c r="BA246" s="87">
        <f t="shared" si="153"/>
        <v>0.16370107476007428</v>
      </c>
      <c r="BB246" s="87">
        <f t="shared" si="153"/>
        <v>0.16388836263291501</v>
      </c>
      <c r="BC246" s="87">
        <f t="shared" si="153"/>
        <v>0.16404755732482962</v>
      </c>
      <c r="BD246" s="87">
        <f t="shared" si="153"/>
        <v>0.16418287281295704</v>
      </c>
      <c r="BE246" s="87">
        <f t="shared" si="153"/>
        <v>0.16429789097786535</v>
      </c>
      <c r="BF246" s="87">
        <f t="shared" si="153"/>
        <v>0.16439565641803741</v>
      </c>
      <c r="BG246" s="87">
        <f t="shared" si="153"/>
        <v>0.16447875704218365</v>
      </c>
      <c r="BH246" s="87">
        <f t="shared" si="153"/>
        <v>0.16454939257270795</v>
      </c>
      <c r="BI246" s="87">
        <f t="shared" si="153"/>
        <v>0.16460943277365361</v>
      </c>
      <c r="BJ246" s="87">
        <f t="shared" si="153"/>
        <v>0.16466046694445743</v>
      </c>
      <c r="BK246" s="87">
        <f t="shared" si="153"/>
        <v>0.16470384598964069</v>
      </c>
      <c r="BL246" s="87">
        <f t="shared" si="153"/>
        <v>0.16474071817804645</v>
      </c>
      <c r="BM246" s="87">
        <f t="shared" si="153"/>
        <v>0.16477205953819135</v>
      </c>
      <c r="BN246" s="87">
        <f t="shared" si="153"/>
        <v>0.16479869969431452</v>
      </c>
      <c r="BO246" s="87">
        <f t="shared" si="153"/>
        <v>0.16482134382701921</v>
      </c>
      <c r="BP246" s="87">
        <f t="shared" si="153"/>
        <v>0.16484059133981818</v>
      </c>
      <c r="BQ246" s="87">
        <f t="shared" si="153"/>
        <v>0.16485695172569731</v>
      </c>
      <c r="BR246" s="87">
        <f t="shared" si="153"/>
        <v>0.16487085805369459</v>
      </c>
      <c r="BS246" s="87">
        <f t="shared" si="153"/>
        <v>0.16488267843249227</v>
      </c>
      <c r="BT246" s="87">
        <f t="shared" si="153"/>
        <v>0.16489272575447028</v>
      </c>
      <c r="BU246" s="87">
        <f t="shared" si="153"/>
        <v>0.16490126597815161</v>
      </c>
      <c r="BV246" s="105">
        <f t="shared" si="153"/>
        <v>0.16490852516828072</v>
      </c>
    </row>
    <row r="247" spans="1:74" x14ac:dyDescent="0.2">
      <c r="A247" s="218">
        <f t="shared" si="142"/>
        <v>0.85</v>
      </c>
      <c r="B247" s="178">
        <f t="shared" si="136"/>
        <v>3.0606592334745229E-5</v>
      </c>
      <c r="C247" s="170"/>
      <c r="D247" s="182" t="str">
        <f t="shared" si="137"/>
        <v>MD - Steam (coal) trains</v>
      </c>
      <c r="E247" s="194">
        <f t="shared" ref="E247:U247" si="160">E157/E211</f>
        <v>1.9982414737038583E-2</v>
      </c>
      <c r="F247" s="17">
        <f t="shared" si="160"/>
        <v>2.0084133699574933E-2</v>
      </c>
      <c r="G247" s="17">
        <f t="shared" si="160"/>
        <v>2.0647129616393672E-2</v>
      </c>
      <c r="H247" s="17">
        <f t="shared" si="160"/>
        <v>2.0838605396871903E-2</v>
      </c>
      <c r="I247" s="17">
        <f t="shared" si="160"/>
        <v>2.0679937554450748E-2</v>
      </c>
      <c r="J247" s="17">
        <f t="shared" si="160"/>
        <v>2.074407597187768E-2</v>
      </c>
      <c r="K247" s="17">
        <f t="shared" si="160"/>
        <v>2.0701663024861514E-2</v>
      </c>
      <c r="L247" s="17">
        <f t="shared" si="160"/>
        <v>2.0891559214562108E-2</v>
      </c>
      <c r="M247" s="17">
        <f t="shared" si="160"/>
        <v>2.0858375460076246E-2</v>
      </c>
      <c r="N247" s="17">
        <f t="shared" si="160"/>
        <v>2.0570046803956493E-2</v>
      </c>
      <c r="O247" s="17">
        <f t="shared" si="160"/>
        <v>2.1202569989181436E-2</v>
      </c>
      <c r="P247" s="17">
        <f t="shared" si="160"/>
        <v>2.1181404902427557E-2</v>
      </c>
      <c r="Q247" s="17">
        <f t="shared" si="160"/>
        <v>2.1205681085501301E-2</v>
      </c>
      <c r="R247" s="17">
        <f t="shared" si="160"/>
        <v>2.1473328668537548E-2</v>
      </c>
      <c r="S247" s="17">
        <f t="shared" si="160"/>
        <v>2.1160502876910084E-2</v>
      </c>
      <c r="T247" s="17">
        <f t="shared" si="160"/>
        <v>2.1244384434735815E-2</v>
      </c>
      <c r="U247" s="17">
        <f t="shared" si="160"/>
        <v>2.1267891615097883E-2</v>
      </c>
      <c r="V247" s="87">
        <f>U247</f>
        <v>2.1267891615097883E-2</v>
      </c>
      <c r="W247" s="87">
        <f t="shared" ref="W247:AU247" si="161">V247</f>
        <v>2.1267891615097883E-2</v>
      </c>
      <c r="X247" s="87">
        <f t="shared" si="161"/>
        <v>2.1267891615097883E-2</v>
      </c>
      <c r="Y247" s="87">
        <f t="shared" si="161"/>
        <v>2.1267891615097883E-2</v>
      </c>
      <c r="Z247" s="87">
        <f t="shared" si="161"/>
        <v>2.1267891615097883E-2</v>
      </c>
      <c r="AA247" s="87">
        <f t="shared" si="161"/>
        <v>2.1267891615097883E-2</v>
      </c>
      <c r="AB247" s="87">
        <f t="shared" si="161"/>
        <v>2.1267891615097883E-2</v>
      </c>
      <c r="AC247" s="87">
        <f t="shared" si="161"/>
        <v>2.1267891615097883E-2</v>
      </c>
      <c r="AD247" s="87">
        <f t="shared" si="161"/>
        <v>2.1267891615097883E-2</v>
      </c>
      <c r="AE247" s="87">
        <f t="shared" si="161"/>
        <v>2.1267891615097883E-2</v>
      </c>
      <c r="AF247" s="87">
        <f t="shared" si="161"/>
        <v>2.1267891615097883E-2</v>
      </c>
      <c r="AG247" s="87">
        <f t="shared" si="161"/>
        <v>2.1267891615097883E-2</v>
      </c>
      <c r="AH247" s="87">
        <f t="shared" si="161"/>
        <v>2.1267891615097883E-2</v>
      </c>
      <c r="AI247" s="87">
        <f t="shared" si="161"/>
        <v>2.1267891615097883E-2</v>
      </c>
      <c r="AJ247" s="87">
        <f t="shared" si="161"/>
        <v>2.1267891615097883E-2</v>
      </c>
      <c r="AK247" s="87">
        <f t="shared" si="161"/>
        <v>2.1267891615097883E-2</v>
      </c>
      <c r="AL247" s="87">
        <f t="shared" si="161"/>
        <v>2.1267891615097883E-2</v>
      </c>
      <c r="AM247" s="87">
        <f t="shared" si="161"/>
        <v>2.1267891615097883E-2</v>
      </c>
      <c r="AN247" s="87">
        <f t="shared" si="161"/>
        <v>2.1267891615097883E-2</v>
      </c>
      <c r="AO247" s="87">
        <f t="shared" si="161"/>
        <v>2.1267891615097883E-2</v>
      </c>
      <c r="AP247" s="87">
        <f t="shared" si="161"/>
        <v>2.1267891615097883E-2</v>
      </c>
      <c r="AQ247" s="87">
        <f t="shared" si="161"/>
        <v>2.1267891615097883E-2</v>
      </c>
      <c r="AR247" s="87">
        <f t="shared" si="161"/>
        <v>2.1267891615097883E-2</v>
      </c>
      <c r="AS247" s="87">
        <f t="shared" si="161"/>
        <v>2.1267891615097883E-2</v>
      </c>
      <c r="AT247" s="87">
        <f t="shared" si="161"/>
        <v>2.1267891615097883E-2</v>
      </c>
      <c r="AU247" s="87">
        <f t="shared" si="161"/>
        <v>2.1267891615097883E-2</v>
      </c>
      <c r="AV247" s="87">
        <f t="shared" si="134"/>
        <v>2.1293907218582417E-2</v>
      </c>
      <c r="AW247" s="87">
        <f t="shared" si="153"/>
        <v>2.1316020481544271E-2</v>
      </c>
      <c r="AX247" s="87">
        <f t="shared" si="153"/>
        <v>2.1334816755061846E-2</v>
      </c>
      <c r="AY247" s="87">
        <f t="shared" si="153"/>
        <v>2.1350793587551785E-2</v>
      </c>
      <c r="AZ247" s="87">
        <f t="shared" si="153"/>
        <v>2.1364373895168234E-2</v>
      </c>
      <c r="BA247" s="87">
        <f t="shared" si="153"/>
        <v>2.1375917156642214E-2</v>
      </c>
      <c r="BB247" s="87">
        <f t="shared" si="153"/>
        <v>2.1385728928895099E-2</v>
      </c>
      <c r="BC247" s="87">
        <f t="shared" si="153"/>
        <v>2.139406893531005E-2</v>
      </c>
      <c r="BD247" s="87">
        <f t="shared" si="153"/>
        <v>2.140115794076276E-2</v>
      </c>
      <c r="BE247" s="87">
        <f t="shared" si="153"/>
        <v>2.1407183595397561E-2</v>
      </c>
      <c r="BF247" s="87">
        <f t="shared" si="153"/>
        <v>2.1412305401837143E-2</v>
      </c>
      <c r="BG247" s="87">
        <f t="shared" si="153"/>
        <v>2.1416658937310786E-2</v>
      </c>
      <c r="BH247" s="87">
        <f t="shared" si="153"/>
        <v>2.1420359442463385E-2</v>
      </c>
      <c r="BI247" s="87">
        <f t="shared" si="153"/>
        <v>2.1423504871843094E-2</v>
      </c>
      <c r="BJ247" s="87">
        <f t="shared" si="153"/>
        <v>2.1426178486815845E-2</v>
      </c>
      <c r="BK247" s="87">
        <f t="shared" si="153"/>
        <v>2.1428451059542684E-2</v>
      </c>
      <c r="BL247" s="87">
        <f t="shared" si="153"/>
        <v>2.1430382746360499E-2</v>
      </c>
      <c r="BM247" s="87">
        <f t="shared" si="153"/>
        <v>2.1432024680155641E-2</v>
      </c>
      <c r="BN247" s="87">
        <f t="shared" si="153"/>
        <v>2.143342032388151E-2</v>
      </c>
      <c r="BO247" s="87">
        <f t="shared" si="153"/>
        <v>2.1434606621048499E-2</v>
      </c>
      <c r="BP247" s="87">
        <f t="shared" si="153"/>
        <v>2.1435614973640441E-2</v>
      </c>
      <c r="BQ247" s="87">
        <f t="shared" si="153"/>
        <v>2.143647207334359E-2</v>
      </c>
      <c r="BR247" s="87">
        <f t="shared" si="153"/>
        <v>2.1437200608091268E-2</v>
      </c>
      <c r="BS247" s="87">
        <f t="shared" si="153"/>
        <v>2.1437819862626793E-2</v>
      </c>
      <c r="BT247" s="87">
        <f t="shared" si="153"/>
        <v>2.143834622898199E-2</v>
      </c>
      <c r="BU247" s="87">
        <f t="shared" si="153"/>
        <v>2.1438793640383907E-2</v>
      </c>
      <c r="BV247" s="105">
        <f t="shared" si="153"/>
        <v>2.1439173940075537E-2</v>
      </c>
    </row>
    <row r="248" spans="1:74" x14ac:dyDescent="0.2">
      <c r="A248" s="219">
        <f t="shared" si="142"/>
        <v>0.85</v>
      </c>
      <c r="B248" s="179">
        <f t="shared" si="136"/>
        <v>1.1883649041241856E-3</v>
      </c>
      <c r="C248" s="171"/>
      <c r="D248" s="183" t="str">
        <f t="shared" si="137"/>
        <v>MD - Tractors</v>
      </c>
      <c r="E248" s="195">
        <f t="shared" ref="E248:U248" si="162">E158/E212</f>
        <v>4.6891145301602141E-2</v>
      </c>
      <c r="F248" s="196">
        <f t="shared" si="162"/>
        <v>4.781964956710448E-2</v>
      </c>
      <c r="G248" s="196">
        <f t="shared" si="162"/>
        <v>4.6553269212820117E-2</v>
      </c>
      <c r="H248" s="196">
        <f t="shared" si="162"/>
        <v>4.6861841098631764E-2</v>
      </c>
      <c r="I248" s="196">
        <f t="shared" si="162"/>
        <v>4.6762644506422264E-2</v>
      </c>
      <c r="J248" s="196">
        <f t="shared" si="162"/>
        <v>4.678561553363509E-2</v>
      </c>
      <c r="K248" s="196">
        <f t="shared" si="162"/>
        <v>4.5735801152965064E-2</v>
      </c>
      <c r="L248" s="196">
        <f t="shared" si="162"/>
        <v>4.6087301049110595E-2</v>
      </c>
      <c r="M248" s="196">
        <f t="shared" si="162"/>
        <v>4.50211561324965E-2</v>
      </c>
      <c r="N248" s="196">
        <f t="shared" si="162"/>
        <v>4.7046231817021257E-2</v>
      </c>
      <c r="O248" s="196">
        <f t="shared" si="162"/>
        <v>4.93627218414667E-2</v>
      </c>
      <c r="P248" s="196">
        <f t="shared" si="162"/>
        <v>4.7475031269001419E-2</v>
      </c>
      <c r="Q248" s="196">
        <f t="shared" si="162"/>
        <v>4.5330810422916673E-2</v>
      </c>
      <c r="R248" s="196">
        <f t="shared" si="162"/>
        <v>4.3698642167432737E-2</v>
      </c>
      <c r="S248" s="196">
        <f t="shared" si="162"/>
        <v>4.2032603531943276E-2</v>
      </c>
      <c r="T248" s="196">
        <f t="shared" si="162"/>
        <v>3.984542674379625E-2</v>
      </c>
      <c r="U248" s="196">
        <f t="shared" si="162"/>
        <v>4.219784258045798E-2</v>
      </c>
      <c r="V248" s="196">
        <f t="shared" ref="V248:AU248" si="163">V158/V212</f>
        <v>4.3000469563222184E-2</v>
      </c>
      <c r="W248" s="196">
        <f t="shared" si="163"/>
        <v>4.6491445539280654E-2</v>
      </c>
      <c r="X248" s="196">
        <f t="shared" si="163"/>
        <v>4.9833595714952834E-2</v>
      </c>
      <c r="Y248" s="196">
        <f t="shared" si="163"/>
        <v>5.2850839094802322E-2</v>
      </c>
      <c r="Z248" s="196">
        <f t="shared" si="163"/>
        <v>5.3963395368455992E-2</v>
      </c>
      <c r="AA248" s="196">
        <f t="shared" si="163"/>
        <v>5.673102827756582E-2</v>
      </c>
      <c r="AB248" s="196">
        <f t="shared" si="163"/>
        <v>5.9224734202408834E-2</v>
      </c>
      <c r="AC248" s="196">
        <f t="shared" si="163"/>
        <v>6.3933006083811542E-2</v>
      </c>
      <c r="AD248" s="196">
        <f t="shared" si="163"/>
        <v>6.5670612813785958E-2</v>
      </c>
      <c r="AE248" s="196">
        <f t="shared" si="163"/>
        <v>6.8218608814290094E-2</v>
      </c>
      <c r="AF248" s="196">
        <f t="shared" si="163"/>
        <v>7.0689585662827834E-2</v>
      </c>
      <c r="AG248" s="196">
        <f t="shared" si="163"/>
        <v>7.4152099256368106E-2</v>
      </c>
      <c r="AH248" s="196">
        <f t="shared" si="163"/>
        <v>7.4717546659902032E-2</v>
      </c>
      <c r="AI248" s="196">
        <f t="shared" si="163"/>
        <v>7.6187433898204704E-2</v>
      </c>
      <c r="AJ248" s="196">
        <f t="shared" si="163"/>
        <v>7.6616282412602627E-2</v>
      </c>
      <c r="AK248" s="196">
        <f t="shared" si="163"/>
        <v>7.9175667607132572E-2</v>
      </c>
      <c r="AL248" s="196">
        <f t="shared" si="163"/>
        <v>8.1747608987332313E-2</v>
      </c>
      <c r="AM248" s="196">
        <f t="shared" si="163"/>
        <v>8.0688080286254238E-2</v>
      </c>
      <c r="AN248" s="196">
        <f t="shared" si="163"/>
        <v>8.3440870280733812E-2</v>
      </c>
      <c r="AO248" s="196">
        <f t="shared" si="163"/>
        <v>8.6442132325284263E-2</v>
      </c>
      <c r="AP248" s="196">
        <f t="shared" si="163"/>
        <v>8.8495274473192498E-2</v>
      </c>
      <c r="AQ248" s="196">
        <f t="shared" si="163"/>
        <v>8.996846784635347E-2</v>
      </c>
      <c r="AR248" s="196">
        <f t="shared" si="163"/>
        <v>8.8613884811956256E-2</v>
      </c>
      <c r="AS248" s="196">
        <f t="shared" si="163"/>
        <v>9.469147797451348E-2</v>
      </c>
      <c r="AT248" s="196">
        <f t="shared" si="163"/>
        <v>9.506150427166056E-2</v>
      </c>
      <c r="AU248" s="196">
        <f t="shared" si="163"/>
        <v>9.6802471274817933E-2</v>
      </c>
      <c r="AV248" s="214">
        <f t="shared" si="134"/>
        <v>9.7812581443323485E-2</v>
      </c>
      <c r="AW248" s="214">
        <f t="shared" si="153"/>
        <v>9.8671175086553209E-2</v>
      </c>
      <c r="AX248" s="214">
        <f t="shared" si="153"/>
        <v>9.9400979683298474E-2</v>
      </c>
      <c r="AY248" s="214">
        <f t="shared" si="153"/>
        <v>0.10002131359053194</v>
      </c>
      <c r="AZ248" s="214">
        <f t="shared" si="153"/>
        <v>0.1005485974116804</v>
      </c>
      <c r="BA248" s="214">
        <f t="shared" si="153"/>
        <v>0.10099678865965658</v>
      </c>
      <c r="BB248" s="214">
        <f t="shared" si="153"/>
        <v>0.10137775122043634</v>
      </c>
      <c r="BC248" s="214">
        <f t="shared" si="153"/>
        <v>0.10170156939709914</v>
      </c>
      <c r="BD248" s="214">
        <f t="shared" si="153"/>
        <v>0.10197681484726251</v>
      </c>
      <c r="BE248" s="214">
        <f t="shared" si="153"/>
        <v>0.10221077347990137</v>
      </c>
      <c r="BF248" s="214">
        <f t="shared" si="153"/>
        <v>0.10240963831764441</v>
      </c>
      <c r="BG248" s="214">
        <f t="shared" si="153"/>
        <v>0.10257867342972599</v>
      </c>
      <c r="BH248" s="214">
        <f t="shared" si="153"/>
        <v>0.10272235327499533</v>
      </c>
      <c r="BI248" s="214">
        <f t="shared" si="153"/>
        <v>0.10284448114347428</v>
      </c>
      <c r="BJ248" s="214">
        <f t="shared" si="153"/>
        <v>0.10294828983168137</v>
      </c>
      <c r="BK248" s="214">
        <f t="shared" si="153"/>
        <v>0.10303652721665742</v>
      </c>
      <c r="BL248" s="214">
        <f t="shared" si="153"/>
        <v>0.10311152899388705</v>
      </c>
      <c r="BM248" s="214">
        <f t="shared" si="153"/>
        <v>0.10317528050453223</v>
      </c>
      <c r="BN248" s="214">
        <f t="shared" si="153"/>
        <v>0.10322946928858064</v>
      </c>
      <c r="BO248" s="214">
        <f t="shared" si="153"/>
        <v>0.10327552975502179</v>
      </c>
      <c r="BP248" s="214">
        <f t="shared" si="153"/>
        <v>0.10331468115149677</v>
      </c>
      <c r="BQ248" s="214">
        <f t="shared" si="153"/>
        <v>0.10334795983850049</v>
      </c>
      <c r="BR248" s="214">
        <f t="shared" si="153"/>
        <v>0.10337624672245366</v>
      </c>
      <c r="BS248" s="214">
        <f t="shared" si="153"/>
        <v>0.10340029057381385</v>
      </c>
      <c r="BT248" s="214">
        <f t="shared" si="153"/>
        <v>0.10342072784747001</v>
      </c>
      <c r="BU248" s="214">
        <f t="shared" si="153"/>
        <v>0.10343809953007775</v>
      </c>
      <c r="BV248" s="215">
        <f t="shared" si="153"/>
        <v>0.10345286546029434</v>
      </c>
    </row>
    <row r="249" spans="1:74" x14ac:dyDescent="0.2">
      <c r="A249" s="165">
        <v>0.9</v>
      </c>
      <c r="B249" s="177">
        <f t="shared" si="136"/>
        <v>2.1790836893836155E-4</v>
      </c>
      <c r="C249" s="172" t="str">
        <f>C213</f>
        <v>Electricity</v>
      </c>
      <c r="D249" s="184" t="str">
        <f t="shared" si="137"/>
        <v>Light - Electric lights</v>
      </c>
      <c r="E249" s="197">
        <f t="shared" ref="E249:U249" si="164">E159/E213</f>
        <v>6.6580285114384305E-3</v>
      </c>
      <c r="F249" s="198">
        <f t="shared" si="164"/>
        <v>7.0135542794152409E-3</v>
      </c>
      <c r="G249" s="198">
        <f t="shared" si="164"/>
        <v>7.2860404861193225E-3</v>
      </c>
      <c r="H249" s="198">
        <f t="shared" si="164"/>
        <v>7.4215311531945537E-3</v>
      </c>
      <c r="I249" s="198">
        <f t="shared" si="164"/>
        <v>7.9435709415319293E-3</v>
      </c>
      <c r="J249" s="198">
        <f t="shared" si="164"/>
        <v>7.9338019192701902E-3</v>
      </c>
      <c r="K249" s="198">
        <f t="shared" si="164"/>
        <v>7.9529751007502009E-3</v>
      </c>
      <c r="L249" s="198">
        <f t="shared" si="164"/>
        <v>8.1737446068223234E-3</v>
      </c>
      <c r="M249" s="198">
        <f t="shared" si="164"/>
        <v>8.1220587713385466E-3</v>
      </c>
      <c r="N249" s="198">
        <f t="shared" si="164"/>
        <v>8.3955720848974437E-3</v>
      </c>
      <c r="O249" s="198">
        <f t="shared" si="164"/>
        <v>8.6434614926150909E-3</v>
      </c>
      <c r="P249" s="198">
        <f t="shared" si="164"/>
        <v>8.7601541004222148E-3</v>
      </c>
      <c r="Q249" s="198">
        <f t="shared" si="164"/>
        <v>8.9645399030241768E-3</v>
      </c>
      <c r="R249" s="198">
        <f t="shared" si="164"/>
        <v>9.1747177251606405E-3</v>
      </c>
      <c r="S249" s="198">
        <f t="shared" si="164"/>
        <v>9.2892083211342496E-3</v>
      </c>
      <c r="T249" s="198">
        <f t="shared" si="164"/>
        <v>9.5798438195434481E-3</v>
      </c>
      <c r="U249" s="198">
        <f t="shared" si="164"/>
        <v>9.9380251938929586E-3</v>
      </c>
      <c r="V249" s="198">
        <f t="shared" ref="V249:AU249" si="165">V159/V213</f>
        <v>1.0184870103409878E-2</v>
      </c>
      <c r="W249" s="198">
        <f t="shared" si="165"/>
        <v>1.0358300282690289E-2</v>
      </c>
      <c r="X249" s="198">
        <f t="shared" si="165"/>
        <v>1.0562112839394431E-2</v>
      </c>
      <c r="Y249" s="198">
        <f t="shared" si="165"/>
        <v>1.0846685413729828E-2</v>
      </c>
      <c r="Z249" s="198">
        <f t="shared" si="165"/>
        <v>1.0688065738816572E-2</v>
      </c>
      <c r="AA249" s="198">
        <f t="shared" si="165"/>
        <v>1.1156870610384487E-2</v>
      </c>
      <c r="AB249" s="198">
        <f t="shared" si="165"/>
        <v>1.1723933071700056E-2</v>
      </c>
      <c r="AC249" s="198">
        <f t="shared" si="165"/>
        <v>1.2094196465000671E-2</v>
      </c>
      <c r="AD249" s="198">
        <f t="shared" si="165"/>
        <v>1.2215601297477754E-2</v>
      </c>
      <c r="AE249" s="198">
        <f t="shared" si="165"/>
        <v>1.2466516769048877E-2</v>
      </c>
      <c r="AF249" s="198">
        <f t="shared" si="165"/>
        <v>1.2602064418613394E-2</v>
      </c>
      <c r="AG249" s="198">
        <f t="shared" si="165"/>
        <v>1.3235740626730908E-2</v>
      </c>
      <c r="AH249" s="198">
        <f t="shared" si="165"/>
        <v>1.3520728382403216E-2</v>
      </c>
      <c r="AI249" s="198">
        <f t="shared" si="165"/>
        <v>1.3357994414571805E-2</v>
      </c>
      <c r="AJ249" s="198">
        <f t="shared" si="165"/>
        <v>1.3757283160266373E-2</v>
      </c>
      <c r="AK249" s="198">
        <f t="shared" si="165"/>
        <v>1.3527268908462961E-2</v>
      </c>
      <c r="AL249" s="198">
        <f t="shared" si="165"/>
        <v>1.387657363694734E-2</v>
      </c>
      <c r="AM249" s="198">
        <f t="shared" si="165"/>
        <v>1.3935071065012045E-2</v>
      </c>
      <c r="AN249" s="198">
        <f t="shared" si="165"/>
        <v>1.3933551761665186E-2</v>
      </c>
      <c r="AO249" s="198">
        <f t="shared" si="165"/>
        <v>1.4476415543159028E-2</v>
      </c>
      <c r="AP249" s="198">
        <f t="shared" si="165"/>
        <v>1.5240762575385427E-2</v>
      </c>
      <c r="AQ249" s="198">
        <f t="shared" si="165"/>
        <v>1.522757512759826E-2</v>
      </c>
      <c r="AR249" s="198">
        <f t="shared" si="165"/>
        <v>1.5660126953039626E-2</v>
      </c>
      <c r="AS249" s="198">
        <f t="shared" si="165"/>
        <v>1.5683859766655695E-2</v>
      </c>
      <c r="AT249" s="198">
        <f t="shared" si="165"/>
        <v>1.5298360133911764E-2</v>
      </c>
      <c r="AU249" s="198">
        <f t="shared" si="165"/>
        <v>1.5810180006849615E-2</v>
      </c>
      <c r="AV249" s="212">
        <f t="shared" si="134"/>
        <v>1.600629753889414E-2</v>
      </c>
      <c r="AW249" s="212">
        <f t="shared" si="153"/>
        <v>1.6182803317734213E-2</v>
      </c>
      <c r="AX249" s="212">
        <f t="shared" si="153"/>
        <v>1.634165851869028E-2</v>
      </c>
      <c r="AY249" s="212">
        <f t="shared" si="153"/>
        <v>1.6484628199550738E-2</v>
      </c>
      <c r="AZ249" s="212">
        <f t="shared" si="153"/>
        <v>1.661330091232515E-2</v>
      </c>
      <c r="BA249" s="212">
        <f t="shared" si="153"/>
        <v>1.6729106353822121E-2</v>
      </c>
      <c r="BB249" s="212">
        <f t="shared" si="153"/>
        <v>1.6833331251169398E-2</v>
      </c>
      <c r="BC249" s="212">
        <f t="shared" si="153"/>
        <v>1.6927133658781946E-2</v>
      </c>
      <c r="BD249" s="212">
        <f t="shared" si="153"/>
        <v>1.701155582563324E-2</v>
      </c>
      <c r="BE249" s="212">
        <f t="shared" si="153"/>
        <v>1.7087535775799405E-2</v>
      </c>
      <c r="BF249" s="212">
        <f t="shared" si="153"/>
        <v>1.715591773094895E-2</v>
      </c>
      <c r="BG249" s="212">
        <f t="shared" si="153"/>
        <v>1.7217461490583542E-2</v>
      </c>
      <c r="BH249" s="212">
        <f t="shared" si="153"/>
        <v>1.7272850874254675E-2</v>
      </c>
      <c r="BI249" s="212">
        <f t="shared" si="153"/>
        <v>1.7322701319558695E-2</v>
      </c>
      <c r="BJ249" s="212">
        <f t="shared" si="153"/>
        <v>1.7367566720332312E-2</v>
      </c>
      <c r="BK249" s="212">
        <f t="shared" si="153"/>
        <v>1.7407945581028567E-2</v>
      </c>
      <c r="BL249" s="212">
        <f t="shared" si="153"/>
        <v>1.7444286555655195E-2</v>
      </c>
      <c r="BM249" s="212">
        <f t="shared" si="153"/>
        <v>1.7476993432819162E-2</v>
      </c>
      <c r="BN249" s="212">
        <f t="shared" si="153"/>
        <v>1.7506429622266732E-2</v>
      </c>
      <c r="BO249" s="212">
        <f t="shared" si="153"/>
        <v>1.7532922192769546E-2</v>
      </c>
      <c r="BP249" s="212">
        <f t="shared" si="153"/>
        <v>1.755676550622208E-2</v>
      </c>
      <c r="BQ249" s="212">
        <f t="shared" si="153"/>
        <v>1.757822448832936E-2</v>
      </c>
      <c r="BR249" s="212">
        <f t="shared" si="153"/>
        <v>1.7597537572225909E-2</v>
      </c>
      <c r="BS249" s="212">
        <f t="shared" si="153"/>
        <v>1.7614919347732804E-2</v>
      </c>
      <c r="BT249" s="212">
        <f t="shared" si="153"/>
        <v>1.7630562945689012E-2</v>
      </c>
      <c r="BU249" s="212">
        <f t="shared" si="153"/>
        <v>1.7644642183849597E-2</v>
      </c>
      <c r="BV249" s="213">
        <f t="shared" si="153"/>
        <v>1.7657313498194126E-2</v>
      </c>
    </row>
    <row r="250" spans="1:74" x14ac:dyDescent="0.2">
      <c r="A250" s="218">
        <f t="shared" si="142"/>
        <v>0.9</v>
      </c>
      <c r="B250" s="178">
        <f t="shared" si="136"/>
        <v>-3.213345415422841E-5</v>
      </c>
      <c r="C250" s="173"/>
      <c r="D250" s="123" t="str">
        <f t="shared" si="137"/>
        <v>Light - Lighting town gas</v>
      </c>
      <c r="E250" s="199">
        <f t="shared" ref="E250:U250" si="166">E160/E214</f>
        <v>1.3496050744775932E-3</v>
      </c>
      <c r="F250" s="18">
        <f t="shared" si="166"/>
        <v>1.317709674659063E-3</v>
      </c>
      <c r="G250" s="18">
        <f t="shared" si="166"/>
        <v>1.329237764648336E-3</v>
      </c>
      <c r="H250" s="18">
        <f t="shared" si="166"/>
        <v>1.3727280371896417E-3</v>
      </c>
      <c r="I250" s="18">
        <f t="shared" si="166"/>
        <v>1.3776505852215253E-3</v>
      </c>
      <c r="J250" s="18">
        <f t="shared" si="166"/>
        <v>1.0967165851776893E-3</v>
      </c>
      <c r="K250" s="18">
        <f t="shared" si="166"/>
        <v>7.1657080287918016E-4</v>
      </c>
      <c r="L250" s="18">
        <f t="shared" si="166"/>
        <v>3.1725441988625375E-4</v>
      </c>
      <c r="M250" s="18">
        <f t="shared" si="166"/>
        <v>3.0352810489542011E-4</v>
      </c>
      <c r="N250" s="18">
        <f t="shared" si="166"/>
        <v>8.7593969754721113E-4</v>
      </c>
      <c r="O250" s="18">
        <f t="shared" si="166"/>
        <v>9.6900944714394042E-4</v>
      </c>
      <c r="P250" s="18">
        <f t="shared" si="166"/>
        <v>9.4182956058823895E-4</v>
      </c>
      <c r="Q250" s="18">
        <f t="shared" si="166"/>
        <v>8.9861497282788341E-4</v>
      </c>
      <c r="R250" s="18">
        <f t="shared" si="166"/>
        <v>6.4523654051689891E-4</v>
      </c>
      <c r="S250" s="18">
        <f t="shared" si="166"/>
        <v>7.5117937222815513E-4</v>
      </c>
      <c r="T250" s="18">
        <f t="shared" si="166"/>
        <v>7.3823959124218142E-4</v>
      </c>
      <c r="U250" s="18">
        <f t="shared" si="166"/>
        <v>5.1475871249602261E-4</v>
      </c>
      <c r="V250" s="18">
        <f t="shared" ref="V250:V256" si="167">V160/V214</f>
        <v>0</v>
      </c>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c r="BE250" s="87"/>
      <c r="BF250" s="87"/>
      <c r="BG250" s="87"/>
      <c r="BH250" s="87"/>
      <c r="BI250" s="87"/>
      <c r="BJ250" s="87"/>
      <c r="BK250" s="87"/>
      <c r="BL250" s="87"/>
      <c r="BM250" s="87"/>
      <c r="BN250" s="87"/>
      <c r="BO250" s="87"/>
      <c r="BP250" s="87"/>
      <c r="BQ250" s="87"/>
      <c r="BR250" s="87"/>
      <c r="BS250" s="87"/>
      <c r="BT250" s="87"/>
      <c r="BU250" s="87"/>
      <c r="BV250" s="105"/>
    </row>
    <row r="251" spans="1:74" x14ac:dyDescent="0.2">
      <c r="A251" s="218">
        <f t="shared" si="142"/>
        <v>0.9</v>
      </c>
      <c r="B251" s="178">
        <f t="shared" si="136"/>
        <v>2.2890295967141071E-4</v>
      </c>
      <c r="C251" s="173"/>
      <c r="D251" s="123" t="str">
        <f t="shared" si="137"/>
        <v>LTH.20.C - Domestic electric heaters</v>
      </c>
      <c r="E251" s="199">
        <f t="shared" ref="E251:U251" si="168">E161/E215</f>
        <v>6.3573472687781718E-3</v>
      </c>
      <c r="F251" s="18">
        <f t="shared" si="168"/>
        <v>6.0686938407637381E-3</v>
      </c>
      <c r="G251" s="18">
        <f t="shared" si="168"/>
        <v>6.2246362314699686E-3</v>
      </c>
      <c r="H251" s="18">
        <f t="shared" si="168"/>
        <v>6.4473573493945479E-3</v>
      </c>
      <c r="I251" s="18">
        <f t="shared" si="168"/>
        <v>5.6349781869949366E-3</v>
      </c>
      <c r="J251" s="18">
        <f t="shared" si="168"/>
        <v>6.0945288272695785E-3</v>
      </c>
      <c r="K251" s="18">
        <f t="shared" si="168"/>
        <v>8.5139147056974493E-3</v>
      </c>
      <c r="L251" s="18">
        <f t="shared" si="168"/>
        <v>8.0617437402432327E-3</v>
      </c>
      <c r="M251" s="18">
        <f t="shared" si="168"/>
        <v>9.3828766830051195E-3</v>
      </c>
      <c r="N251" s="18">
        <f t="shared" si="168"/>
        <v>7.5045768825379409E-3</v>
      </c>
      <c r="O251" s="18">
        <f t="shared" si="168"/>
        <v>7.2659499255362664E-3</v>
      </c>
      <c r="P251" s="18">
        <f t="shared" si="168"/>
        <v>9.5610018536603763E-3</v>
      </c>
      <c r="Q251" s="18">
        <f t="shared" si="168"/>
        <v>8.6144257628651428E-3</v>
      </c>
      <c r="R251" s="18">
        <f t="shared" si="168"/>
        <v>8.3895546807273534E-3</v>
      </c>
      <c r="S251" s="18">
        <f t="shared" si="168"/>
        <v>9.5364052773515128E-3</v>
      </c>
      <c r="T251" s="18">
        <f t="shared" si="168"/>
        <v>1.0232295258804263E-2</v>
      </c>
      <c r="U251" s="18">
        <f t="shared" si="168"/>
        <v>9.6988734665335759E-3</v>
      </c>
      <c r="V251" s="18">
        <f t="shared" si="167"/>
        <v>9.1296662645324028E-3</v>
      </c>
      <c r="W251" s="18">
        <f t="shared" ref="W251:AU251" si="169">W161/W215</f>
        <v>8.3405743841528292E-3</v>
      </c>
      <c r="X251" s="18">
        <f t="shared" si="169"/>
        <v>9.5616706205743727E-3</v>
      </c>
      <c r="Y251" s="18">
        <f t="shared" si="169"/>
        <v>1.2156548979281478E-2</v>
      </c>
      <c r="Z251" s="18">
        <f t="shared" si="169"/>
        <v>1.0486234238558961E-2</v>
      </c>
      <c r="AA251" s="18">
        <f t="shared" si="169"/>
        <v>1.1072550559194715E-2</v>
      </c>
      <c r="AB251" s="18">
        <f t="shared" si="169"/>
        <v>1.2271596556720388E-2</v>
      </c>
      <c r="AC251" s="18">
        <f t="shared" si="169"/>
        <v>1.0873915391087589E-2</v>
      </c>
      <c r="AD251" s="18">
        <f t="shared" si="169"/>
        <v>1.3986215684787777E-2</v>
      </c>
      <c r="AE251" s="18">
        <f t="shared" si="169"/>
        <v>1.4086469293131208E-2</v>
      </c>
      <c r="AF251" s="18">
        <f t="shared" si="169"/>
        <v>1.2389800508442694E-2</v>
      </c>
      <c r="AG251" s="18">
        <f t="shared" si="169"/>
        <v>1.3382461557377731E-2</v>
      </c>
      <c r="AH251" s="18">
        <f t="shared" si="169"/>
        <v>1.3750084092459513E-2</v>
      </c>
      <c r="AI251" s="18">
        <f t="shared" si="169"/>
        <v>1.4298944177651691E-2</v>
      </c>
      <c r="AJ251" s="18">
        <f t="shared" si="169"/>
        <v>1.4507461830198734E-2</v>
      </c>
      <c r="AK251" s="18">
        <f t="shared" si="169"/>
        <v>1.4116847113917868E-2</v>
      </c>
      <c r="AL251" s="18">
        <f t="shared" si="169"/>
        <v>1.4461605622754668E-2</v>
      </c>
      <c r="AM251" s="18">
        <f t="shared" si="169"/>
        <v>1.4696789068703258E-2</v>
      </c>
      <c r="AN251" s="18">
        <f t="shared" si="169"/>
        <v>1.5090208827809955E-2</v>
      </c>
      <c r="AO251" s="18">
        <f t="shared" si="169"/>
        <v>1.2563836423428633E-2</v>
      </c>
      <c r="AP251" s="18">
        <f t="shared" si="169"/>
        <v>1.3813015738570932E-2</v>
      </c>
      <c r="AQ251" s="18">
        <f t="shared" si="169"/>
        <v>1.6081514253079368E-2</v>
      </c>
      <c r="AR251" s="18">
        <f t="shared" si="169"/>
        <v>1.7353845122508309E-2</v>
      </c>
      <c r="AS251" s="18">
        <f t="shared" si="169"/>
        <v>1.7286188458786354E-2</v>
      </c>
      <c r="AT251" s="18">
        <f t="shared" si="169"/>
        <v>1.4059969408086842E-2</v>
      </c>
      <c r="AU251" s="18">
        <f t="shared" si="169"/>
        <v>1.5971271574977422E-2</v>
      </c>
      <c r="AV251" s="87">
        <f t="shared" ref="AV251:AV256" si="170">AU251+$B251*$A251^(AV$231-$AU$231)</f>
        <v>1.6177284238681693E-2</v>
      </c>
      <c r="AW251" s="87">
        <f t="shared" si="153"/>
        <v>1.6362695636015535E-2</v>
      </c>
      <c r="AX251" s="87">
        <f t="shared" si="153"/>
        <v>1.6529565893615993E-2</v>
      </c>
      <c r="AY251" s="87">
        <f t="shared" si="153"/>
        <v>1.6679749125456406E-2</v>
      </c>
      <c r="AZ251" s="87">
        <f t="shared" si="153"/>
        <v>1.6814914034112779E-2</v>
      </c>
      <c r="BA251" s="87">
        <f t="shared" si="153"/>
        <v>1.6936562451903513E-2</v>
      </c>
      <c r="BB251" s="87">
        <f t="shared" si="153"/>
        <v>1.7046046027915176E-2</v>
      </c>
      <c r="BC251" s="87">
        <f t="shared" si="153"/>
        <v>1.7144581246325671E-2</v>
      </c>
      <c r="BD251" s="87">
        <f t="shared" si="153"/>
        <v>1.7233262942895115E-2</v>
      </c>
      <c r="BE251" s="87">
        <f t="shared" si="153"/>
        <v>1.7313076469807617E-2</v>
      </c>
      <c r="BF251" s="87">
        <f t="shared" si="153"/>
        <v>1.7384908644028866E-2</v>
      </c>
      <c r="BG251" s="87">
        <f t="shared" si="153"/>
        <v>1.7449557600827992E-2</v>
      </c>
      <c r="BH251" s="87">
        <f t="shared" si="153"/>
        <v>1.7507741661947206E-2</v>
      </c>
      <c r="BI251" s="87">
        <f t="shared" si="153"/>
        <v>1.7560107316954496E-2</v>
      </c>
      <c r="BJ251" s="87">
        <f t="shared" si="153"/>
        <v>1.7607236406461058E-2</v>
      </c>
      <c r="BK251" s="87">
        <f t="shared" si="153"/>
        <v>1.7649652587016965E-2</v>
      </c>
      <c r="BL251" s="87">
        <f t="shared" si="153"/>
        <v>1.768782714951728E-2</v>
      </c>
      <c r="BM251" s="87">
        <f t="shared" si="153"/>
        <v>1.7722184255767565E-2</v>
      </c>
      <c r="BN251" s="87">
        <f t="shared" si="153"/>
        <v>1.775310565139282E-2</v>
      </c>
      <c r="BO251" s="87">
        <f t="shared" si="153"/>
        <v>1.778093490745555E-2</v>
      </c>
      <c r="BP251" s="87">
        <f t="shared" si="153"/>
        <v>1.7805981237912008E-2</v>
      </c>
      <c r="BQ251" s="87">
        <f t="shared" si="153"/>
        <v>1.7828522935322819E-2</v>
      </c>
      <c r="BR251" s="87">
        <f t="shared" si="153"/>
        <v>1.784881046299255E-2</v>
      </c>
      <c r="BS251" s="87">
        <f t="shared" si="153"/>
        <v>1.7867069237895307E-2</v>
      </c>
      <c r="BT251" s="87">
        <f t="shared" si="153"/>
        <v>1.7883502135307788E-2</v>
      </c>
      <c r="BU251" s="87">
        <f t="shared" si="153"/>
        <v>1.7898291742979022E-2</v>
      </c>
      <c r="BV251" s="105">
        <f t="shared" si="153"/>
        <v>1.7911602389883131E-2</v>
      </c>
    </row>
    <row r="252" spans="1:74" x14ac:dyDescent="0.2">
      <c r="A252" s="218">
        <f t="shared" si="142"/>
        <v>0.9</v>
      </c>
      <c r="B252" s="178">
        <f t="shared" si="136"/>
        <v>4.5226971605454242E-4</v>
      </c>
      <c r="C252" s="173"/>
      <c r="D252" s="123" t="str">
        <f t="shared" si="137"/>
        <v>MD - Domestic appliances</v>
      </c>
      <c r="E252" s="199">
        <f t="shared" ref="E252:U252" si="171">E162/E216</f>
        <v>3.4420017071659405E-2</v>
      </c>
      <c r="F252" s="18">
        <f t="shared" si="171"/>
        <v>3.5376605503835118E-2</v>
      </c>
      <c r="G252" s="18">
        <f t="shared" si="171"/>
        <v>3.5942900625352471E-2</v>
      </c>
      <c r="H252" s="18">
        <f t="shared" si="171"/>
        <v>3.584639804375328E-2</v>
      </c>
      <c r="I252" s="18">
        <f t="shared" si="171"/>
        <v>3.7571031620695583E-2</v>
      </c>
      <c r="J252" s="18">
        <f t="shared" si="171"/>
        <v>3.6730620807054387E-2</v>
      </c>
      <c r="K252" s="18">
        <f t="shared" si="171"/>
        <v>3.5955722775574121E-2</v>
      </c>
      <c r="L252" s="18">
        <f t="shared" si="171"/>
        <v>3.6038400359695348E-2</v>
      </c>
      <c r="M252" s="18">
        <f t="shared" si="171"/>
        <v>3.4863400763587259E-2</v>
      </c>
      <c r="N252" s="18">
        <f t="shared" si="171"/>
        <v>3.5197853563793957E-2</v>
      </c>
      <c r="O252" s="18">
        <f t="shared" si="171"/>
        <v>3.5523282919494234E-2</v>
      </c>
      <c r="P252" s="18">
        <f t="shared" si="171"/>
        <v>3.5289225235054685E-2</v>
      </c>
      <c r="Q252" s="18">
        <f t="shared" si="171"/>
        <v>3.5626424027565023E-2</v>
      </c>
      <c r="R252" s="18">
        <f t="shared" si="171"/>
        <v>3.6294789343522343E-2</v>
      </c>
      <c r="S252" s="18">
        <f t="shared" si="171"/>
        <v>3.6817403827803893E-2</v>
      </c>
      <c r="T252" s="18">
        <f t="shared" si="171"/>
        <v>3.8128476983214012E-2</v>
      </c>
      <c r="U252" s="18">
        <f t="shared" si="171"/>
        <v>3.9706710662739488E-2</v>
      </c>
      <c r="V252" s="18">
        <f t="shared" si="167"/>
        <v>4.0799298433970274E-2</v>
      </c>
      <c r="W252" s="18">
        <f t="shared" ref="W252:AU252" si="172">W162/W216</f>
        <v>4.1455872547989693E-2</v>
      </c>
      <c r="X252" s="18">
        <f t="shared" si="172"/>
        <v>4.2085216187180252E-2</v>
      </c>
      <c r="Y252" s="18">
        <f t="shared" si="172"/>
        <v>4.2832876169966366E-2</v>
      </c>
      <c r="Z252" s="18">
        <f t="shared" si="172"/>
        <v>4.1673722859686436E-2</v>
      </c>
      <c r="AA252" s="18">
        <f t="shared" si="172"/>
        <v>4.2961986184278725E-2</v>
      </c>
      <c r="AB252" s="18">
        <f t="shared" si="172"/>
        <v>4.4520652538818921E-2</v>
      </c>
      <c r="AC252" s="18">
        <f t="shared" si="172"/>
        <v>4.5226182390860778E-2</v>
      </c>
      <c r="AD252" s="18">
        <f t="shared" si="172"/>
        <v>4.4977566410002633E-2</v>
      </c>
      <c r="AE252" s="18">
        <f t="shared" si="172"/>
        <v>4.5059356700272855E-2</v>
      </c>
      <c r="AF252" s="18">
        <f t="shared" si="172"/>
        <v>4.4682664764726522E-2</v>
      </c>
      <c r="AG252" s="18">
        <f t="shared" si="172"/>
        <v>4.6266624745871836E-2</v>
      </c>
      <c r="AH252" s="18">
        <f t="shared" si="172"/>
        <v>4.663675278798577E-2</v>
      </c>
      <c r="AI252" s="18">
        <f t="shared" si="172"/>
        <v>4.5494107935572438E-2</v>
      </c>
      <c r="AJ252" s="18">
        <f t="shared" si="172"/>
        <v>4.6231248050452783E-2</v>
      </c>
      <c r="AK252" s="18">
        <f t="shared" si="172"/>
        <v>4.4717650198364545E-2</v>
      </c>
      <c r="AL252" s="18">
        <f t="shared" si="172"/>
        <v>4.5252540882854707E-2</v>
      </c>
      <c r="AM252" s="18">
        <f t="shared" si="172"/>
        <v>4.5108789322132817E-2</v>
      </c>
      <c r="AN252" s="18">
        <f t="shared" si="172"/>
        <v>4.4747355155144442E-2</v>
      </c>
      <c r="AO252" s="18">
        <f t="shared" si="172"/>
        <v>4.6080153594077321E-2</v>
      </c>
      <c r="AP252" s="18">
        <f t="shared" si="172"/>
        <v>4.8753411265023208E-2</v>
      </c>
      <c r="AQ252" s="18">
        <f t="shared" si="172"/>
        <v>4.927385019862613E-2</v>
      </c>
      <c r="AR252" s="18">
        <f t="shared" si="172"/>
        <v>5.1365510160443897E-2</v>
      </c>
      <c r="AS252" s="18">
        <f t="shared" si="172"/>
        <v>5.2211846007877455E-2</v>
      </c>
      <c r="AT252" s="18">
        <f t="shared" si="172"/>
        <v>5.1390128776588467E-2</v>
      </c>
      <c r="AU252" s="18">
        <f t="shared" si="172"/>
        <v>5.3415345145950185E-2</v>
      </c>
      <c r="AV252" s="87">
        <f t="shared" si="170"/>
        <v>5.3822387890399274E-2</v>
      </c>
      <c r="AW252" s="87">
        <f t="shared" si="153"/>
        <v>5.4188726360403457E-2</v>
      </c>
      <c r="AX252" s="87">
        <f t="shared" si="153"/>
        <v>5.4518430983407216E-2</v>
      </c>
      <c r="AY252" s="87">
        <f t="shared" si="153"/>
        <v>5.4815165144110604E-2</v>
      </c>
      <c r="AZ252" s="87">
        <f t="shared" si="153"/>
        <v>5.5082225888743654E-2</v>
      </c>
      <c r="BA252" s="87">
        <f t="shared" si="153"/>
        <v>5.5322580558913398E-2</v>
      </c>
      <c r="BB252" s="87">
        <f t="shared" si="153"/>
        <v>5.5538899762066163E-2</v>
      </c>
      <c r="BC252" s="87">
        <f t="shared" si="153"/>
        <v>5.5733587044903651E-2</v>
      </c>
      <c r="BD252" s="87">
        <f t="shared" si="153"/>
        <v>5.5908805599457392E-2</v>
      </c>
      <c r="BE252" s="87">
        <f t="shared" si="153"/>
        <v>5.6066502298555761E-2</v>
      </c>
      <c r="BF252" s="87">
        <f t="shared" si="153"/>
        <v>5.6208429327744294E-2</v>
      </c>
      <c r="BG252" s="87">
        <f t="shared" si="153"/>
        <v>5.633616365401397E-2</v>
      </c>
      <c r="BH252" s="87">
        <f t="shared" si="153"/>
        <v>5.6451124547656682E-2</v>
      </c>
      <c r="BI252" s="87">
        <f t="shared" si="153"/>
        <v>5.6554589351935122E-2</v>
      </c>
      <c r="BJ252" s="87">
        <f t="shared" si="153"/>
        <v>5.6647707675785718E-2</v>
      </c>
      <c r="BK252" s="87">
        <f t="shared" si="153"/>
        <v>5.6731514167251251E-2</v>
      </c>
      <c r="BL252" s="87">
        <f t="shared" si="153"/>
        <v>5.6806940009570234E-2</v>
      </c>
      <c r="BM252" s="87">
        <f t="shared" si="153"/>
        <v>5.6874823267657318E-2</v>
      </c>
      <c r="BN252" s="87">
        <f t="shared" si="153"/>
        <v>5.6935918199935695E-2</v>
      </c>
      <c r="BO252" s="87">
        <f t="shared" si="153"/>
        <v>5.6990903638986234E-2</v>
      </c>
      <c r="BP252" s="87">
        <f t="shared" si="153"/>
        <v>5.7040390534131721E-2</v>
      </c>
      <c r="BQ252" s="87">
        <f t="shared" si="153"/>
        <v>5.7084928739762654E-2</v>
      </c>
      <c r="BR252" s="87">
        <f t="shared" si="153"/>
        <v>5.7125013124830495E-2</v>
      </c>
      <c r="BS252" s="87">
        <f t="shared" si="153"/>
        <v>5.7161089071391551E-2</v>
      </c>
      <c r="BT252" s="87">
        <f t="shared" si="153"/>
        <v>5.7193557423296501E-2</v>
      </c>
      <c r="BU252" s="87">
        <f t="shared" si="153"/>
        <v>5.722277894001096E-2</v>
      </c>
      <c r="BV252" s="105">
        <f t="shared" si="153"/>
        <v>5.724907830505397E-2</v>
      </c>
    </row>
    <row r="253" spans="1:74" x14ac:dyDescent="0.2">
      <c r="A253" s="218">
        <f t="shared" si="142"/>
        <v>0.9</v>
      </c>
      <c r="B253" s="178">
        <f t="shared" si="136"/>
        <v>3.0117594380685768E-3</v>
      </c>
      <c r="C253" s="173"/>
      <c r="D253" s="123" t="str">
        <f t="shared" si="137"/>
        <v>MD - Domestic motors</v>
      </c>
      <c r="E253" s="199">
        <f t="shared" ref="E253:U253" si="173">E163/E217</f>
        <v>0.21697430951461341</v>
      </c>
      <c r="F253" s="18">
        <f t="shared" si="173"/>
        <v>0.22560200151537996</v>
      </c>
      <c r="G253" s="18">
        <f t="shared" si="173"/>
        <v>0.23139911641152341</v>
      </c>
      <c r="H253" s="18">
        <f t="shared" si="173"/>
        <v>0.23275658301063287</v>
      </c>
      <c r="I253" s="18">
        <f t="shared" si="173"/>
        <v>0.24606891646266121</v>
      </c>
      <c r="J253" s="18">
        <f t="shared" si="173"/>
        <v>0.24280991343703673</v>
      </c>
      <c r="K253" s="18">
        <f t="shared" si="173"/>
        <v>0.24050606513269635</v>
      </c>
      <c r="L253" s="18">
        <f t="shared" si="173"/>
        <v>0.24429526485585551</v>
      </c>
      <c r="M253" s="18">
        <f t="shared" si="173"/>
        <v>0.23997127066509116</v>
      </c>
      <c r="N253" s="18">
        <f t="shared" si="173"/>
        <v>0.24524761054045557</v>
      </c>
      <c r="O253" s="18">
        <f t="shared" si="173"/>
        <v>0.24968900087753476</v>
      </c>
      <c r="P253" s="18">
        <f t="shared" si="173"/>
        <v>0.25028800664032413</v>
      </c>
      <c r="Q253" s="18">
        <f t="shared" si="173"/>
        <v>0.25336546361367951</v>
      </c>
      <c r="R253" s="18">
        <f t="shared" si="173"/>
        <v>0.25656130522101922</v>
      </c>
      <c r="S253" s="18">
        <f t="shared" si="173"/>
        <v>0.25704596434909766</v>
      </c>
      <c r="T253" s="18">
        <f t="shared" si="173"/>
        <v>0.26236654509754487</v>
      </c>
      <c r="U253" s="18">
        <f t="shared" si="173"/>
        <v>0.26941315184815567</v>
      </c>
      <c r="V253" s="18">
        <f t="shared" si="167"/>
        <v>0.2733433013333042</v>
      </c>
      <c r="W253" s="18">
        <f t="shared" ref="W253:AU253" si="174">W163/W217</f>
        <v>0.27526648132517528</v>
      </c>
      <c r="X253" s="18">
        <f t="shared" si="174"/>
        <v>0.27795554129576699</v>
      </c>
      <c r="Y253" s="18">
        <f t="shared" si="174"/>
        <v>0.28271044137863988</v>
      </c>
      <c r="Z253" s="18">
        <f t="shared" si="174"/>
        <v>0.27595353259365685</v>
      </c>
      <c r="AA253" s="18">
        <f t="shared" si="174"/>
        <v>0.28537501441223517</v>
      </c>
      <c r="AB253" s="18">
        <f t="shared" si="174"/>
        <v>0.29713308854044612</v>
      </c>
      <c r="AC253" s="18">
        <f t="shared" si="174"/>
        <v>0.30374065338233447</v>
      </c>
      <c r="AD253" s="18">
        <f t="shared" si="174"/>
        <v>0.30404816706060472</v>
      </c>
      <c r="AE253" s="18">
        <f t="shared" si="174"/>
        <v>0.30756483172775645</v>
      </c>
      <c r="AF253" s="18">
        <f t="shared" si="174"/>
        <v>0.3082039927473289</v>
      </c>
      <c r="AG253" s="18">
        <f t="shared" si="174"/>
        <v>0.32092233950546151</v>
      </c>
      <c r="AH253" s="18">
        <f t="shared" si="174"/>
        <v>0.3250610896562528</v>
      </c>
      <c r="AI253" s="18">
        <f t="shared" si="174"/>
        <v>0.31846200841095085</v>
      </c>
      <c r="AJ253" s="18">
        <f t="shared" si="174"/>
        <v>0.3252794132331549</v>
      </c>
      <c r="AK253" s="18">
        <f t="shared" si="174"/>
        <v>0.31723251941388464</v>
      </c>
      <c r="AL253" s="18">
        <f t="shared" si="174"/>
        <v>0.32280369693648714</v>
      </c>
      <c r="AM253" s="18">
        <f t="shared" si="174"/>
        <v>0.3215927586149519</v>
      </c>
      <c r="AN253" s="18">
        <f t="shared" si="174"/>
        <v>0.31903189910803237</v>
      </c>
      <c r="AO253" s="18">
        <f t="shared" si="174"/>
        <v>0.32889624145101048</v>
      </c>
      <c r="AP253" s="18">
        <f t="shared" si="174"/>
        <v>0.34360735668086956</v>
      </c>
      <c r="AQ253" s="18">
        <f t="shared" si="174"/>
        <v>0.3407100477347334</v>
      </c>
      <c r="AR253" s="18">
        <f t="shared" si="174"/>
        <v>0.34777244734485496</v>
      </c>
      <c r="AS253" s="18">
        <f t="shared" si="174"/>
        <v>0.34572376917572689</v>
      </c>
      <c r="AT253" s="18">
        <f t="shared" si="174"/>
        <v>0.33476117638302011</v>
      </c>
      <c r="AU253" s="18">
        <f t="shared" si="174"/>
        <v>0.34346820591349364</v>
      </c>
      <c r="AV253" s="87">
        <f t="shared" si="170"/>
        <v>0.34617878940775537</v>
      </c>
      <c r="AW253" s="87">
        <f t="shared" si="153"/>
        <v>0.3486183145525909</v>
      </c>
      <c r="AX253" s="87">
        <f t="shared" si="153"/>
        <v>0.35081388718294287</v>
      </c>
      <c r="AY253" s="87">
        <f t="shared" si="153"/>
        <v>0.35278990255025966</v>
      </c>
      <c r="AZ253" s="87">
        <f t="shared" si="153"/>
        <v>0.35456831638084479</v>
      </c>
      <c r="BA253" s="87">
        <f t="shared" si="153"/>
        <v>0.35616888882837139</v>
      </c>
      <c r="BB253" s="87">
        <f t="shared" ref="AW253:BV256" si="175">BA253+$B253*$A253^(BB$231-$AU$231)</f>
        <v>0.35760940403114533</v>
      </c>
      <c r="BC253" s="87">
        <f t="shared" si="175"/>
        <v>0.35890586771364186</v>
      </c>
      <c r="BD253" s="87">
        <f t="shared" si="175"/>
        <v>0.36007268502788875</v>
      </c>
      <c r="BE253" s="87">
        <f t="shared" si="175"/>
        <v>0.36112282061071094</v>
      </c>
      <c r="BF253" s="87">
        <f t="shared" si="175"/>
        <v>0.36206794263525094</v>
      </c>
      <c r="BG253" s="87">
        <f t="shared" si="175"/>
        <v>0.36291855245733695</v>
      </c>
      <c r="BH253" s="87">
        <f t="shared" si="175"/>
        <v>0.36368410129721435</v>
      </c>
      <c r="BI253" s="87">
        <f t="shared" si="175"/>
        <v>0.36437309525310402</v>
      </c>
      <c r="BJ253" s="87">
        <f t="shared" si="175"/>
        <v>0.36499318981340473</v>
      </c>
      <c r="BK253" s="87">
        <f t="shared" si="175"/>
        <v>0.36555127491767536</v>
      </c>
      <c r="BL253" s="87">
        <f t="shared" si="175"/>
        <v>0.36605355151151892</v>
      </c>
      <c r="BM253" s="87">
        <f t="shared" si="175"/>
        <v>0.36650560044597813</v>
      </c>
      <c r="BN253" s="87">
        <f t="shared" si="175"/>
        <v>0.3669124444869914</v>
      </c>
      <c r="BO253" s="87">
        <f t="shared" si="175"/>
        <v>0.36727860412390334</v>
      </c>
      <c r="BP253" s="87">
        <f t="shared" si="175"/>
        <v>0.36760814779712409</v>
      </c>
      <c r="BQ253" s="87">
        <f t="shared" si="175"/>
        <v>0.36790473710302274</v>
      </c>
      <c r="BR253" s="87">
        <f t="shared" si="175"/>
        <v>0.36817166747833158</v>
      </c>
      <c r="BS253" s="87">
        <f t="shared" si="175"/>
        <v>0.36841190481610953</v>
      </c>
      <c r="BT253" s="87">
        <f t="shared" si="175"/>
        <v>0.36862811842010967</v>
      </c>
      <c r="BU253" s="87">
        <f t="shared" si="175"/>
        <v>0.36882271066370981</v>
      </c>
      <c r="BV253" s="105">
        <f t="shared" si="175"/>
        <v>0.36899784368294991</v>
      </c>
    </row>
    <row r="254" spans="1:74" x14ac:dyDescent="0.2">
      <c r="A254" s="218">
        <f t="shared" si="142"/>
        <v>0.9</v>
      </c>
      <c r="B254" s="178">
        <f t="shared" si="136"/>
        <v>3.2830460671938481E-3</v>
      </c>
      <c r="C254" s="173"/>
      <c r="D254" s="123" t="str">
        <f t="shared" si="137"/>
        <v>MD - Electric motors</v>
      </c>
      <c r="E254" s="199">
        <f t="shared" ref="E254:U254" si="176">E164/E218</f>
        <v>0.1944507173468778</v>
      </c>
      <c r="F254" s="18">
        <f t="shared" si="176"/>
        <v>0.20260285530408831</v>
      </c>
      <c r="G254" s="18">
        <f t="shared" si="176"/>
        <v>0.20823781548423614</v>
      </c>
      <c r="H254" s="18">
        <f t="shared" si="176"/>
        <v>0.20989389294729907</v>
      </c>
      <c r="I254" s="18">
        <f t="shared" si="176"/>
        <v>0.22235021878145536</v>
      </c>
      <c r="J254" s="18">
        <f t="shared" si="176"/>
        <v>0.21984889183543976</v>
      </c>
      <c r="K254" s="18">
        <f t="shared" si="176"/>
        <v>0.21820531773189061</v>
      </c>
      <c r="L254" s="18">
        <f t="shared" si="176"/>
        <v>0.22208515366739753</v>
      </c>
      <c r="M254" s="18">
        <f t="shared" si="176"/>
        <v>0.21858643072997225</v>
      </c>
      <c r="N254" s="18">
        <f t="shared" si="176"/>
        <v>0.22383724168880409</v>
      </c>
      <c r="O254" s="18">
        <f t="shared" si="176"/>
        <v>0.22833620790976281</v>
      </c>
      <c r="P254" s="18">
        <f t="shared" si="176"/>
        <v>0.22932828710427619</v>
      </c>
      <c r="Q254" s="18">
        <f t="shared" si="176"/>
        <v>0.23260095314138243</v>
      </c>
      <c r="R254" s="18">
        <f t="shared" si="176"/>
        <v>0.23598600043728926</v>
      </c>
      <c r="S254" s="18">
        <f t="shared" si="176"/>
        <v>0.23688158912155977</v>
      </c>
      <c r="T254" s="18">
        <f t="shared" si="176"/>
        <v>0.24224737813817684</v>
      </c>
      <c r="U254" s="18">
        <f t="shared" si="176"/>
        <v>0.24922060268882149</v>
      </c>
      <c r="V254" s="18">
        <f t="shared" si="167"/>
        <v>0.25332789890383667</v>
      </c>
      <c r="W254" s="18">
        <f t="shared" ref="W254:AU254" si="177">W164/W218</f>
        <v>0.25558845842351907</v>
      </c>
      <c r="X254" s="18">
        <f t="shared" si="177"/>
        <v>0.25856057726918302</v>
      </c>
      <c r="Y254" s="18">
        <f t="shared" si="177"/>
        <v>0.26346492357890811</v>
      </c>
      <c r="Z254" s="18">
        <f t="shared" si="177"/>
        <v>0.25764066001463776</v>
      </c>
      <c r="AA254" s="18">
        <f t="shared" si="177"/>
        <v>0.26691813586437735</v>
      </c>
      <c r="AB254" s="18">
        <f t="shared" si="177"/>
        <v>0.27841471815674013</v>
      </c>
      <c r="AC254" s="18">
        <f t="shared" si="177"/>
        <v>0.28511868000941293</v>
      </c>
      <c r="AD254" s="18">
        <f t="shared" si="177"/>
        <v>0.28591323646897138</v>
      </c>
      <c r="AE254" s="18">
        <f t="shared" si="177"/>
        <v>0.28972966181884929</v>
      </c>
      <c r="AF254" s="18">
        <f t="shared" si="177"/>
        <v>0.29084473536550809</v>
      </c>
      <c r="AG254" s="18">
        <f t="shared" si="177"/>
        <v>0.30337346291025097</v>
      </c>
      <c r="AH254" s="18">
        <f t="shared" si="177"/>
        <v>0.3078171217410729</v>
      </c>
      <c r="AI254" s="18">
        <f t="shared" si="177"/>
        <v>0.30209086330725987</v>
      </c>
      <c r="AJ254" s="18">
        <f t="shared" si="177"/>
        <v>0.30908457227968766</v>
      </c>
      <c r="AK254" s="18">
        <f t="shared" si="177"/>
        <v>0.3019496260742156</v>
      </c>
      <c r="AL254" s="18">
        <f t="shared" si="177"/>
        <v>0.30777516233392371</v>
      </c>
      <c r="AM254" s="18">
        <f t="shared" si="177"/>
        <v>0.30713440054762048</v>
      </c>
      <c r="AN254" s="18">
        <f t="shared" si="177"/>
        <v>0.30519610040754169</v>
      </c>
      <c r="AO254" s="18">
        <f t="shared" si="177"/>
        <v>0.31515819346199309</v>
      </c>
      <c r="AP254" s="18">
        <f t="shared" si="177"/>
        <v>0.32979629929097393</v>
      </c>
      <c r="AQ254" s="18">
        <f t="shared" si="177"/>
        <v>0.32755013436317115</v>
      </c>
      <c r="AR254" s="18">
        <f t="shared" si="177"/>
        <v>0.33488798890501031</v>
      </c>
      <c r="AS254" s="18">
        <f t="shared" si="177"/>
        <v>0.33345293538183485</v>
      </c>
      <c r="AT254" s="18">
        <f t="shared" si="177"/>
        <v>0.3233977608254881</v>
      </c>
      <c r="AU254" s="18">
        <f t="shared" si="177"/>
        <v>0.33233865216901942</v>
      </c>
      <c r="AV254" s="87">
        <f t="shared" si="170"/>
        <v>0.3352933936294939</v>
      </c>
      <c r="AW254" s="87">
        <f t="shared" si="175"/>
        <v>0.3379526609439209</v>
      </c>
      <c r="AX254" s="87">
        <f t="shared" si="175"/>
        <v>0.3403460015269052</v>
      </c>
      <c r="AY254" s="87">
        <f t="shared" si="175"/>
        <v>0.34250000805159109</v>
      </c>
      <c r="AZ254" s="87">
        <f t="shared" si="175"/>
        <v>0.34443861392380837</v>
      </c>
      <c r="BA254" s="87">
        <f t="shared" si="175"/>
        <v>0.34618335920880394</v>
      </c>
      <c r="BB254" s="87">
        <f t="shared" si="175"/>
        <v>0.34775362996529996</v>
      </c>
      <c r="BC254" s="87">
        <f t="shared" si="175"/>
        <v>0.34916687364614635</v>
      </c>
      <c r="BD254" s="87">
        <f t="shared" si="175"/>
        <v>0.35043879295890812</v>
      </c>
      <c r="BE254" s="87">
        <f t="shared" si="175"/>
        <v>0.3515835203403937</v>
      </c>
      <c r="BF254" s="87">
        <f t="shared" si="175"/>
        <v>0.35261377498373075</v>
      </c>
      <c r="BG254" s="87">
        <f t="shared" si="175"/>
        <v>0.3535410041627341</v>
      </c>
      <c r="BH254" s="87">
        <f t="shared" si="175"/>
        <v>0.35437551042383708</v>
      </c>
      <c r="BI254" s="87">
        <f t="shared" si="175"/>
        <v>0.35512656605882975</v>
      </c>
      <c r="BJ254" s="87">
        <f t="shared" si="175"/>
        <v>0.35580251613032315</v>
      </c>
      <c r="BK254" s="87">
        <f t="shared" si="175"/>
        <v>0.35641087119466724</v>
      </c>
      <c r="BL254" s="87">
        <f t="shared" si="175"/>
        <v>0.3569583907525769</v>
      </c>
      <c r="BM254" s="87">
        <f t="shared" si="175"/>
        <v>0.3574511583546956</v>
      </c>
      <c r="BN254" s="87">
        <f t="shared" si="175"/>
        <v>0.35789464919660241</v>
      </c>
      <c r="BO254" s="87">
        <f t="shared" si="175"/>
        <v>0.35829379095431857</v>
      </c>
      <c r="BP254" s="87">
        <f t="shared" si="175"/>
        <v>0.35865301853626314</v>
      </c>
      <c r="BQ254" s="87">
        <f t="shared" si="175"/>
        <v>0.35897632336001323</v>
      </c>
      <c r="BR254" s="87">
        <f t="shared" si="175"/>
        <v>0.35926729770138832</v>
      </c>
      <c r="BS254" s="87">
        <f t="shared" si="175"/>
        <v>0.35952917460862588</v>
      </c>
      <c r="BT254" s="87">
        <f t="shared" si="175"/>
        <v>0.35976486382513967</v>
      </c>
      <c r="BU254" s="87">
        <f t="shared" si="175"/>
        <v>0.35997698412000212</v>
      </c>
      <c r="BV254" s="105">
        <f t="shared" si="175"/>
        <v>0.36016789238537833</v>
      </c>
    </row>
    <row r="255" spans="1:74" x14ac:dyDescent="0.2">
      <c r="A255" s="219">
        <f t="shared" si="142"/>
        <v>0.9</v>
      </c>
      <c r="B255" s="179">
        <f t="shared" si="136"/>
        <v>1.2133521312090504E-3</v>
      </c>
      <c r="C255" s="174"/>
      <c r="D255" s="124" t="str">
        <f t="shared" si="137"/>
        <v>MTH.200.C - Electric heaters</v>
      </c>
      <c r="E255" s="200">
        <f t="shared" ref="E255:U255" si="178">E165/E219</f>
        <v>8.7353857010583319E-2</v>
      </c>
      <c r="F255" s="201">
        <f t="shared" si="178"/>
        <v>9.0940166810849585E-2</v>
      </c>
      <c r="G255" s="201">
        <f t="shared" si="178"/>
        <v>9.3091864532355503E-2</v>
      </c>
      <c r="H255" s="201">
        <f t="shared" si="178"/>
        <v>9.3777627294983901E-2</v>
      </c>
      <c r="I255" s="201">
        <f t="shared" si="178"/>
        <v>9.8673635501526927E-2</v>
      </c>
      <c r="J255" s="201">
        <f t="shared" si="178"/>
        <v>9.7318213305563908E-2</v>
      </c>
      <c r="K255" s="201">
        <f t="shared" si="178"/>
        <v>9.7020146674529878E-2</v>
      </c>
      <c r="L255" s="201">
        <f t="shared" si="178"/>
        <v>9.8279985051510491E-2</v>
      </c>
      <c r="M255" s="201">
        <f t="shared" si="178"/>
        <v>9.7044381856963097E-2</v>
      </c>
      <c r="N255" s="201">
        <f t="shared" si="178"/>
        <v>9.8761212764641337E-2</v>
      </c>
      <c r="O255" s="201">
        <f t="shared" si="178"/>
        <v>0.10039994725285709</v>
      </c>
      <c r="P255" s="201">
        <f t="shared" si="178"/>
        <v>0.10074092267273059</v>
      </c>
      <c r="Q255" s="201">
        <f t="shared" si="178"/>
        <v>0.10175157018725435</v>
      </c>
      <c r="R255" s="201">
        <f t="shared" si="178"/>
        <v>0.10313764469884955</v>
      </c>
      <c r="S255" s="201">
        <f t="shared" si="178"/>
        <v>0.10387227419347016</v>
      </c>
      <c r="T255" s="201">
        <f t="shared" si="178"/>
        <v>0.10602232087391775</v>
      </c>
      <c r="U255" s="201">
        <f t="shared" si="178"/>
        <v>0.10868126545554607</v>
      </c>
      <c r="V255" s="201">
        <f t="shared" si="167"/>
        <v>0.10996601012638808</v>
      </c>
      <c r="W255" s="201">
        <f t="shared" ref="W255:AU255" si="179">W165/W219</f>
        <v>0.11010659253007027</v>
      </c>
      <c r="X255" s="201">
        <f t="shared" si="179"/>
        <v>0.11121001207243635</v>
      </c>
      <c r="Y255" s="201">
        <f t="shared" si="179"/>
        <v>0.11381922369903982</v>
      </c>
      <c r="Z255" s="201">
        <f t="shared" si="179"/>
        <v>0.11085053404287215</v>
      </c>
      <c r="AA255" s="201">
        <f t="shared" si="179"/>
        <v>0.11497759330668958</v>
      </c>
      <c r="AB255" s="201">
        <f t="shared" si="179"/>
        <v>0.11918008181357287</v>
      </c>
      <c r="AC255" s="201">
        <f t="shared" si="179"/>
        <v>0.1214051391569194</v>
      </c>
      <c r="AD255" s="201">
        <f t="shared" si="179"/>
        <v>0.12262262577554203</v>
      </c>
      <c r="AE255" s="201">
        <f t="shared" si="179"/>
        <v>0.12330274103965762</v>
      </c>
      <c r="AF255" s="201">
        <f t="shared" si="179"/>
        <v>0.123497339893855</v>
      </c>
      <c r="AG255" s="201">
        <f t="shared" si="179"/>
        <v>0.12840102803613521</v>
      </c>
      <c r="AH255" s="201">
        <f t="shared" si="179"/>
        <v>0.13034949695215767</v>
      </c>
      <c r="AI255" s="201">
        <f t="shared" si="179"/>
        <v>0.12776695777447342</v>
      </c>
      <c r="AJ255" s="201">
        <f t="shared" si="179"/>
        <v>0.13027440499987858</v>
      </c>
      <c r="AK255" s="201">
        <f t="shared" si="179"/>
        <v>0.12698817752137792</v>
      </c>
      <c r="AL255" s="201">
        <f t="shared" si="179"/>
        <v>0.12934744136245069</v>
      </c>
      <c r="AM255" s="201">
        <f t="shared" si="179"/>
        <v>0.12876574054942649</v>
      </c>
      <c r="AN255" s="201">
        <f t="shared" si="179"/>
        <v>0.12767656602303426</v>
      </c>
      <c r="AO255" s="201">
        <f t="shared" si="179"/>
        <v>0.13162427582869471</v>
      </c>
      <c r="AP255" s="201">
        <f t="shared" si="179"/>
        <v>0.13792399297170047</v>
      </c>
      <c r="AQ255" s="201">
        <f t="shared" si="179"/>
        <v>0.13669287115117482</v>
      </c>
      <c r="AR255" s="201">
        <f t="shared" si="179"/>
        <v>0.14025662801417985</v>
      </c>
      <c r="AS255" s="201">
        <f t="shared" si="179"/>
        <v>0.1387043761933015</v>
      </c>
      <c r="AT255" s="201">
        <f t="shared" si="179"/>
        <v>0.13454051678833587</v>
      </c>
      <c r="AU255" s="201">
        <f t="shared" si="179"/>
        <v>0.13831464652136344</v>
      </c>
      <c r="AV255" s="214">
        <f t="shared" si="170"/>
        <v>0.13940666343945157</v>
      </c>
      <c r="AW255" s="214">
        <f t="shared" si="175"/>
        <v>0.1403894786657309</v>
      </c>
      <c r="AX255" s="214">
        <f t="shared" si="175"/>
        <v>0.14127401236938231</v>
      </c>
      <c r="AY255" s="214">
        <f t="shared" si="175"/>
        <v>0.14207009270266857</v>
      </c>
      <c r="AZ255" s="214">
        <f t="shared" si="175"/>
        <v>0.14278656500262621</v>
      </c>
      <c r="BA255" s="214">
        <f t="shared" si="175"/>
        <v>0.14343139007258807</v>
      </c>
      <c r="BB255" s="214">
        <f t="shared" si="175"/>
        <v>0.14401173263555375</v>
      </c>
      <c r="BC255" s="214">
        <f t="shared" si="175"/>
        <v>0.14453404094222286</v>
      </c>
      <c r="BD255" s="214">
        <f t="shared" si="175"/>
        <v>0.14500411841822505</v>
      </c>
      <c r="BE255" s="214">
        <f t="shared" si="175"/>
        <v>0.14542718814662703</v>
      </c>
      <c r="BF255" s="214">
        <f t="shared" si="175"/>
        <v>0.14580795090218882</v>
      </c>
      <c r="BG255" s="214">
        <f t="shared" si="175"/>
        <v>0.14615063738219441</v>
      </c>
      <c r="BH255" s="214">
        <f t="shared" si="175"/>
        <v>0.14645905521419947</v>
      </c>
      <c r="BI255" s="214">
        <f t="shared" si="175"/>
        <v>0.14673663126300401</v>
      </c>
      <c r="BJ255" s="214">
        <f t="shared" si="175"/>
        <v>0.14698644970692809</v>
      </c>
      <c r="BK255" s="214">
        <f t="shared" si="175"/>
        <v>0.14721128630645977</v>
      </c>
      <c r="BL255" s="214">
        <f t="shared" si="175"/>
        <v>0.14741363924603829</v>
      </c>
      <c r="BM255" s="214">
        <f t="shared" si="175"/>
        <v>0.14759575689165894</v>
      </c>
      <c r="BN255" s="214">
        <f t="shared" si="175"/>
        <v>0.14775966277271754</v>
      </c>
      <c r="BO255" s="214">
        <f t="shared" si="175"/>
        <v>0.14790717806567028</v>
      </c>
      <c r="BP255" s="214">
        <f t="shared" si="175"/>
        <v>0.14803994182932773</v>
      </c>
      <c r="BQ255" s="214">
        <f t="shared" si="175"/>
        <v>0.14815942921661945</v>
      </c>
      <c r="BR255" s="214">
        <f t="shared" si="175"/>
        <v>0.14826696786518201</v>
      </c>
      <c r="BS255" s="214">
        <f t="shared" si="175"/>
        <v>0.14836375264888829</v>
      </c>
      <c r="BT255" s="214">
        <f t="shared" si="175"/>
        <v>0.14845085895422394</v>
      </c>
      <c r="BU255" s="214">
        <f t="shared" si="175"/>
        <v>0.14852925462902603</v>
      </c>
      <c r="BV255" s="215">
        <f t="shared" si="175"/>
        <v>0.1485998107363479</v>
      </c>
    </row>
    <row r="256" spans="1:74" x14ac:dyDescent="0.2">
      <c r="A256" s="175">
        <v>0.98</v>
      </c>
      <c r="B256" s="180">
        <f t="shared" si="136"/>
        <v>-3.1072234313789518E-5</v>
      </c>
      <c r="C256" s="176" t="str">
        <f>C220</f>
        <v>Muscle Work</v>
      </c>
      <c r="D256" s="185" t="str">
        <f t="shared" si="137"/>
        <v>MD - Manual laborers</v>
      </c>
      <c r="E256" s="202">
        <f t="shared" ref="E256:U256" si="180">E166/E220</f>
        <v>5.2512076058248668E-3</v>
      </c>
      <c r="F256" s="203">
        <f t="shared" si="180"/>
        <v>5.2201353770135071E-3</v>
      </c>
      <c r="G256" s="203">
        <f t="shared" si="180"/>
        <v>5.189063138571013E-3</v>
      </c>
      <c r="H256" s="203">
        <f t="shared" si="180"/>
        <v>5.1579909062707671E-3</v>
      </c>
      <c r="I256" s="203">
        <f t="shared" si="180"/>
        <v>5.1269186728345522E-3</v>
      </c>
      <c r="J256" s="203">
        <f t="shared" si="180"/>
        <v>5.0958464373978178E-3</v>
      </c>
      <c r="K256" s="203">
        <f t="shared" si="180"/>
        <v>5.0647742043791171E-3</v>
      </c>
      <c r="L256" s="203">
        <f t="shared" si="180"/>
        <v>5.0337019689582129E-3</v>
      </c>
      <c r="M256" s="203">
        <f t="shared" si="180"/>
        <v>5.0026297359044777E-3</v>
      </c>
      <c r="N256" s="203">
        <f t="shared" si="180"/>
        <v>4.9715575009076848E-3</v>
      </c>
      <c r="O256" s="203">
        <f t="shared" si="180"/>
        <v>4.9404852648176189E-3</v>
      </c>
      <c r="P256" s="203">
        <f t="shared" si="180"/>
        <v>4.9094130304151787E-3</v>
      </c>
      <c r="Q256" s="203">
        <f t="shared" si="180"/>
        <v>4.8783407970183334E-3</v>
      </c>
      <c r="R256" s="203">
        <f t="shared" si="180"/>
        <v>4.847268562312451E-3</v>
      </c>
      <c r="S256" s="203">
        <f t="shared" si="180"/>
        <v>4.8161963295329088E-3</v>
      </c>
      <c r="T256" s="203">
        <f t="shared" si="180"/>
        <v>4.785124092989655E-3</v>
      </c>
      <c r="U256" s="203">
        <f t="shared" si="180"/>
        <v>4.7540518590901753E-3</v>
      </c>
      <c r="V256" s="203">
        <f t="shared" si="167"/>
        <v>4.7229796258805596E-3</v>
      </c>
      <c r="W256" s="203">
        <f t="shared" ref="W256:AU256" si="181">W166/W220</f>
        <v>4.6919073896402545E-3</v>
      </c>
      <c r="X256" s="203">
        <f t="shared" si="181"/>
        <v>4.6608351566107134E-3</v>
      </c>
      <c r="Y256" s="203">
        <f t="shared" si="181"/>
        <v>4.6297629207013588E-3</v>
      </c>
      <c r="Z256" s="203">
        <f t="shared" si="181"/>
        <v>4.5986906860333542E-3</v>
      </c>
      <c r="AA256" s="203">
        <f t="shared" si="181"/>
        <v>4.5676184528077582E-3</v>
      </c>
      <c r="AB256" s="203">
        <f t="shared" si="181"/>
        <v>4.536546218418612E-3</v>
      </c>
      <c r="AC256" s="203">
        <f t="shared" si="181"/>
        <v>4.5054739828115538E-3</v>
      </c>
      <c r="AD256" s="203">
        <f t="shared" si="181"/>
        <v>4.4744017516066504E-3</v>
      </c>
      <c r="AE256" s="203">
        <f t="shared" si="181"/>
        <v>4.4433295144474336E-3</v>
      </c>
      <c r="AF256" s="203">
        <f t="shared" si="181"/>
        <v>4.4122572804782909E-3</v>
      </c>
      <c r="AG256" s="203">
        <f t="shared" si="181"/>
        <v>4.3811850470187397E-3</v>
      </c>
      <c r="AH256" s="203">
        <f t="shared" si="181"/>
        <v>4.3501128129163078E-3</v>
      </c>
      <c r="AI256" s="203">
        <f t="shared" si="181"/>
        <v>4.3190405769021707E-3</v>
      </c>
      <c r="AJ256" s="203">
        <f t="shared" si="181"/>
        <v>4.2879683437389631E-3</v>
      </c>
      <c r="AK256" s="203">
        <f t="shared" si="181"/>
        <v>4.2568961104243828E-3</v>
      </c>
      <c r="AL256" s="203">
        <f t="shared" si="181"/>
        <v>4.2258238761023132E-3</v>
      </c>
      <c r="AM256" s="203">
        <f t="shared" si="181"/>
        <v>4.1947516409007379E-3</v>
      </c>
      <c r="AN256" s="203">
        <f t="shared" si="181"/>
        <v>4.1636794047292813E-3</v>
      </c>
      <c r="AO256" s="203">
        <f t="shared" si="181"/>
        <v>4.1326071729286245E-3</v>
      </c>
      <c r="AP256" s="203">
        <f t="shared" si="181"/>
        <v>4.1015349373467206E-3</v>
      </c>
      <c r="AQ256" s="203">
        <f t="shared" si="181"/>
        <v>4.0704627048477639E-3</v>
      </c>
      <c r="AR256" s="203">
        <f t="shared" si="181"/>
        <v>4.0393904701351464E-3</v>
      </c>
      <c r="AS256" s="203">
        <f t="shared" si="181"/>
        <v>4.008318235873813E-3</v>
      </c>
      <c r="AT256" s="203">
        <f t="shared" si="181"/>
        <v>3.9772460010815552E-3</v>
      </c>
      <c r="AU256" s="203">
        <f t="shared" si="181"/>
        <v>3.9461737646457069E-3</v>
      </c>
      <c r="AV256" s="216">
        <f t="shared" si="170"/>
        <v>3.9157229750181929E-3</v>
      </c>
      <c r="AW256" s="216">
        <f t="shared" si="175"/>
        <v>3.8858812011832292E-3</v>
      </c>
      <c r="AX256" s="216">
        <f t="shared" si="175"/>
        <v>3.856636262824965E-3</v>
      </c>
      <c r="AY256" s="216">
        <f t="shared" si="175"/>
        <v>3.8279762232338661E-3</v>
      </c>
      <c r="AZ256" s="216">
        <f t="shared" si="175"/>
        <v>3.7998893844345891E-3</v>
      </c>
      <c r="BA256" s="216">
        <f t="shared" si="175"/>
        <v>3.7723642824112977E-3</v>
      </c>
      <c r="BB256" s="216">
        <f t="shared" si="175"/>
        <v>3.7453896824284722E-3</v>
      </c>
      <c r="BC256" s="216">
        <f t="shared" si="175"/>
        <v>3.7189545744453034E-3</v>
      </c>
      <c r="BD256" s="216">
        <f t="shared" si="175"/>
        <v>3.6930481686217979E-3</v>
      </c>
      <c r="BE256" s="216">
        <f t="shared" si="175"/>
        <v>3.6676598909147623E-3</v>
      </c>
      <c r="BF256" s="216">
        <f t="shared" si="175"/>
        <v>3.6427793787618674E-3</v>
      </c>
      <c r="BG256" s="216">
        <f t="shared" si="175"/>
        <v>3.6183964768520304E-3</v>
      </c>
      <c r="BH256" s="216">
        <f t="shared" si="175"/>
        <v>3.5945012329803901E-3</v>
      </c>
      <c r="BI256" s="216">
        <f t="shared" si="175"/>
        <v>3.5710838939861829E-3</v>
      </c>
      <c r="BJ256" s="216">
        <f t="shared" si="175"/>
        <v>3.5481349017718595E-3</v>
      </c>
      <c r="BK256" s="216">
        <f t="shared" si="175"/>
        <v>3.5256448894018227E-3</v>
      </c>
      <c r="BL256" s="216">
        <f t="shared" si="175"/>
        <v>3.5036046772791867E-3</v>
      </c>
      <c r="BM256" s="216">
        <f t="shared" si="175"/>
        <v>3.4820052693990034E-3</v>
      </c>
      <c r="BN256" s="216">
        <f t="shared" si="175"/>
        <v>3.4608378496764239E-3</v>
      </c>
      <c r="BO256" s="216">
        <f t="shared" si="175"/>
        <v>3.4400937783482959E-3</v>
      </c>
      <c r="BP256" s="216">
        <f t="shared" si="175"/>
        <v>3.4197645884467306E-3</v>
      </c>
      <c r="BQ256" s="216">
        <f t="shared" si="175"/>
        <v>3.3998419823431966E-3</v>
      </c>
      <c r="BR256" s="216">
        <f t="shared" si="175"/>
        <v>3.3803178283617332E-3</v>
      </c>
      <c r="BS256" s="216">
        <f t="shared" si="175"/>
        <v>3.361184157459899E-3</v>
      </c>
      <c r="BT256" s="216">
        <f t="shared" si="175"/>
        <v>3.3424331599761015E-3</v>
      </c>
      <c r="BU256" s="216">
        <f t="shared" si="175"/>
        <v>3.32405718244198E-3</v>
      </c>
      <c r="BV256" s="217">
        <f t="shared" si="175"/>
        <v>3.3060487244585407E-3</v>
      </c>
    </row>
    <row r="257" spans="4:74" x14ac:dyDescent="0.2">
      <c r="D257" s="13"/>
      <c r="E257" s="15"/>
    </row>
    <row r="258" spans="4:74" ht="13.5" thickBot="1" x14ac:dyDescent="0.25">
      <c r="D258" s="13"/>
      <c r="E258" s="13"/>
    </row>
    <row r="259" spans="4:74" x14ac:dyDescent="0.2">
      <c r="D259" s="20" t="s">
        <v>63</v>
      </c>
      <c r="E259" s="3">
        <v>1971</v>
      </c>
      <c r="F259" s="3">
        <v>1972</v>
      </c>
      <c r="G259" s="3">
        <v>1973</v>
      </c>
      <c r="H259" s="3">
        <v>1974</v>
      </c>
      <c r="I259" s="3">
        <v>1975</v>
      </c>
      <c r="J259" s="3">
        <v>1976</v>
      </c>
      <c r="K259" s="3">
        <v>1977</v>
      </c>
      <c r="L259" s="3">
        <v>1978</v>
      </c>
      <c r="M259" s="3">
        <v>1979</v>
      </c>
      <c r="N259" s="3">
        <v>1980</v>
      </c>
      <c r="O259" s="3">
        <v>1981</v>
      </c>
      <c r="P259" s="3">
        <v>1982</v>
      </c>
      <c r="Q259" s="3">
        <v>1983</v>
      </c>
      <c r="R259" s="3">
        <v>1984</v>
      </c>
      <c r="S259" s="3">
        <v>1985</v>
      </c>
      <c r="T259" s="3">
        <v>1986</v>
      </c>
      <c r="U259" s="3">
        <v>1987</v>
      </c>
      <c r="V259" s="3">
        <v>1988</v>
      </c>
      <c r="W259" s="3">
        <v>1989</v>
      </c>
      <c r="X259" s="3">
        <v>1990</v>
      </c>
      <c r="Y259" s="3">
        <v>1991</v>
      </c>
      <c r="Z259" s="3">
        <v>1992</v>
      </c>
      <c r="AA259" s="3">
        <v>1993</v>
      </c>
      <c r="AB259" s="3">
        <v>1994</v>
      </c>
      <c r="AC259" s="3">
        <v>1995</v>
      </c>
      <c r="AD259" s="3">
        <v>1996</v>
      </c>
      <c r="AE259" s="3">
        <v>1997</v>
      </c>
      <c r="AF259" s="3">
        <v>1998</v>
      </c>
      <c r="AG259" s="3">
        <v>1999</v>
      </c>
      <c r="AH259" s="3">
        <v>2000</v>
      </c>
      <c r="AI259" s="3">
        <v>2001</v>
      </c>
      <c r="AJ259" s="3">
        <v>2002</v>
      </c>
      <c r="AK259" s="3">
        <v>2003</v>
      </c>
      <c r="AL259" s="3">
        <v>2004</v>
      </c>
      <c r="AM259" s="3">
        <v>2005</v>
      </c>
      <c r="AN259" s="3">
        <v>2006</v>
      </c>
      <c r="AO259" s="3">
        <v>2007</v>
      </c>
      <c r="AP259" s="3">
        <v>2008</v>
      </c>
      <c r="AQ259" s="3">
        <v>2009</v>
      </c>
      <c r="AR259" s="3">
        <v>2010</v>
      </c>
      <c r="AS259" s="3">
        <v>2011</v>
      </c>
      <c r="AT259" s="3">
        <v>2012</v>
      </c>
      <c r="AU259" s="3">
        <v>2013</v>
      </c>
      <c r="AV259" s="3">
        <v>2014</v>
      </c>
      <c r="AW259" s="3">
        <v>2015</v>
      </c>
      <c r="AX259" s="3">
        <v>2016</v>
      </c>
      <c r="AY259" s="3">
        <v>2017</v>
      </c>
      <c r="AZ259" s="3">
        <v>2018</v>
      </c>
      <c r="BA259" s="3">
        <v>2019</v>
      </c>
      <c r="BB259" s="3">
        <v>2020</v>
      </c>
      <c r="BC259" s="3">
        <v>2021</v>
      </c>
      <c r="BD259" s="3">
        <v>2022</v>
      </c>
      <c r="BE259" s="3">
        <v>2023</v>
      </c>
      <c r="BF259" s="3">
        <v>2024</v>
      </c>
      <c r="BG259" s="3">
        <v>2025</v>
      </c>
      <c r="BH259" s="3">
        <v>2026</v>
      </c>
      <c r="BI259" s="3">
        <v>2027</v>
      </c>
      <c r="BJ259" s="3">
        <v>2028</v>
      </c>
      <c r="BK259" s="3">
        <v>2029</v>
      </c>
      <c r="BL259" s="3">
        <v>2030</v>
      </c>
      <c r="BM259" s="3">
        <v>2031</v>
      </c>
      <c r="BN259" s="3">
        <v>2032</v>
      </c>
      <c r="BO259" s="3">
        <v>2033</v>
      </c>
      <c r="BP259" s="3">
        <v>2034</v>
      </c>
      <c r="BQ259" s="3">
        <v>2035</v>
      </c>
      <c r="BR259" s="3">
        <v>2036</v>
      </c>
      <c r="BS259" s="3">
        <v>2037</v>
      </c>
      <c r="BT259" s="3">
        <v>2038</v>
      </c>
      <c r="BU259" s="3">
        <v>2039</v>
      </c>
      <c r="BV259" s="3">
        <v>2040</v>
      </c>
    </row>
    <row r="260" spans="4:74" x14ac:dyDescent="0.2">
      <c r="D260" s="204" t="str">
        <f>C233</f>
        <v>Direct heat</v>
      </c>
      <c r="E260" s="205">
        <f t="shared" ref="E260:AU260" si="182">E170/E224</f>
        <v>8.3401774823672559E-2</v>
      </c>
      <c r="F260" s="205">
        <f t="shared" si="182"/>
        <v>8.4691711743948891E-2</v>
      </c>
      <c r="G260" s="205">
        <f t="shared" si="182"/>
        <v>8.1868304561810989E-2</v>
      </c>
      <c r="H260" s="205">
        <f t="shared" si="182"/>
        <v>8.3717930563446508E-2</v>
      </c>
      <c r="I260" s="205">
        <f t="shared" si="182"/>
        <v>8.2675710684028111E-2</v>
      </c>
      <c r="J260" s="205">
        <f t="shared" si="182"/>
        <v>8.3363914576837478E-2</v>
      </c>
      <c r="K260" s="205">
        <f t="shared" si="182"/>
        <v>8.8853479394212329E-2</v>
      </c>
      <c r="L260" s="205">
        <f t="shared" si="182"/>
        <v>8.8548569225788687E-2</v>
      </c>
      <c r="M260" s="205">
        <f t="shared" si="182"/>
        <v>8.9102131004691443E-2</v>
      </c>
      <c r="N260" s="205">
        <f t="shared" si="182"/>
        <v>8.8663144665738491E-2</v>
      </c>
      <c r="O260" s="205">
        <f t="shared" si="182"/>
        <v>8.8293967964501091E-2</v>
      </c>
      <c r="P260" s="205">
        <f t="shared" si="182"/>
        <v>9.356463496945723E-2</v>
      </c>
      <c r="Q260" s="205">
        <f t="shared" si="182"/>
        <v>9.140141180961546E-2</v>
      </c>
      <c r="R260" s="205">
        <f t="shared" si="182"/>
        <v>9.067704479317204E-2</v>
      </c>
      <c r="S260" s="205">
        <f t="shared" si="182"/>
        <v>8.996142416824908E-2</v>
      </c>
      <c r="T260" s="205">
        <f t="shared" si="182"/>
        <v>9.0444084203732053E-2</v>
      </c>
      <c r="U260" s="205">
        <f t="shared" si="182"/>
        <v>9.2346117695113236E-2</v>
      </c>
      <c r="V260" s="205">
        <f t="shared" si="182"/>
        <v>9.3381856977693883E-2</v>
      </c>
      <c r="W260" s="205">
        <f t="shared" si="182"/>
        <v>8.7322560729213891E-2</v>
      </c>
      <c r="X260" s="205">
        <f t="shared" si="182"/>
        <v>8.9088033528089708E-2</v>
      </c>
      <c r="Y260" s="205">
        <f t="shared" si="182"/>
        <v>9.4233901263385211E-2</v>
      </c>
      <c r="Z260" s="205">
        <f t="shared" si="182"/>
        <v>9.0518910199674063E-2</v>
      </c>
      <c r="AA260" s="205">
        <f t="shared" si="182"/>
        <v>9.0301770680158017E-2</v>
      </c>
      <c r="AB260" s="205">
        <f t="shared" si="182"/>
        <v>8.7513315247254572E-2</v>
      </c>
      <c r="AC260" s="205">
        <f t="shared" si="182"/>
        <v>8.546585454769573E-2</v>
      </c>
      <c r="AD260" s="205">
        <f t="shared" si="182"/>
        <v>8.9875749721063047E-2</v>
      </c>
      <c r="AE260" s="205">
        <f t="shared" si="182"/>
        <v>9.2888379819000041E-2</v>
      </c>
      <c r="AF260" s="205">
        <f t="shared" si="182"/>
        <v>8.9786553768796865E-2</v>
      </c>
      <c r="AG260" s="205">
        <f t="shared" si="182"/>
        <v>9.5247898212801385E-2</v>
      </c>
      <c r="AH260" s="205">
        <f t="shared" si="182"/>
        <v>9.8433318417218557E-2</v>
      </c>
      <c r="AI260" s="205">
        <f t="shared" si="182"/>
        <v>0.10185703852323771</v>
      </c>
      <c r="AJ260" s="205">
        <f t="shared" si="182"/>
        <v>0.10096903430408456</v>
      </c>
      <c r="AK260" s="205">
        <f t="shared" si="182"/>
        <v>0.10091091478341187</v>
      </c>
      <c r="AL260" s="205">
        <f t="shared" si="182"/>
        <v>9.5591049992205204E-2</v>
      </c>
      <c r="AM260" s="205">
        <f t="shared" si="182"/>
        <v>9.523141983577145E-2</v>
      </c>
      <c r="AN260" s="205">
        <f t="shared" si="182"/>
        <v>9.6325462627917843E-2</v>
      </c>
      <c r="AO260" s="205">
        <f t="shared" si="182"/>
        <v>9.3169620882074394E-2</v>
      </c>
      <c r="AP260" s="205">
        <f t="shared" si="182"/>
        <v>8.6454035535857829E-2</v>
      </c>
      <c r="AQ260" s="205">
        <f t="shared" si="182"/>
        <v>8.4883939999566435E-2</v>
      </c>
      <c r="AR260" s="205">
        <f t="shared" si="182"/>
        <v>8.6034949539680064E-2</v>
      </c>
      <c r="AS260" s="205">
        <f t="shared" si="182"/>
        <v>9.0032944506415871E-2</v>
      </c>
      <c r="AT260" s="205">
        <f t="shared" si="182"/>
        <v>8.188121930045375E-2</v>
      </c>
      <c r="AU260" s="205">
        <f t="shared" si="182"/>
        <v>8.8198351024059998E-2</v>
      </c>
      <c r="AV260" s="205">
        <f t="shared" ref="AV260:BV260" si="183">AV171/AV224</f>
        <v>9.092390908434532E-2</v>
      </c>
      <c r="AW260" s="205">
        <f t="shared" si="183"/>
        <v>9.1526995274854819E-2</v>
      </c>
      <c r="AX260" s="205">
        <f t="shared" si="183"/>
        <v>9.2044229279359208E-2</v>
      </c>
      <c r="AY260" s="205">
        <f t="shared" si="183"/>
        <v>9.2559974388858726E-2</v>
      </c>
      <c r="AZ260" s="205">
        <f t="shared" si="183"/>
        <v>9.3078857739270368E-2</v>
      </c>
      <c r="BA260" s="205">
        <f t="shared" si="183"/>
        <v>9.3582076622051633E-2</v>
      </c>
      <c r="BB260" s="205">
        <f t="shared" si="183"/>
        <v>9.4048223095106326E-2</v>
      </c>
      <c r="BC260" s="205">
        <f t="shared" si="183"/>
        <v>9.4460068264198019E-2</v>
      </c>
      <c r="BD260" s="205">
        <f t="shared" si="183"/>
        <v>9.4806952293639613E-2</v>
      </c>
      <c r="BE260" s="205">
        <f t="shared" si="183"/>
        <v>9.5083983580891693E-2</v>
      </c>
      <c r="BF260" s="205">
        <f t="shared" si="183"/>
        <v>9.5291288781938779E-2</v>
      </c>
      <c r="BG260" s="205">
        <f t="shared" si="183"/>
        <v>9.5432211808482853E-2</v>
      </c>
      <c r="BH260" s="205">
        <f t="shared" si="183"/>
        <v>9.5512371042750857E-2</v>
      </c>
      <c r="BI260" s="205">
        <f t="shared" si="183"/>
        <v>9.5538439357348445E-2</v>
      </c>
      <c r="BJ260" s="205">
        <f t="shared" si="183"/>
        <v>9.5516435231191285E-2</v>
      </c>
      <c r="BK260" s="205">
        <f t="shared" si="183"/>
        <v>9.5451336188427188E-2</v>
      </c>
      <c r="BL260" s="205">
        <f t="shared" si="183"/>
        <v>9.534758257606725E-2</v>
      </c>
      <c r="BM260" s="205">
        <f t="shared" si="183"/>
        <v>9.5070383633825487E-2</v>
      </c>
      <c r="BN260" s="205">
        <f t="shared" si="183"/>
        <v>9.4766857024866397E-2</v>
      </c>
      <c r="BO260" s="205">
        <f t="shared" si="183"/>
        <v>9.4438343129434638E-2</v>
      </c>
      <c r="BP260" s="205">
        <f t="shared" si="183"/>
        <v>9.4086107063947946E-2</v>
      </c>
      <c r="BQ260" s="205">
        <f t="shared" si="183"/>
        <v>9.3711342836317532E-2</v>
      </c>
      <c r="BR260" s="205">
        <f t="shared" si="183"/>
        <v>9.3315177253260814E-2</v>
      </c>
      <c r="BS260" s="205">
        <f t="shared" si="183"/>
        <v>9.2898673596732123E-2</v>
      </c>
      <c r="BT260" s="205">
        <f t="shared" si="183"/>
        <v>9.2462835085076939E-2</v>
      </c>
      <c r="BU260" s="205">
        <f t="shared" si="183"/>
        <v>9.2008608133175601E-2</v>
      </c>
      <c r="BV260" s="205">
        <f t="shared" si="183"/>
        <v>9.1536885424654393E-2</v>
      </c>
    </row>
    <row r="261" spans="4:74" x14ac:dyDescent="0.2">
      <c r="D261" s="206" t="str">
        <f>C238</f>
        <v>Direct - MD</v>
      </c>
      <c r="E261" s="205">
        <f t="shared" ref="E261:AU261" si="184">E173/E225</f>
        <v>0.13964556200333375</v>
      </c>
      <c r="F261" s="205">
        <f t="shared" si="184"/>
        <v>0.14456473702787426</v>
      </c>
      <c r="G261" s="205">
        <f t="shared" si="184"/>
        <v>0.14474328532070502</v>
      </c>
      <c r="H261" s="205">
        <f t="shared" si="184"/>
        <v>0.14362527459345376</v>
      </c>
      <c r="I261" s="205">
        <f t="shared" si="184"/>
        <v>0.14389709853945315</v>
      </c>
      <c r="J261" s="205">
        <f t="shared" si="184"/>
        <v>0.14303262230460226</v>
      </c>
      <c r="K261" s="205">
        <f t="shared" si="184"/>
        <v>0.14529072105884747</v>
      </c>
      <c r="L261" s="205">
        <f t="shared" si="184"/>
        <v>0.14440496407416575</v>
      </c>
      <c r="M261" s="205">
        <f t="shared" si="184"/>
        <v>0.14583973284235385</v>
      </c>
      <c r="N261" s="205">
        <f t="shared" si="184"/>
        <v>0.14370137241116959</v>
      </c>
      <c r="O261" s="205">
        <f t="shared" si="184"/>
        <v>0.14745851121646592</v>
      </c>
      <c r="P261" s="205">
        <f t="shared" si="184"/>
        <v>0.14563651270889988</v>
      </c>
      <c r="Q261" s="205">
        <f t="shared" si="184"/>
        <v>0.14205014625449808</v>
      </c>
      <c r="R261" s="205">
        <f t="shared" si="184"/>
        <v>0.14196820389879625</v>
      </c>
      <c r="S261" s="205">
        <f t="shared" si="184"/>
        <v>0.14216337112100269</v>
      </c>
      <c r="T261" s="205">
        <f t="shared" si="184"/>
        <v>0.13714160594507357</v>
      </c>
      <c r="U261" s="205">
        <f t="shared" si="184"/>
        <v>0.13977585470591758</v>
      </c>
      <c r="V261" s="205">
        <f t="shared" si="184"/>
        <v>0.13965840406876073</v>
      </c>
      <c r="W261" s="205">
        <f t="shared" si="184"/>
        <v>0.1426178104749708</v>
      </c>
      <c r="X261" s="205">
        <f t="shared" si="184"/>
        <v>0.14144747922240625</v>
      </c>
      <c r="Y261" s="205">
        <f t="shared" si="184"/>
        <v>0.14235921213250111</v>
      </c>
      <c r="Z261" s="205">
        <f t="shared" si="184"/>
        <v>0.1418145651974396</v>
      </c>
      <c r="AA261" s="205">
        <f t="shared" si="184"/>
        <v>0.14233740443019741</v>
      </c>
      <c r="AB261" s="205">
        <f t="shared" si="184"/>
        <v>0.14410812647521923</v>
      </c>
      <c r="AC261" s="205">
        <f t="shared" si="184"/>
        <v>0.14708150969311304</v>
      </c>
      <c r="AD261" s="205">
        <f t="shared" si="184"/>
        <v>0.14830190698336956</v>
      </c>
      <c r="AE261" s="205">
        <f t="shared" si="184"/>
        <v>0.1509215157344117</v>
      </c>
      <c r="AF261" s="205">
        <f t="shared" si="184"/>
        <v>0.15320452021670963</v>
      </c>
      <c r="AG261" s="205">
        <f t="shared" si="184"/>
        <v>0.15728874969173559</v>
      </c>
      <c r="AH261" s="205">
        <f t="shared" si="184"/>
        <v>0.15543552702265531</v>
      </c>
      <c r="AI261" s="205">
        <f t="shared" si="184"/>
        <v>0.1589584982252967</v>
      </c>
      <c r="AJ261" s="205">
        <f t="shared" si="184"/>
        <v>0.15901944831702466</v>
      </c>
      <c r="AK261" s="205">
        <f t="shared" si="184"/>
        <v>0.16411988893261709</v>
      </c>
      <c r="AL261" s="205">
        <f t="shared" si="184"/>
        <v>0.16639820732228269</v>
      </c>
      <c r="AM261" s="205">
        <f t="shared" si="184"/>
        <v>0.16473896150754699</v>
      </c>
      <c r="AN261" s="205">
        <f t="shared" si="184"/>
        <v>0.1683507399914094</v>
      </c>
      <c r="AO261" s="205">
        <f t="shared" si="184"/>
        <v>0.17247379568840596</v>
      </c>
      <c r="AP261" s="205">
        <f t="shared" si="184"/>
        <v>0.17398453299834959</v>
      </c>
      <c r="AQ261" s="205">
        <f t="shared" si="184"/>
        <v>0.17533618375096244</v>
      </c>
      <c r="AR261" s="205">
        <f t="shared" si="184"/>
        <v>0.17488665857713326</v>
      </c>
      <c r="AS261" s="205">
        <f t="shared" si="184"/>
        <v>0.17948071386281422</v>
      </c>
      <c r="AT261" s="205">
        <f t="shared" si="184"/>
        <v>0.18015277012424558</v>
      </c>
      <c r="AU261" s="205">
        <f t="shared" si="184"/>
        <v>0.18267436815294888</v>
      </c>
      <c r="AV261" s="205">
        <f t="shared" ref="AV261:BV261" si="185">AV174/AV225</f>
        <v>0.1846381336568767</v>
      </c>
      <c r="AW261" s="205">
        <f t="shared" si="185"/>
        <v>0.18580836144494667</v>
      </c>
      <c r="AX261" s="205">
        <f t="shared" si="185"/>
        <v>0.18680067492927438</v>
      </c>
      <c r="AY261" s="205">
        <f t="shared" si="185"/>
        <v>0.18842484253263841</v>
      </c>
      <c r="AZ261" s="205">
        <f t="shared" si="185"/>
        <v>0.19060956243706317</v>
      </c>
      <c r="BA261" s="205">
        <f t="shared" si="185"/>
        <v>0.19276990254049711</v>
      </c>
      <c r="BB261" s="205">
        <f t="shared" si="185"/>
        <v>0.19487308770078157</v>
      </c>
      <c r="BC261" s="205">
        <f t="shared" si="185"/>
        <v>0.1968924719435077</v>
      </c>
      <c r="BD261" s="205">
        <f t="shared" si="185"/>
        <v>0.19881251002221775</v>
      </c>
      <c r="BE261" s="205">
        <f t="shared" si="185"/>
        <v>0.20062759874311356</v>
      </c>
      <c r="BF261" s="205">
        <f t="shared" si="185"/>
        <v>0.20234083034558747</v>
      </c>
      <c r="BG261" s="205">
        <f t="shared" si="185"/>
        <v>0.20396072103454305</v>
      </c>
      <c r="BH261" s="205">
        <f t="shared" si="185"/>
        <v>0.20549948576336111</v>
      </c>
      <c r="BI261" s="205">
        <f t="shared" si="185"/>
        <v>0.2069708052357094</v>
      </c>
      <c r="BJ261" s="205">
        <f t="shared" si="185"/>
        <v>0.20838672509866482</v>
      </c>
      <c r="BK261" s="205">
        <f t="shared" si="185"/>
        <v>0.20975700187142307</v>
      </c>
      <c r="BL261" s="205">
        <f t="shared" si="185"/>
        <v>0.21109007612180031</v>
      </c>
      <c r="BM261" s="205">
        <f t="shared" si="185"/>
        <v>0.21214248759698967</v>
      </c>
      <c r="BN261" s="205">
        <f t="shared" si="185"/>
        <v>0.21319933666866386</v>
      </c>
      <c r="BO261" s="205">
        <f t="shared" si="185"/>
        <v>0.21423681590256174</v>
      </c>
      <c r="BP261" s="205">
        <f t="shared" si="185"/>
        <v>0.21526443105153292</v>
      </c>
      <c r="BQ261" s="205">
        <f t="shared" si="185"/>
        <v>0.21628369370414829</v>
      </c>
      <c r="BR261" s="205">
        <f t="shared" si="185"/>
        <v>0.21729590025839393</v>
      </c>
      <c r="BS261" s="205">
        <f t="shared" si="185"/>
        <v>0.21830216187546503</v>
      </c>
      <c r="BT261" s="205">
        <f t="shared" si="185"/>
        <v>0.21930343024485308</v>
      </c>
      <c r="BU261" s="205">
        <f t="shared" si="185"/>
        <v>0.22030051975150919</v>
      </c>
      <c r="BV261" s="205">
        <f t="shared" si="185"/>
        <v>0.22129412655119607</v>
      </c>
    </row>
    <row r="262" spans="4:74" x14ac:dyDescent="0.2">
      <c r="D262" s="207" t="str">
        <f>C249</f>
        <v>Electricity</v>
      </c>
      <c r="E262" s="205">
        <f t="shared" ref="E262:AU262" si="186">E176/E226</f>
        <v>7.5914787959374369E-2</v>
      </c>
      <c r="F262" s="205">
        <f t="shared" si="186"/>
        <v>7.7876095942531781E-2</v>
      </c>
      <c r="G262" s="205">
        <f t="shared" si="186"/>
        <v>8.2997837279085898E-2</v>
      </c>
      <c r="H262" s="205">
        <f t="shared" si="186"/>
        <v>8.4405652546266335E-2</v>
      </c>
      <c r="I262" s="205">
        <f t="shared" si="186"/>
        <v>9.2075841006912948E-2</v>
      </c>
      <c r="J262" s="205">
        <f t="shared" si="186"/>
        <v>9.573552007451043E-2</v>
      </c>
      <c r="K262" s="205">
        <f t="shared" si="186"/>
        <v>9.632129202039183E-2</v>
      </c>
      <c r="L262" s="205">
        <f t="shared" si="186"/>
        <v>9.8534697181656097E-2</v>
      </c>
      <c r="M262" s="205">
        <f t="shared" si="186"/>
        <v>9.6820762176780956E-2</v>
      </c>
      <c r="N262" s="205">
        <f t="shared" si="186"/>
        <v>9.8789013876870793E-2</v>
      </c>
      <c r="O262" s="205">
        <f t="shared" si="186"/>
        <v>0.10164375549050178</v>
      </c>
      <c r="P262" s="205">
        <f t="shared" si="186"/>
        <v>0.10337337894495111</v>
      </c>
      <c r="Q262" s="205">
        <f t="shared" si="186"/>
        <v>0.10554251364176935</v>
      </c>
      <c r="R262" s="205">
        <f t="shared" si="186"/>
        <v>0.10823897944967488</v>
      </c>
      <c r="S262" s="205">
        <f t="shared" si="186"/>
        <v>0.10871316012716281</v>
      </c>
      <c r="T262" s="205">
        <f t="shared" si="186"/>
        <v>0.11141948956012088</v>
      </c>
      <c r="U262" s="205">
        <f t="shared" si="186"/>
        <v>0.1157298077907586</v>
      </c>
      <c r="V262" s="205">
        <f t="shared" si="186"/>
        <v>0.11913378800854521</v>
      </c>
      <c r="W262" s="205">
        <f t="shared" si="186"/>
        <v>0.12185105246529281</v>
      </c>
      <c r="X262" s="205">
        <f t="shared" si="186"/>
        <v>0.12428909260197279</v>
      </c>
      <c r="Y262" s="205">
        <f t="shared" si="186"/>
        <v>0.12622919713071723</v>
      </c>
      <c r="Z262" s="205">
        <f t="shared" si="186"/>
        <v>0.12204522301148585</v>
      </c>
      <c r="AA262" s="205">
        <f t="shared" si="186"/>
        <v>0.12653790214423108</v>
      </c>
      <c r="AB262" s="205">
        <f t="shared" si="186"/>
        <v>0.13139309000554997</v>
      </c>
      <c r="AC262" s="205">
        <f t="shared" si="186"/>
        <v>0.13486433184762783</v>
      </c>
      <c r="AD262" s="205">
        <f t="shared" si="186"/>
        <v>0.13580559000146594</v>
      </c>
      <c r="AE262" s="205">
        <f t="shared" si="186"/>
        <v>0.13742749255301315</v>
      </c>
      <c r="AF262" s="205">
        <f t="shared" si="186"/>
        <v>0.13707746902745149</v>
      </c>
      <c r="AG262" s="205">
        <f t="shared" si="186"/>
        <v>0.14334763606671677</v>
      </c>
      <c r="AH262" s="205">
        <f t="shared" si="186"/>
        <v>0.14581289149581933</v>
      </c>
      <c r="AI262" s="205">
        <f t="shared" si="186"/>
        <v>0.1419835480260129</v>
      </c>
      <c r="AJ262" s="205">
        <f t="shared" si="186"/>
        <v>0.14532704042207981</v>
      </c>
      <c r="AK262" s="205">
        <f t="shared" si="186"/>
        <v>0.14002489113100153</v>
      </c>
      <c r="AL262" s="205">
        <f t="shared" si="186"/>
        <v>0.14259377590981506</v>
      </c>
      <c r="AM262" s="205">
        <f t="shared" si="186"/>
        <v>0.14290026810199719</v>
      </c>
      <c r="AN262" s="205">
        <f t="shared" si="186"/>
        <v>0.14166498149498036</v>
      </c>
      <c r="AO262" s="205">
        <f t="shared" si="186"/>
        <v>0.1459525061570851</v>
      </c>
      <c r="AP262" s="205">
        <f t="shared" si="186"/>
        <v>0.15286538280519441</v>
      </c>
      <c r="AQ262" s="205">
        <f t="shared" si="186"/>
        <v>0.14965219060845483</v>
      </c>
      <c r="AR262" s="205">
        <f t="shared" si="186"/>
        <v>0.15423760034618594</v>
      </c>
      <c r="AS262" s="205">
        <f t="shared" si="186"/>
        <v>0.15655415686029833</v>
      </c>
      <c r="AT262" s="205">
        <f t="shared" si="186"/>
        <v>0.14944879975109734</v>
      </c>
      <c r="AU262" s="205">
        <f t="shared" si="186"/>
        <v>0.15426781277006824</v>
      </c>
      <c r="AV262" s="205">
        <f t="shared" ref="AV262:BV262" si="187">AV177/AV226</f>
        <v>0.16044683318461761</v>
      </c>
      <c r="AW262" s="205">
        <f t="shared" si="187"/>
        <v>0.16161288885090561</v>
      </c>
      <c r="AX262" s="205">
        <f t="shared" si="187"/>
        <v>0.16257998548461244</v>
      </c>
      <c r="AY262" s="205">
        <f t="shared" si="187"/>
        <v>0.16350603512702896</v>
      </c>
      <c r="AZ262" s="205">
        <f t="shared" si="187"/>
        <v>0.16440662130400729</v>
      </c>
      <c r="BA262" s="205">
        <f t="shared" si="187"/>
        <v>0.16525466034420119</v>
      </c>
      <c r="BB262" s="205">
        <f t="shared" si="187"/>
        <v>0.16601752211574108</v>
      </c>
      <c r="BC262" s="205">
        <f t="shared" si="187"/>
        <v>0.16666925269338886</v>
      </c>
      <c r="BD262" s="205">
        <f t="shared" si="187"/>
        <v>0.16719493492091608</v>
      </c>
      <c r="BE262" s="205">
        <f t="shared" si="187"/>
        <v>0.16758934048001736</v>
      </c>
      <c r="BF262" s="205">
        <f t="shared" si="187"/>
        <v>0.16785563690916533</v>
      </c>
      <c r="BG262" s="205">
        <f t="shared" si="187"/>
        <v>0.16800222587027305</v>
      </c>
      <c r="BH262" s="205">
        <f t="shared" si="187"/>
        <v>0.16804109716615365</v>
      </c>
      <c r="BI262" s="205">
        <f t="shared" si="187"/>
        <v>0.1679857007089697</v>
      </c>
      <c r="BJ262" s="205">
        <f t="shared" si="187"/>
        <v>0.16784797390744607</v>
      </c>
      <c r="BK262" s="205">
        <f t="shared" si="187"/>
        <v>0.1676377064470255</v>
      </c>
      <c r="BL262" s="205">
        <f t="shared" si="187"/>
        <v>0.16736346610512542</v>
      </c>
      <c r="BM262" s="205">
        <f t="shared" si="187"/>
        <v>0.16679035983192902</v>
      </c>
      <c r="BN262" s="205">
        <f t="shared" si="187"/>
        <v>0.16617632327480264</v>
      </c>
      <c r="BO262" s="205">
        <f t="shared" si="187"/>
        <v>0.1655238210877803</v>
      </c>
      <c r="BP262" s="205">
        <f t="shared" si="187"/>
        <v>0.16483504212614045</v>
      </c>
      <c r="BQ262" s="205">
        <f t="shared" si="187"/>
        <v>0.16411192932815077</v>
      </c>
      <c r="BR262" s="205">
        <f t="shared" si="187"/>
        <v>0.16335620661035349</v>
      </c>
      <c r="BS262" s="205">
        <f t="shared" si="187"/>
        <v>0.16256940308934797</v>
      </c>
      <c r="BT262" s="205">
        <f t="shared" si="187"/>
        <v>0.16175287490924203</v>
      </c>
      <c r="BU262" s="205">
        <f t="shared" si="187"/>
        <v>0.16090782492391334</v>
      </c>
      <c r="BV262" s="205">
        <f t="shared" si="187"/>
        <v>0.1600353204565001</v>
      </c>
    </row>
    <row r="263" spans="4:74" x14ac:dyDescent="0.2">
      <c r="D263" s="125" t="str">
        <f>C256</f>
        <v>Muscle Work</v>
      </c>
      <c r="E263" s="205">
        <f t="shared" ref="E263:AJ263" si="188">E179/E227</f>
        <v>5.2512076058248668E-3</v>
      </c>
      <c r="F263" s="205">
        <f t="shared" si="188"/>
        <v>5.2201353770135071E-3</v>
      </c>
      <c r="G263" s="205">
        <f t="shared" si="188"/>
        <v>5.189063138571013E-3</v>
      </c>
      <c r="H263" s="205">
        <f t="shared" si="188"/>
        <v>5.1579909062707671E-3</v>
      </c>
      <c r="I263" s="205">
        <f t="shared" si="188"/>
        <v>5.1269186728345522E-3</v>
      </c>
      <c r="J263" s="205">
        <f t="shared" si="188"/>
        <v>5.0958464373978178E-3</v>
      </c>
      <c r="K263" s="205">
        <f t="shared" si="188"/>
        <v>5.0647742043791171E-3</v>
      </c>
      <c r="L263" s="205">
        <f t="shared" si="188"/>
        <v>5.0337019689582129E-3</v>
      </c>
      <c r="M263" s="205">
        <f t="shared" si="188"/>
        <v>5.0026297359044777E-3</v>
      </c>
      <c r="N263" s="205">
        <f t="shared" si="188"/>
        <v>4.9715575009076848E-3</v>
      </c>
      <c r="O263" s="205">
        <f t="shared" si="188"/>
        <v>4.9404852648176189E-3</v>
      </c>
      <c r="P263" s="205">
        <f t="shared" si="188"/>
        <v>4.9094130304151787E-3</v>
      </c>
      <c r="Q263" s="205">
        <f t="shared" si="188"/>
        <v>4.8783407970183334E-3</v>
      </c>
      <c r="R263" s="205">
        <f t="shared" si="188"/>
        <v>4.847268562312451E-3</v>
      </c>
      <c r="S263" s="205">
        <f t="shared" si="188"/>
        <v>4.8161963295329088E-3</v>
      </c>
      <c r="T263" s="205">
        <f t="shared" si="188"/>
        <v>4.785124092989655E-3</v>
      </c>
      <c r="U263" s="205">
        <f t="shared" si="188"/>
        <v>4.7540518590901753E-3</v>
      </c>
      <c r="V263" s="205">
        <f t="shared" si="188"/>
        <v>4.7229796258805596E-3</v>
      </c>
      <c r="W263" s="205">
        <f t="shared" si="188"/>
        <v>4.6919073896402545E-3</v>
      </c>
      <c r="X263" s="205">
        <f t="shared" si="188"/>
        <v>4.6608351566107134E-3</v>
      </c>
      <c r="Y263" s="205">
        <f t="shared" si="188"/>
        <v>4.6297629207013588E-3</v>
      </c>
      <c r="Z263" s="205">
        <f t="shared" si="188"/>
        <v>4.5986906860333542E-3</v>
      </c>
      <c r="AA263" s="205">
        <f t="shared" si="188"/>
        <v>4.5676184528077582E-3</v>
      </c>
      <c r="AB263" s="205">
        <f t="shared" si="188"/>
        <v>4.536546218418612E-3</v>
      </c>
      <c r="AC263" s="205">
        <f t="shared" si="188"/>
        <v>4.5054739828115538E-3</v>
      </c>
      <c r="AD263" s="205">
        <f t="shared" si="188"/>
        <v>4.4744017516066504E-3</v>
      </c>
      <c r="AE263" s="205">
        <f t="shared" si="188"/>
        <v>4.4433295144474336E-3</v>
      </c>
      <c r="AF263" s="205">
        <f t="shared" si="188"/>
        <v>4.4122572804782909E-3</v>
      </c>
      <c r="AG263" s="205">
        <f t="shared" si="188"/>
        <v>4.3811850470187397E-3</v>
      </c>
      <c r="AH263" s="205">
        <f t="shared" si="188"/>
        <v>4.3501128129163078E-3</v>
      </c>
      <c r="AI263" s="205">
        <f t="shared" si="188"/>
        <v>4.3190405769021707E-3</v>
      </c>
      <c r="AJ263" s="205">
        <f t="shared" si="188"/>
        <v>4.2879683437389631E-3</v>
      </c>
      <c r="AK263" s="205">
        <f t="shared" ref="AK263:BP263" si="189">AK179/AK227</f>
        <v>4.2568961104243828E-3</v>
      </c>
      <c r="AL263" s="205">
        <f t="shared" si="189"/>
        <v>4.2258238761023132E-3</v>
      </c>
      <c r="AM263" s="205">
        <f t="shared" si="189"/>
        <v>4.1947516409007379E-3</v>
      </c>
      <c r="AN263" s="205">
        <f t="shared" si="189"/>
        <v>4.1636794047292813E-3</v>
      </c>
      <c r="AO263" s="205">
        <f t="shared" si="189"/>
        <v>4.1326071729286245E-3</v>
      </c>
      <c r="AP263" s="205">
        <f t="shared" si="189"/>
        <v>4.1015349373467206E-3</v>
      </c>
      <c r="AQ263" s="205">
        <f t="shared" si="189"/>
        <v>4.0704627048477639E-3</v>
      </c>
      <c r="AR263" s="205">
        <f t="shared" si="189"/>
        <v>4.0393904701351464E-3</v>
      </c>
      <c r="AS263" s="205">
        <f t="shared" si="189"/>
        <v>4.008318235873813E-3</v>
      </c>
      <c r="AT263" s="205">
        <f t="shared" si="189"/>
        <v>3.9772460010815552E-3</v>
      </c>
      <c r="AU263" s="205">
        <f t="shared" si="189"/>
        <v>3.9461737646457069E-3</v>
      </c>
      <c r="AV263" s="205">
        <f t="shared" si="189"/>
        <v>3.9157229750181929E-3</v>
      </c>
      <c r="AW263" s="205">
        <f t="shared" si="189"/>
        <v>3.8858812011832288E-3</v>
      </c>
      <c r="AX263" s="205">
        <f t="shared" si="189"/>
        <v>3.8566362628249654E-3</v>
      </c>
      <c r="AY263" s="205">
        <f t="shared" si="189"/>
        <v>3.8279762232338661E-3</v>
      </c>
      <c r="AZ263" s="205">
        <f t="shared" si="189"/>
        <v>3.7998893844345891E-3</v>
      </c>
      <c r="BA263" s="205">
        <f t="shared" si="189"/>
        <v>3.7723642824112973E-3</v>
      </c>
      <c r="BB263" s="205">
        <f t="shared" si="189"/>
        <v>3.7453896824284727E-3</v>
      </c>
      <c r="BC263" s="205">
        <f t="shared" si="189"/>
        <v>3.7189545744453034E-3</v>
      </c>
      <c r="BD263" s="205">
        <f t="shared" si="189"/>
        <v>3.6930481686217979E-3</v>
      </c>
      <c r="BE263" s="205">
        <f t="shared" si="189"/>
        <v>3.6676598909147623E-3</v>
      </c>
      <c r="BF263" s="205">
        <f t="shared" si="189"/>
        <v>3.6427793787618674E-3</v>
      </c>
      <c r="BG263" s="205">
        <f t="shared" si="189"/>
        <v>3.6183964768520304E-3</v>
      </c>
      <c r="BH263" s="205">
        <f t="shared" si="189"/>
        <v>3.5945012329803901E-3</v>
      </c>
      <c r="BI263" s="205">
        <f t="shared" si="189"/>
        <v>3.5710838939861825E-3</v>
      </c>
      <c r="BJ263" s="205">
        <f t="shared" si="189"/>
        <v>3.5481349017718595E-3</v>
      </c>
      <c r="BK263" s="205">
        <f t="shared" si="189"/>
        <v>3.5256448894018227E-3</v>
      </c>
      <c r="BL263" s="205">
        <f t="shared" si="189"/>
        <v>3.5036046772791867E-3</v>
      </c>
      <c r="BM263" s="205">
        <f t="shared" si="189"/>
        <v>3.4820052693990034E-3</v>
      </c>
      <c r="BN263" s="205">
        <f t="shared" si="189"/>
        <v>3.4608378496764239E-3</v>
      </c>
      <c r="BO263" s="205">
        <f t="shared" si="189"/>
        <v>3.4400937783482964E-3</v>
      </c>
      <c r="BP263" s="205">
        <f t="shared" si="189"/>
        <v>3.4197645884467311E-3</v>
      </c>
      <c r="BQ263" s="205">
        <f t="shared" ref="BQ263:BV263" si="190">BQ179/BQ227</f>
        <v>3.399841982343197E-3</v>
      </c>
      <c r="BR263" s="205">
        <f t="shared" si="190"/>
        <v>3.3803178283617337E-3</v>
      </c>
      <c r="BS263" s="205">
        <f t="shared" si="190"/>
        <v>3.3611841574598994E-3</v>
      </c>
      <c r="BT263" s="205">
        <f t="shared" si="190"/>
        <v>3.3424331599761019E-3</v>
      </c>
      <c r="BU263" s="205">
        <f t="shared" si="190"/>
        <v>3.32405718244198E-3</v>
      </c>
      <c r="BV263" s="205">
        <f t="shared" si="190"/>
        <v>3.3060487244585407E-3</v>
      </c>
    </row>
    <row r="264" spans="4:74" s="20" customFormat="1" x14ac:dyDescent="0.2">
      <c r="D264" s="208" t="s">
        <v>69</v>
      </c>
      <c r="E264" s="209">
        <f t="shared" ref="E264:AU264" si="191">E180/E228</f>
        <v>9.051779599496082E-2</v>
      </c>
      <c r="F264" s="209">
        <f t="shared" si="191"/>
        <v>9.3659724813801443E-2</v>
      </c>
      <c r="G264" s="209">
        <f t="shared" si="191"/>
        <v>9.4555030446741781E-2</v>
      </c>
      <c r="H264" s="209">
        <f t="shared" si="191"/>
        <v>9.5590970784508469E-2</v>
      </c>
      <c r="I264" s="209">
        <f t="shared" si="191"/>
        <v>9.7992053560566367E-2</v>
      </c>
      <c r="J264" s="209">
        <f t="shared" si="191"/>
        <v>9.963228764057494E-2</v>
      </c>
      <c r="K264" s="209">
        <f t="shared" si="191"/>
        <v>0.10253736705090261</v>
      </c>
      <c r="L264" s="209">
        <f t="shared" si="191"/>
        <v>0.1034343066762794</v>
      </c>
      <c r="M264" s="209">
        <f t="shared" si="191"/>
        <v>0.103013370846486</v>
      </c>
      <c r="N264" s="209">
        <f t="shared" si="191"/>
        <v>0.10399971834583603</v>
      </c>
      <c r="O264" s="209">
        <f t="shared" si="191"/>
        <v>0.1055970336420296</v>
      </c>
      <c r="P264" s="209">
        <f t="shared" si="191"/>
        <v>0.10824062446942745</v>
      </c>
      <c r="Q264" s="209">
        <f t="shared" si="191"/>
        <v>0.10739118415203919</v>
      </c>
      <c r="R264" s="209">
        <f t="shared" si="191"/>
        <v>0.10860652963183788</v>
      </c>
      <c r="S264" s="209">
        <f t="shared" si="191"/>
        <v>0.10813754439553246</v>
      </c>
      <c r="T264" s="209">
        <f t="shared" si="191"/>
        <v>0.10854542745978572</v>
      </c>
      <c r="U264" s="209">
        <f t="shared" si="191"/>
        <v>0.11174781733020131</v>
      </c>
      <c r="V264" s="209">
        <f t="shared" si="191"/>
        <v>0.11373032384756782</v>
      </c>
      <c r="W264" s="209">
        <f t="shared" si="191"/>
        <v>0.11430976341024117</v>
      </c>
      <c r="X264" s="209">
        <f t="shared" si="191"/>
        <v>0.11532185674730226</v>
      </c>
      <c r="Y264" s="209">
        <f t="shared" si="191"/>
        <v>0.11755643137636919</v>
      </c>
      <c r="Z264" s="209">
        <f t="shared" si="191"/>
        <v>0.11515918532362554</v>
      </c>
      <c r="AA264" s="209">
        <f t="shared" si="191"/>
        <v>0.116575939399189</v>
      </c>
      <c r="AB264" s="209">
        <f t="shared" si="191"/>
        <v>0.11764234878529868</v>
      </c>
      <c r="AC264" s="209">
        <f t="shared" si="191"/>
        <v>0.1192763863182843</v>
      </c>
      <c r="AD264" s="209">
        <f t="shared" si="191"/>
        <v>0.12136542932766355</v>
      </c>
      <c r="AE264" s="209">
        <f t="shared" si="191"/>
        <v>0.12438620330811809</v>
      </c>
      <c r="AF264" s="209">
        <f t="shared" si="191"/>
        <v>0.12380927346470452</v>
      </c>
      <c r="AG264" s="209">
        <f t="shared" si="191"/>
        <v>0.12898012560480626</v>
      </c>
      <c r="AH264" s="209">
        <f t="shared" si="191"/>
        <v>0.13061346435063695</v>
      </c>
      <c r="AI264" s="209">
        <f t="shared" si="191"/>
        <v>0.13116276862806792</v>
      </c>
      <c r="AJ264" s="209">
        <f t="shared" si="191"/>
        <v>0.13278894434776983</v>
      </c>
      <c r="AK264" s="209">
        <f t="shared" si="191"/>
        <v>0.13240501766892143</v>
      </c>
      <c r="AL264" s="209">
        <f t="shared" si="191"/>
        <v>0.13191931170544763</v>
      </c>
      <c r="AM264" s="209">
        <f t="shared" si="191"/>
        <v>0.1323058304502652</v>
      </c>
      <c r="AN264" s="209">
        <f t="shared" si="191"/>
        <v>0.13349185349863987</v>
      </c>
      <c r="AO264" s="209">
        <f t="shared" si="191"/>
        <v>0.13565011970857133</v>
      </c>
      <c r="AP264" s="209">
        <f t="shared" si="191"/>
        <v>0.1352628100906822</v>
      </c>
      <c r="AQ264" s="209">
        <f t="shared" si="191"/>
        <v>0.13487637066960428</v>
      </c>
      <c r="AR264" s="209">
        <f t="shared" si="191"/>
        <v>0.13525821553668027</v>
      </c>
      <c r="AS264" s="209">
        <f t="shared" si="191"/>
        <v>0.14122592464490408</v>
      </c>
      <c r="AT264" s="209">
        <f t="shared" si="191"/>
        <v>0.13484953595440813</v>
      </c>
      <c r="AU264" s="209">
        <f t="shared" si="191"/>
        <v>0.13854028746930541</v>
      </c>
      <c r="AV264" s="209">
        <f>AV183/AV228</f>
        <v>0.14302209407727748</v>
      </c>
      <c r="AW264" s="209">
        <f t="shared" ref="AW264:BV264" si="192">AW181/AW228</f>
        <v>0.14413331402887827</v>
      </c>
      <c r="AX264" s="209">
        <f t="shared" si="192"/>
        <v>0.1452418279274324</v>
      </c>
      <c r="AY264" s="209">
        <f t="shared" si="192"/>
        <v>0.14647245151082183</v>
      </c>
      <c r="AZ264" s="209">
        <f t="shared" si="192"/>
        <v>0.1478178261495938</v>
      </c>
      <c r="BA264" s="209">
        <f t="shared" si="192"/>
        <v>0.14913314779937034</v>
      </c>
      <c r="BB264" s="209">
        <f t="shared" si="192"/>
        <v>0.15038778400943284</v>
      </c>
      <c r="BC264" s="209">
        <f t="shared" si="192"/>
        <v>0.15155683058144959</v>
      </c>
      <c r="BD264" s="209">
        <f t="shared" si="192"/>
        <v>0.15262508759258994</v>
      </c>
      <c r="BE264" s="209">
        <f t="shared" si="192"/>
        <v>0.15358599225438246</v>
      </c>
      <c r="BF264" s="209">
        <f t="shared" si="192"/>
        <v>0.15444056469700063</v>
      </c>
      <c r="BG264" s="209">
        <f t="shared" si="192"/>
        <v>0.15519465875063107</v>
      </c>
      <c r="BH264" s="209">
        <f t="shared" si="192"/>
        <v>0.15585752670995498</v>
      </c>
      <c r="BI264" s="209">
        <f t="shared" si="192"/>
        <v>0.1564399311497362</v>
      </c>
      <c r="BJ264" s="209">
        <f t="shared" si="192"/>
        <v>0.15695147208492111</v>
      </c>
      <c r="BK264" s="209">
        <f t="shared" si="192"/>
        <v>0.15739998682321882</v>
      </c>
      <c r="BL264" s="209">
        <f t="shared" si="192"/>
        <v>0.15779235464103311</v>
      </c>
      <c r="BM264" s="209">
        <f t="shared" si="192"/>
        <v>0.15791505381015036</v>
      </c>
      <c r="BN264" s="209">
        <f t="shared" si="192"/>
        <v>0.15800364034950481</v>
      </c>
      <c r="BO264" s="209">
        <f t="shared" si="192"/>
        <v>0.1580547175411767</v>
      </c>
      <c r="BP264" s="209">
        <f t="shared" si="192"/>
        <v>0.15807133833866233</v>
      </c>
      <c r="BQ264" s="209">
        <f t="shared" si="192"/>
        <v>0.1580548481322856</v>
      </c>
      <c r="BR264" s="209">
        <f t="shared" si="192"/>
        <v>0.15800643292829236</v>
      </c>
      <c r="BS264" s="209">
        <f t="shared" si="192"/>
        <v>0.1579271350031024</v>
      </c>
      <c r="BT264" s="209">
        <f t="shared" si="192"/>
        <v>0.15781786695427269</v>
      </c>
      <c r="BU264" s="209">
        <f t="shared" si="192"/>
        <v>0.15767942433737231</v>
      </c>
      <c r="BV264" s="209">
        <f t="shared" si="192"/>
        <v>0.15751249705503328</v>
      </c>
    </row>
    <row r="265" spans="4:74" x14ac:dyDescent="0.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row>
    <row r="315" spans="3:25" x14ac:dyDescent="0.2">
      <c r="E315" s="2">
        <v>2000</v>
      </c>
      <c r="F315" s="2">
        <v>2005</v>
      </c>
      <c r="G315" s="2">
        <v>2010</v>
      </c>
      <c r="H315" s="2">
        <v>2015</v>
      </c>
      <c r="I315" s="2">
        <v>2020</v>
      </c>
      <c r="J315" s="2">
        <v>2025</v>
      </c>
      <c r="K315" s="2">
        <v>2030</v>
      </c>
      <c r="L315" s="2" t="s">
        <v>166</v>
      </c>
    </row>
    <row r="316" spans="3:25" x14ac:dyDescent="0.2">
      <c r="C316" s="2" t="s">
        <v>269</v>
      </c>
      <c r="D316" s="305" t="s">
        <v>267</v>
      </c>
      <c r="E316" s="2">
        <v>219230</v>
      </c>
      <c r="F316" s="2">
        <v>222779</v>
      </c>
      <c r="G316" s="2">
        <v>204710</v>
      </c>
      <c r="H316" s="2">
        <v>191181</v>
      </c>
      <c r="I316" s="2">
        <v>179469</v>
      </c>
      <c r="J316" s="2">
        <v>166162</v>
      </c>
      <c r="K316" s="2">
        <v>148507</v>
      </c>
      <c r="L316" s="315">
        <f>K316/F316-1</f>
        <v>-0.33338869462561549</v>
      </c>
    </row>
    <row r="317" spans="3:25" x14ac:dyDescent="0.2">
      <c r="D317" s="305" t="s">
        <v>268</v>
      </c>
      <c r="E317" s="48">
        <f>AH39</f>
        <v>195616.85286000956</v>
      </c>
      <c r="F317" s="48">
        <f>AM39</f>
        <v>197620.85884325099</v>
      </c>
      <c r="G317" s="48">
        <f>AR39</f>
        <v>180780.95674313378</v>
      </c>
      <c r="H317" s="273">
        <f>H318*H316</f>
        <v>168048.09899999999</v>
      </c>
      <c r="I317" s="273">
        <f>I318*I316</f>
        <v>157035.375</v>
      </c>
      <c r="J317" s="273">
        <f>J318*J316</f>
        <v>144727.10200000001</v>
      </c>
      <c r="K317" s="273">
        <f>K318*K316</f>
        <v>128755.569</v>
      </c>
    </row>
    <row r="318" spans="3:25" x14ac:dyDescent="0.2">
      <c r="D318" s="305" t="s">
        <v>266</v>
      </c>
      <c r="E318" s="19">
        <f>E317/E316</f>
        <v>0.89229052985453428</v>
      </c>
      <c r="F318" s="19">
        <f>F317/F316</f>
        <v>0.88707130763335407</v>
      </c>
      <c r="G318" s="19">
        <f>G317/G316</f>
        <v>0.88310759974175068</v>
      </c>
      <c r="H318" s="83">
        <v>0.879</v>
      </c>
      <c r="I318" s="83">
        <v>0.875</v>
      </c>
      <c r="J318" s="83">
        <v>0.871</v>
      </c>
      <c r="K318" s="83">
        <v>0.86699999999999999</v>
      </c>
    </row>
    <row r="320" spans="3:25" x14ac:dyDescent="0.2">
      <c r="E320" s="2">
        <v>2010</v>
      </c>
      <c r="F320" s="2">
        <v>2011</v>
      </c>
      <c r="G320" s="2">
        <v>2012</v>
      </c>
      <c r="H320" s="2">
        <v>2013</v>
      </c>
      <c r="I320" s="2">
        <v>2014</v>
      </c>
      <c r="J320" s="2">
        <v>2015</v>
      </c>
      <c r="K320" s="2">
        <v>2016</v>
      </c>
      <c r="L320" s="2">
        <v>2017</v>
      </c>
      <c r="M320" s="2">
        <v>2018</v>
      </c>
      <c r="N320" s="2">
        <v>2019</v>
      </c>
      <c r="O320" s="2">
        <v>2020</v>
      </c>
      <c r="P320" s="2">
        <v>2021</v>
      </c>
      <c r="Q320" s="2">
        <v>2022</v>
      </c>
      <c r="R320" s="2">
        <v>2023</v>
      </c>
      <c r="S320" s="2">
        <v>2024</v>
      </c>
      <c r="T320" s="2">
        <v>2025</v>
      </c>
      <c r="U320" s="2">
        <v>2026</v>
      </c>
      <c r="V320" s="2">
        <v>2027</v>
      </c>
      <c r="W320" s="2">
        <v>2028</v>
      </c>
      <c r="X320" s="2">
        <v>2029</v>
      </c>
      <c r="Y320" s="2">
        <v>2030</v>
      </c>
    </row>
    <row r="321" spans="4:25" x14ac:dyDescent="0.2">
      <c r="D321" s="305" t="s">
        <v>268</v>
      </c>
      <c r="E321" s="48">
        <f>G317</f>
        <v>180780.95674313378</v>
      </c>
      <c r="F321" s="48">
        <f>AS39</f>
        <v>167527.72199337679</v>
      </c>
      <c r="G321" s="48">
        <f>AT39</f>
        <v>173220.58068953248</v>
      </c>
      <c r="H321" s="48">
        <f>AU39</f>
        <v>172106.02296571116</v>
      </c>
      <c r="I321" s="273">
        <f>(H321+J321)/2</f>
        <v>170077.06098285556</v>
      </c>
      <c r="J321" s="273">
        <f>H317</f>
        <v>168048.09899999999</v>
      </c>
      <c r="K321" s="273">
        <f>J321-($J321-$O321)/5</f>
        <v>165845.55419999998</v>
      </c>
      <c r="L321" s="273">
        <f>K321-($J321-$O321)/5</f>
        <v>163643.00939999998</v>
      </c>
      <c r="M321" s="273">
        <f>L321-($J321-$O321)/5</f>
        <v>161440.46459999998</v>
      </c>
      <c r="N321" s="273">
        <f>M321-($J321-$O321)/5</f>
        <v>159237.91979999997</v>
      </c>
      <c r="O321" s="273">
        <f>I317</f>
        <v>157035.375</v>
      </c>
      <c r="P321" s="273">
        <f>O321-($O321-$T321)/5</f>
        <v>154573.72039999999</v>
      </c>
      <c r="Q321" s="273">
        <f>P321-($O321-$T321)/5</f>
        <v>152112.06579999998</v>
      </c>
      <c r="R321" s="273">
        <f>Q321-($O321-$T321)/5</f>
        <v>149650.41119999997</v>
      </c>
      <c r="S321" s="273">
        <f>R321-($O321-$T321)/5</f>
        <v>147188.75659999996</v>
      </c>
      <c r="T321" s="273">
        <f>J317</f>
        <v>144727.10200000001</v>
      </c>
      <c r="U321" s="273">
        <f>T321-($T321-$Y321)/5</f>
        <v>141532.7954</v>
      </c>
      <c r="V321" s="273">
        <f>U321-($T321-$Y321)/5</f>
        <v>138338.48879999999</v>
      </c>
      <c r="W321" s="273">
        <f>V321-($T321-$Y321)/5</f>
        <v>135144.18219999998</v>
      </c>
      <c r="X321" s="273">
        <f>W321-($T321-$Y321)/5</f>
        <v>131949.87559999997</v>
      </c>
      <c r="Y321" s="273">
        <f>K317</f>
        <v>128755.569</v>
      </c>
    </row>
  </sheetData>
  <mergeCells count="1">
    <mergeCell ref="N1:P1"/>
  </mergeCells>
  <pageMargins left="0.7" right="0.7" top="0.75" bottom="0.75" header="0.3" footer="0.3"/>
  <pageSetup paperSize="9" scale="1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52"/>
  <sheetViews>
    <sheetView view="pageBreakPreview" zoomScale="80" zoomScaleNormal="100" zoomScaleSheetLayoutView="80" workbookViewId="0">
      <selection activeCell="E56" sqref="E56"/>
    </sheetView>
  </sheetViews>
  <sheetFormatPr defaultRowHeight="12.75" x14ac:dyDescent="0.2"/>
  <cols>
    <col min="1" max="1" width="29" style="2" customWidth="1"/>
    <col min="2" max="2" width="13.140625" style="2" customWidth="1"/>
    <col min="3" max="3" width="16.85546875" style="2" customWidth="1"/>
    <col min="4" max="4" width="68.140625" style="2" customWidth="1"/>
    <col min="5" max="5" width="13.28515625" style="2" customWidth="1"/>
    <col min="6" max="6" width="11.5703125" style="2" customWidth="1"/>
    <col min="7" max="12" width="12.5703125" style="2" customWidth="1"/>
    <col min="13" max="13" width="17.42578125" style="2" bestFit="1" customWidth="1"/>
    <col min="14" max="43" width="12.5703125" style="2" customWidth="1"/>
    <col min="44" max="47" width="11.5703125" style="2" bestFit="1" customWidth="1"/>
    <col min="48" max="48" width="12" style="2" bestFit="1" customWidth="1"/>
    <col min="49" max="64" width="12.7109375" style="2" customWidth="1"/>
    <col min="65" max="74" width="9.85546875" style="317" bestFit="1" customWidth="1"/>
    <col min="75" max="16384" width="9.140625" style="2"/>
  </cols>
  <sheetData>
    <row r="1" spans="1:74" x14ac:dyDescent="0.2">
      <c r="A1" s="2" t="s">
        <v>119</v>
      </c>
      <c r="N1" s="391" t="s">
        <v>152</v>
      </c>
      <c r="O1" s="392"/>
      <c r="P1" s="393"/>
    </row>
    <row r="2" spans="1:74" x14ac:dyDescent="0.2">
      <c r="I2" s="53">
        <v>2013</v>
      </c>
      <c r="J2" s="53">
        <v>2030</v>
      </c>
      <c r="K2" s="53" t="s">
        <v>114</v>
      </c>
      <c r="M2" s="282" t="s">
        <v>140</v>
      </c>
      <c r="N2" s="53" t="s">
        <v>148</v>
      </c>
      <c r="O2" s="53" t="s">
        <v>149</v>
      </c>
      <c r="P2" s="53" t="s">
        <v>150</v>
      </c>
    </row>
    <row r="3" spans="1:74" x14ac:dyDescent="0.2">
      <c r="D3" s="45"/>
      <c r="E3" s="53" t="s">
        <v>62</v>
      </c>
      <c r="F3" s="244" t="s">
        <v>65</v>
      </c>
      <c r="G3" s="247"/>
      <c r="H3" s="248" t="s">
        <v>107</v>
      </c>
      <c r="I3" s="241">
        <f>AW35</f>
        <v>10.577332607337771</v>
      </c>
      <c r="J3" s="253">
        <f>BL35</f>
        <v>6.8848655663214968</v>
      </c>
      <c r="K3" s="259">
        <f t="shared" ref="K3:K9" si="0">J3/I3-1</f>
        <v>-0.34909245819259893</v>
      </c>
      <c r="M3" s="53" t="s">
        <v>145</v>
      </c>
      <c r="N3" s="281">
        <f>X12/E12</f>
        <v>1.4915719724304588</v>
      </c>
      <c r="O3" s="281">
        <f>AR12/X12</f>
        <v>1.9406105282025905</v>
      </c>
      <c r="P3" s="281">
        <f>BL12/AR12</f>
        <v>2.1860757376989919</v>
      </c>
    </row>
    <row r="4" spans="1:74" x14ac:dyDescent="0.2">
      <c r="A4" s="84">
        <v>0.05</v>
      </c>
      <c r="B4" s="2" t="s">
        <v>95</v>
      </c>
      <c r="D4" s="45" t="s">
        <v>98</v>
      </c>
      <c r="E4" s="54">
        <f>(AU18/E18)^(1/(AU11-E11))-1</f>
        <v>3.2469623383211355E-2</v>
      </c>
      <c r="F4" s="245">
        <v>0.05</v>
      </c>
      <c r="G4" s="249"/>
      <c r="H4" s="250" t="s">
        <v>109</v>
      </c>
      <c r="I4" s="242">
        <f>AW22</f>
        <v>9.9378367545212148E-2</v>
      </c>
      <c r="J4" s="254">
        <f>BL22</f>
        <v>5.6254973764064672E-2</v>
      </c>
      <c r="K4" s="260">
        <f t="shared" si="0"/>
        <v>-0.43393139620177912</v>
      </c>
      <c r="M4" s="53" t="s">
        <v>146</v>
      </c>
      <c r="N4" s="281">
        <f>X13/E13</f>
        <v>1.6633496416282445</v>
      </c>
      <c r="O4" s="281">
        <f>AR13/X13</f>
        <v>1.3268881250210618</v>
      </c>
      <c r="P4" s="281">
        <f>BL13/AR13</f>
        <v>1.6125869629170884</v>
      </c>
    </row>
    <row r="5" spans="1:74" x14ac:dyDescent="0.2">
      <c r="A5" s="83">
        <v>7.65</v>
      </c>
      <c r="B5" s="2" t="s">
        <v>96</v>
      </c>
      <c r="D5" s="45" t="s">
        <v>64</v>
      </c>
      <c r="E5" s="54">
        <f>(AU170/E170)^(1/(AU$11-E$11))-1</f>
        <v>3.3308183119047818E-2</v>
      </c>
      <c r="F5" s="246">
        <f>(BV171/AV171)^(1/(BV$11-AV$11))-1</f>
        <v>-1</v>
      </c>
      <c r="G5" s="251"/>
      <c r="H5" s="252" t="s">
        <v>113</v>
      </c>
      <c r="I5" s="243">
        <f>100*I9/AU19</f>
        <v>11.936442982158098</v>
      </c>
      <c r="J5" s="255">
        <f>100*J9/BL19</f>
        <v>5.8871127786633677</v>
      </c>
      <c r="K5" s="261">
        <f t="shared" si="0"/>
        <v>-0.50679504878772663</v>
      </c>
      <c r="M5" s="53" t="s">
        <v>147</v>
      </c>
      <c r="N5" s="281">
        <f>X14/E14</f>
        <v>0.89672786472624388</v>
      </c>
      <c r="O5" s="281">
        <f>AR14/X14</f>
        <v>1.4625276175199675</v>
      </c>
      <c r="P5" s="281">
        <f>BL14/AR14</f>
        <v>1.3556327739029288</v>
      </c>
    </row>
    <row r="6" spans="1:74" x14ac:dyDescent="0.2">
      <c r="D6" s="45" t="s">
        <v>103</v>
      </c>
      <c r="E6" s="54">
        <f>(AU217/E217)^(1/(AU$11-E$11))-1</f>
        <v>2.3174620443564553E-2</v>
      </c>
      <c r="F6" s="246">
        <f>(BV217/AV217)^(1/(BV$11-AV$11))-1</f>
        <v>-1</v>
      </c>
      <c r="G6" s="249"/>
      <c r="H6" s="250" t="s">
        <v>108</v>
      </c>
      <c r="I6" s="238">
        <f>I3*AU$19/100</f>
        <v>10190.584009508006</v>
      </c>
      <c r="J6" s="256">
        <f>J3*BL$19/100</f>
        <v>15203.250851005543</v>
      </c>
      <c r="K6" s="259">
        <f t="shared" si="0"/>
        <v>0.49189200901740526</v>
      </c>
      <c r="L6" s="305" t="s">
        <v>314</v>
      </c>
      <c r="M6" s="45" t="s">
        <v>313</v>
      </c>
      <c r="N6" s="281">
        <f>N7</f>
        <v>1.6504655818154037</v>
      </c>
      <c r="O6" s="281">
        <f>O7</f>
        <v>1.3512039823975455</v>
      </c>
      <c r="P6" s="281">
        <f>BL46/AR46</f>
        <v>1.4229880609812178</v>
      </c>
    </row>
    <row r="7" spans="1:74" x14ac:dyDescent="0.2">
      <c r="E7" s="47"/>
      <c r="F7" s="47"/>
      <c r="G7" s="249"/>
      <c r="H7" s="250" t="s">
        <v>110</v>
      </c>
      <c r="I7" s="239">
        <f>I6</f>
        <v>10190.584009508006</v>
      </c>
      <c r="J7" s="257" t="e">
        <f>#REF!</f>
        <v>#REF!</v>
      </c>
      <c r="K7" s="260" t="e">
        <f t="shared" si="0"/>
        <v>#REF!</v>
      </c>
      <c r="L7" s="305" t="s">
        <v>315</v>
      </c>
      <c r="M7" s="45" t="s">
        <v>313</v>
      </c>
      <c r="N7" s="281">
        <f>X46/E46</f>
        <v>1.6504655818154037</v>
      </c>
      <c r="O7" s="281">
        <f>AR46/X46</f>
        <v>1.3512039823975455</v>
      </c>
      <c r="P7" s="281">
        <f>BL47/AR47</f>
        <v>1.626096532297681</v>
      </c>
    </row>
    <row r="8" spans="1:74" x14ac:dyDescent="0.2">
      <c r="E8" s="47"/>
      <c r="F8" s="47"/>
      <c r="G8" s="249"/>
      <c r="H8" s="250" t="s">
        <v>156</v>
      </c>
      <c r="I8" s="239">
        <f>I7</f>
        <v>10190.584009508006</v>
      </c>
      <c r="J8" s="257">
        <f>BL43</f>
        <v>9404.0849656284445</v>
      </c>
      <c r="K8" s="260">
        <f t="shared" si="0"/>
        <v>-7.7178996134641853E-2</v>
      </c>
      <c r="M8" s="53" t="s">
        <v>153</v>
      </c>
      <c r="N8" s="281">
        <f>X17/E17</f>
        <v>1.0855757999488589</v>
      </c>
      <c r="O8" s="281">
        <f>AR17/X17</f>
        <v>2.3956842054184553</v>
      </c>
      <c r="P8" s="281">
        <f>BL17/AR17</f>
        <v>3.3726730885529532</v>
      </c>
    </row>
    <row r="9" spans="1:74" x14ac:dyDescent="0.2">
      <c r="E9" s="47"/>
      <c r="F9" s="47"/>
      <c r="G9" s="251"/>
      <c r="H9" s="252" t="s">
        <v>112</v>
      </c>
      <c r="I9" s="240">
        <v>11500</v>
      </c>
      <c r="J9" s="258">
        <v>13000</v>
      </c>
      <c r="K9" s="261">
        <f t="shared" si="0"/>
        <v>0.13043478260869557</v>
      </c>
    </row>
    <row r="10" spans="1:74" x14ac:dyDescent="0.2">
      <c r="E10" s="47"/>
      <c r="F10" s="47"/>
    </row>
    <row r="11" spans="1:74" x14ac:dyDescent="0.2">
      <c r="E11" s="45">
        <v>1971</v>
      </c>
      <c r="F11" s="45">
        <v>1972</v>
      </c>
      <c r="G11" s="45">
        <v>1973</v>
      </c>
      <c r="H11" s="45">
        <v>1974</v>
      </c>
      <c r="I11" s="45">
        <v>1975</v>
      </c>
      <c r="J11" s="45">
        <v>1976</v>
      </c>
      <c r="K11" s="45">
        <v>1977</v>
      </c>
      <c r="L11" s="45">
        <v>1978</v>
      </c>
      <c r="M11" s="45">
        <v>1979</v>
      </c>
      <c r="N11" s="45">
        <v>1980</v>
      </c>
      <c r="O11" s="45">
        <v>1981</v>
      </c>
      <c r="P11" s="45">
        <v>1982</v>
      </c>
      <c r="Q11" s="45">
        <v>1983</v>
      </c>
      <c r="R11" s="45">
        <v>1984</v>
      </c>
      <c r="S11" s="45">
        <v>1985</v>
      </c>
      <c r="T11" s="45">
        <v>1986</v>
      </c>
      <c r="U11" s="45">
        <v>1987</v>
      </c>
      <c r="V11" s="45">
        <v>1988</v>
      </c>
      <c r="W11" s="45">
        <v>1989</v>
      </c>
      <c r="X11" s="45">
        <v>1990</v>
      </c>
      <c r="Y11" s="45">
        <v>1991</v>
      </c>
      <c r="Z11" s="45">
        <v>1992</v>
      </c>
      <c r="AA11" s="45">
        <v>1993</v>
      </c>
      <c r="AB11" s="45">
        <v>1994</v>
      </c>
      <c r="AC11" s="45">
        <v>1995</v>
      </c>
      <c r="AD11" s="45">
        <v>1996</v>
      </c>
      <c r="AE11" s="45">
        <v>1997</v>
      </c>
      <c r="AF11" s="45">
        <v>1998</v>
      </c>
      <c r="AG11" s="45">
        <v>1999</v>
      </c>
      <c r="AH11" s="45">
        <v>2000</v>
      </c>
      <c r="AI11" s="45">
        <v>2001</v>
      </c>
      <c r="AJ11" s="45">
        <v>2002</v>
      </c>
      <c r="AK11" s="45">
        <v>2003</v>
      </c>
      <c r="AL11" s="45">
        <v>2004</v>
      </c>
      <c r="AM11" s="45">
        <v>2005</v>
      </c>
      <c r="AN11" s="45">
        <v>2006</v>
      </c>
      <c r="AO11" s="45">
        <v>2007</v>
      </c>
      <c r="AP11" s="45">
        <v>2008</v>
      </c>
      <c r="AQ11" s="45">
        <v>2009</v>
      </c>
      <c r="AR11" s="45">
        <v>2010</v>
      </c>
      <c r="AS11" s="45">
        <v>2011</v>
      </c>
      <c r="AT11" s="45">
        <v>2012</v>
      </c>
      <c r="AU11" s="45">
        <v>2013</v>
      </c>
      <c r="AV11" s="45">
        <v>2014</v>
      </c>
      <c r="AW11" s="45">
        <v>2015</v>
      </c>
      <c r="AX11" s="45">
        <v>2016</v>
      </c>
      <c r="AY11" s="45">
        <v>2017</v>
      </c>
      <c r="AZ11" s="45">
        <v>2018</v>
      </c>
      <c r="BA11" s="45">
        <v>2019</v>
      </c>
      <c r="BB11" s="45">
        <v>2020</v>
      </c>
      <c r="BC11" s="45">
        <v>2021</v>
      </c>
      <c r="BD11" s="45">
        <v>2022</v>
      </c>
      <c r="BE11" s="45">
        <v>2023</v>
      </c>
      <c r="BF11" s="45">
        <v>2024</v>
      </c>
      <c r="BG11" s="45">
        <v>2025</v>
      </c>
      <c r="BH11" s="45">
        <v>2026</v>
      </c>
      <c r="BI11" s="45">
        <v>2027</v>
      </c>
      <c r="BJ11" s="45">
        <v>2028</v>
      </c>
      <c r="BK11" s="45">
        <v>2029</v>
      </c>
      <c r="BL11" s="45">
        <v>2030</v>
      </c>
      <c r="BM11" s="318">
        <v>2031</v>
      </c>
      <c r="BN11" s="318">
        <v>2032</v>
      </c>
      <c r="BO11" s="318">
        <v>2033</v>
      </c>
      <c r="BP11" s="318">
        <v>2034</v>
      </c>
      <c r="BQ11" s="318">
        <v>2035</v>
      </c>
      <c r="BR11" s="318">
        <v>2036</v>
      </c>
      <c r="BS11" s="318">
        <v>2037</v>
      </c>
      <c r="BT11" s="318">
        <v>2038</v>
      </c>
      <c r="BU11" s="318">
        <v>2039</v>
      </c>
      <c r="BV11" s="318">
        <v>2040</v>
      </c>
    </row>
    <row r="12" spans="1:74" x14ac:dyDescent="0.2">
      <c r="C12" s="306" t="s">
        <v>236</v>
      </c>
      <c r="D12" s="2" t="s">
        <v>145</v>
      </c>
      <c r="E12" s="42">
        <f t="shared" ref="E12:AU12" si="1">E16</f>
        <v>258.87056570875097</v>
      </c>
      <c r="F12" s="42">
        <f t="shared" si="1"/>
        <v>281.22862954146365</v>
      </c>
      <c r="G12" s="42">
        <f t="shared" si="1"/>
        <v>309.47502506452878</v>
      </c>
      <c r="H12" s="42">
        <f t="shared" si="1"/>
        <v>318.04044520226893</v>
      </c>
      <c r="I12" s="42">
        <f t="shared" si="1"/>
        <v>318.74845942633692</v>
      </c>
      <c r="J12" s="42">
        <f t="shared" si="1"/>
        <v>328.75176299040129</v>
      </c>
      <c r="K12" s="42">
        <f t="shared" si="1"/>
        <v>342.52858881341967</v>
      </c>
      <c r="L12" s="42">
        <f t="shared" si="1"/>
        <v>316.36316695710519</v>
      </c>
      <c r="M12" s="42">
        <f t="shared" si="1"/>
        <v>336.26870008740258</v>
      </c>
      <c r="N12" s="42">
        <f t="shared" si="1"/>
        <v>358.48062430016677</v>
      </c>
      <c r="O12" s="42">
        <f t="shared" si="1"/>
        <v>384.37359588284937</v>
      </c>
      <c r="P12" s="42">
        <f t="shared" si="1"/>
        <v>343.34628615382769</v>
      </c>
      <c r="Q12" s="42">
        <f t="shared" si="1"/>
        <v>208.69473820124054</v>
      </c>
      <c r="R12" s="42">
        <f t="shared" si="1"/>
        <v>193.25836187901498</v>
      </c>
      <c r="S12" s="42">
        <f t="shared" si="1"/>
        <v>242.41375870721103</v>
      </c>
      <c r="T12" s="42">
        <f t="shared" si="1"/>
        <v>314.22829877998475</v>
      </c>
      <c r="U12" s="42">
        <f t="shared" si="1"/>
        <v>343.21485734998248</v>
      </c>
      <c r="V12" s="42">
        <f t="shared" si="1"/>
        <v>361.72378263555208</v>
      </c>
      <c r="W12" s="42">
        <f t="shared" si="1"/>
        <v>380.48481210427803</v>
      </c>
      <c r="X12" s="42">
        <f t="shared" si="1"/>
        <v>386.12408029839037</v>
      </c>
      <c r="Y12" s="42">
        <f t="shared" si="1"/>
        <v>391.11072636999347</v>
      </c>
      <c r="Z12" s="42">
        <f t="shared" si="1"/>
        <v>421.87400800187942</v>
      </c>
      <c r="AA12" s="42">
        <f t="shared" si="1"/>
        <v>431.70077940857709</v>
      </c>
      <c r="AB12" s="42">
        <f t="shared" si="1"/>
        <v>430.4482135641145</v>
      </c>
      <c r="AC12" s="42">
        <f t="shared" si="1"/>
        <v>465.65828255069573</v>
      </c>
      <c r="AD12" s="42">
        <f t="shared" si="1"/>
        <v>493.32766555079587</v>
      </c>
      <c r="AE12" s="42">
        <f t="shared" si="1"/>
        <v>531.161929279481</v>
      </c>
      <c r="AF12" s="42">
        <f t="shared" si="1"/>
        <v>500.20027129322807</v>
      </c>
      <c r="AG12" s="42">
        <f t="shared" si="1"/>
        <v>586.41198420164528</v>
      </c>
      <c r="AH12" s="42">
        <f t="shared" si="1"/>
        <v>572.03434924285523</v>
      </c>
      <c r="AI12" s="42">
        <f t="shared" si="1"/>
        <v>576.64316295936601</v>
      </c>
      <c r="AJ12" s="42">
        <f t="shared" si="1"/>
        <v>577.54539339478617</v>
      </c>
      <c r="AK12" s="42">
        <f t="shared" si="1"/>
        <v>495.25529306302184</v>
      </c>
      <c r="AL12" s="42">
        <f t="shared" si="1"/>
        <v>527.43849611327573</v>
      </c>
      <c r="AM12" s="42">
        <f t="shared" si="1"/>
        <v>556.12093130836945</v>
      </c>
      <c r="AN12" s="42">
        <f t="shared" si="1"/>
        <v>614.82680335437726</v>
      </c>
      <c r="AO12" s="42">
        <f t="shared" si="1"/>
        <v>598.97363915989945</v>
      </c>
      <c r="AP12" s="42">
        <f t="shared" si="1"/>
        <v>619.48242000892083</v>
      </c>
      <c r="AQ12" s="42">
        <f t="shared" si="1"/>
        <v>734.34591687330931</v>
      </c>
      <c r="AR12" s="42">
        <f t="shared" si="1"/>
        <v>749.31645541959881</v>
      </c>
      <c r="AS12" s="42">
        <f t="shared" si="1"/>
        <v>850.65466640040927</v>
      </c>
      <c r="AT12" s="42">
        <f t="shared" si="1"/>
        <v>966.88673691181134</v>
      </c>
      <c r="AU12" s="42">
        <f t="shared" si="1"/>
        <v>1023.5253118974896</v>
      </c>
      <c r="AV12" s="42">
        <f>AV32</f>
        <v>995.12345748374275</v>
      </c>
      <c r="AW12" s="42">
        <f t="shared" ref="AW12:BV12" si="2">AW32</f>
        <v>1026.6095693711598</v>
      </c>
      <c r="AX12" s="42">
        <f t="shared" si="2"/>
        <v>1059.091914674975</v>
      </c>
      <c r="AY12" s="42">
        <f t="shared" si="2"/>
        <v>1092.6020146266283</v>
      </c>
      <c r="AZ12" s="42">
        <f t="shared" si="2"/>
        <v>1127.172387802173</v>
      </c>
      <c r="BA12" s="42">
        <f t="shared" si="2"/>
        <v>1162.8365816786659</v>
      </c>
      <c r="BB12" s="42">
        <f t="shared" si="2"/>
        <v>1199.629205189015</v>
      </c>
      <c r="BC12" s="42">
        <f t="shared" si="2"/>
        <v>1237.5859623068739</v>
      </c>
      <c r="BD12" s="42">
        <f t="shared" si="2"/>
        <v>1276.7436866941794</v>
      </c>
      <c r="BE12" s="42">
        <f t="shared" si="2"/>
        <v>1317.1403774449479</v>
      </c>
      <c r="BF12" s="42">
        <f t="shared" si="2"/>
        <v>1358.8152359600222</v>
      </c>
      <c r="BG12" s="42">
        <f t="shared" si="2"/>
        <v>1401.8087039885488</v>
      </c>
      <c r="BH12" s="42">
        <f t="shared" si="2"/>
        <v>1446.1625028731053</v>
      </c>
      <c r="BI12" s="42">
        <f t="shared" si="2"/>
        <v>1491.9196740365576</v>
      </c>
      <c r="BJ12" s="42">
        <f t="shared" si="2"/>
        <v>1539.1246207499366</v>
      </c>
      <c r="BK12" s="42">
        <f t="shared" si="2"/>
        <v>1587.8231512218736</v>
      </c>
      <c r="BL12" s="42">
        <f t="shared" si="2"/>
        <v>1638.0625230513931</v>
      </c>
      <c r="BM12" s="319">
        <f t="shared" si="2"/>
        <v>0</v>
      </c>
      <c r="BN12" s="319">
        <f t="shared" si="2"/>
        <v>0</v>
      </c>
      <c r="BO12" s="319">
        <f t="shared" si="2"/>
        <v>0</v>
      </c>
      <c r="BP12" s="319">
        <f t="shared" si="2"/>
        <v>0</v>
      </c>
      <c r="BQ12" s="319">
        <f t="shared" si="2"/>
        <v>0</v>
      </c>
      <c r="BR12" s="319">
        <f t="shared" si="2"/>
        <v>0</v>
      </c>
      <c r="BS12" s="319">
        <f t="shared" si="2"/>
        <v>0</v>
      </c>
      <c r="BT12" s="319">
        <f t="shared" si="2"/>
        <v>0</v>
      </c>
      <c r="BU12" s="319">
        <f t="shared" si="2"/>
        <v>0</v>
      </c>
      <c r="BV12" s="319">
        <f t="shared" si="2"/>
        <v>0</v>
      </c>
    </row>
    <row r="13" spans="1:74" x14ac:dyDescent="0.2">
      <c r="C13" s="306" t="s">
        <v>62</v>
      </c>
      <c r="D13" s="2" t="s">
        <v>146</v>
      </c>
      <c r="E13" s="42">
        <f>E217</f>
        <v>4271.6480257965477</v>
      </c>
      <c r="F13" s="42">
        <f t="shared" ref="F13:BQ13" si="3">F217</f>
        <v>4478.5514754102624</v>
      </c>
      <c r="G13" s="42">
        <f t="shared" si="3"/>
        <v>4715.94904919293</v>
      </c>
      <c r="H13" s="42">
        <f t="shared" si="3"/>
        <v>4909.9326483991426</v>
      </c>
      <c r="I13" s="42">
        <f t="shared" si="3"/>
        <v>4998.4129500965573</v>
      </c>
      <c r="J13" s="42">
        <f t="shared" si="3"/>
        <v>5045.8005839247253</v>
      </c>
      <c r="K13" s="42">
        <f t="shared" si="3"/>
        <v>5247.2594796033272</v>
      </c>
      <c r="L13" s="42">
        <f t="shared" si="3"/>
        <v>5264.1149766720491</v>
      </c>
      <c r="M13" s="42">
        <f t="shared" si="3"/>
        <v>5325.870008132817</v>
      </c>
      <c r="N13" s="42">
        <f t="shared" si="3"/>
        <v>5456.8340041358533</v>
      </c>
      <c r="O13" s="42">
        <f t="shared" si="3"/>
        <v>5696.6253573311178</v>
      </c>
      <c r="P13" s="42">
        <f t="shared" si="3"/>
        <v>5748.5010135937646</v>
      </c>
      <c r="Q13" s="42">
        <f t="shared" si="3"/>
        <v>5265.1520013330692</v>
      </c>
      <c r="R13" s="42">
        <f t="shared" si="3"/>
        <v>5580.6998109121578</v>
      </c>
      <c r="S13" s="42">
        <f t="shared" si="3"/>
        <v>5994.3281769852802</v>
      </c>
      <c r="T13" s="42">
        <f t="shared" si="3"/>
        <v>6263.4772110783706</v>
      </c>
      <c r="U13" s="42">
        <f t="shared" si="3"/>
        <v>6478.7230138349623</v>
      </c>
      <c r="V13" s="42">
        <f t="shared" si="3"/>
        <v>6610.1767281789225</v>
      </c>
      <c r="W13" s="42">
        <f t="shared" si="3"/>
        <v>6994.9656057279917</v>
      </c>
      <c r="X13" s="42">
        <f t="shared" si="3"/>
        <v>7105.2442128706862</v>
      </c>
      <c r="Y13" s="42">
        <f t="shared" si="3"/>
        <v>7225.9568962031617</v>
      </c>
      <c r="Z13" s="42">
        <f t="shared" si="3"/>
        <v>7439.9577776683309</v>
      </c>
      <c r="AA13" s="42">
        <f t="shared" si="3"/>
        <v>7624.0248540519151</v>
      </c>
      <c r="AB13" s="42">
        <f t="shared" si="3"/>
        <v>7735.8231121862991</v>
      </c>
      <c r="AC13" s="42">
        <f t="shared" si="3"/>
        <v>7927.372061214719</v>
      </c>
      <c r="AD13" s="42">
        <f t="shared" si="3"/>
        <v>8064.9477014522909</v>
      </c>
      <c r="AE13" s="42">
        <f t="shared" si="3"/>
        <v>8047.5362379495182</v>
      </c>
      <c r="AF13" s="42">
        <f t="shared" si="3"/>
        <v>8337.4680591873876</v>
      </c>
      <c r="AG13" s="42">
        <f t="shared" si="3"/>
        <v>8497.6312969978353</v>
      </c>
      <c r="AH13" s="42">
        <f t="shared" si="3"/>
        <v>8322.7321089511643</v>
      </c>
      <c r="AI13" s="42">
        <f t="shared" si="3"/>
        <v>8329.969524346212</v>
      </c>
      <c r="AJ13" s="42">
        <f t="shared" si="3"/>
        <v>8271.6426997770268</v>
      </c>
      <c r="AK13" s="42">
        <f t="shared" si="3"/>
        <v>7911.3511113978293</v>
      </c>
      <c r="AL13" s="42">
        <f t="shared" si="3"/>
        <v>7964.7709244492835</v>
      </c>
      <c r="AM13" s="42">
        <f t="shared" si="3"/>
        <v>7912.0514830669217</v>
      </c>
      <c r="AN13" s="42">
        <f t="shared" si="3"/>
        <v>8258.1980480653492</v>
      </c>
      <c r="AO13" s="42">
        <f t="shared" si="3"/>
        <v>8321.2045628811193</v>
      </c>
      <c r="AP13" s="42">
        <f t="shared" si="3"/>
        <v>8331.9772405154763</v>
      </c>
      <c r="AQ13" s="42">
        <f t="shared" si="3"/>
        <v>8920.9042281209677</v>
      </c>
      <c r="AR13" s="42">
        <f t="shared" si="3"/>
        <v>9427.864171432735</v>
      </c>
      <c r="AS13" s="42">
        <f t="shared" si="3"/>
        <v>10001.907912150082</v>
      </c>
      <c r="AT13" s="42">
        <f t="shared" si="3"/>
        <v>10694.675386100489</v>
      </c>
      <c r="AU13" s="42">
        <f t="shared" si="3"/>
        <v>11181.120831747776</v>
      </c>
      <c r="AV13" s="42">
        <f t="shared" si="3"/>
        <v>11001.814540795725</v>
      </c>
      <c r="AW13" s="42">
        <f t="shared" si="3"/>
        <v>11235.118870482576</v>
      </c>
      <c r="AX13" s="42">
        <f t="shared" si="3"/>
        <v>11470.858512359522</v>
      </c>
      <c r="AY13" s="42">
        <f t="shared" si="3"/>
        <v>11709.457292629339</v>
      </c>
      <c r="AZ13" s="42">
        <f t="shared" si="3"/>
        <v>12034.929481489977</v>
      </c>
      <c r="BA13" s="42">
        <f t="shared" si="3"/>
        <v>12280.32492475306</v>
      </c>
      <c r="BB13" s="42">
        <f t="shared" si="3"/>
        <v>12529.584999566338</v>
      </c>
      <c r="BC13" s="42">
        <f t="shared" si="3"/>
        <v>12782.984420551888</v>
      </c>
      <c r="BD13" s="42">
        <f t="shared" si="3"/>
        <v>13040.778160245934</v>
      </c>
      <c r="BE13" s="42">
        <f t="shared" si="3"/>
        <v>13303.206116295301</v>
      </c>
      <c r="BF13" s="42">
        <f t="shared" si="3"/>
        <v>13570.496976247223</v>
      </c>
      <c r="BG13" s="42">
        <f t="shared" si="3"/>
        <v>13926.512696796664</v>
      </c>
      <c r="BH13" s="42">
        <f t="shared" si="3"/>
        <v>14171.308772668608</v>
      </c>
      <c r="BI13" s="42">
        <f t="shared" si="3"/>
        <v>14419.624017885071</v>
      </c>
      <c r="BJ13" s="42">
        <f t="shared" si="3"/>
        <v>14674.253939771439</v>
      </c>
      <c r="BK13" s="42">
        <f t="shared" si="3"/>
        <v>14935.396211216035</v>
      </c>
      <c r="BL13" s="42">
        <f t="shared" si="3"/>
        <v>15203.250851005545</v>
      </c>
      <c r="BM13" s="319">
        <f t="shared" si="3"/>
        <v>0</v>
      </c>
      <c r="BN13" s="319">
        <f t="shared" si="3"/>
        <v>0</v>
      </c>
      <c r="BO13" s="319">
        <f t="shared" si="3"/>
        <v>0</v>
      </c>
      <c r="BP13" s="319">
        <f t="shared" si="3"/>
        <v>0</v>
      </c>
      <c r="BQ13" s="319">
        <f t="shared" si="3"/>
        <v>0</v>
      </c>
      <c r="BR13" s="319">
        <f>BR217</f>
        <v>0</v>
      </c>
      <c r="BS13" s="319">
        <f>BS217</f>
        <v>0</v>
      </c>
      <c r="BT13" s="319">
        <f>BT217</f>
        <v>0</v>
      </c>
      <c r="BU13" s="319">
        <f>BU217</f>
        <v>0</v>
      </c>
      <c r="BV13" s="319">
        <f>BV217</f>
        <v>0</v>
      </c>
    </row>
    <row r="14" spans="1:74" x14ac:dyDescent="0.2">
      <c r="C14" s="306"/>
      <c r="D14" s="2" t="s">
        <v>147</v>
      </c>
      <c r="E14" s="280">
        <f>E12/E13</f>
        <v>6.0602035595027415E-2</v>
      </c>
      <c r="F14" s="280">
        <f t="shared" ref="F14:BQ14" si="4">F12/F13</f>
        <v>6.2794551114476446E-2</v>
      </c>
      <c r="G14" s="280">
        <f t="shared" si="4"/>
        <v>6.5623063743127416E-2</v>
      </c>
      <c r="H14" s="280">
        <f t="shared" si="4"/>
        <v>6.4774909958482688E-2</v>
      </c>
      <c r="I14" s="280">
        <f t="shared" si="4"/>
        <v>6.3769933098500695E-2</v>
      </c>
      <c r="J14" s="280">
        <f t="shared" si="4"/>
        <v>6.5153538575773745E-2</v>
      </c>
      <c r="K14" s="280">
        <f t="shared" si="4"/>
        <v>6.5277615895471888E-2</v>
      </c>
      <c r="L14" s="280">
        <f t="shared" si="4"/>
        <v>6.0098073153620334E-2</v>
      </c>
      <c r="M14" s="280">
        <f t="shared" si="4"/>
        <v>6.3138735938711762E-2</v>
      </c>
      <c r="N14" s="280">
        <f t="shared" si="4"/>
        <v>6.5693884774297051E-2</v>
      </c>
      <c r="O14" s="280">
        <f t="shared" si="4"/>
        <v>6.747391161825135E-2</v>
      </c>
      <c r="P14" s="280">
        <f t="shared" si="4"/>
        <v>5.9727968272406971E-2</v>
      </c>
      <c r="Q14" s="280">
        <f t="shared" si="4"/>
        <v>3.9636982588233297E-2</v>
      </c>
      <c r="R14" s="280">
        <f t="shared" si="4"/>
        <v>3.4629771968943651E-2</v>
      </c>
      <c r="S14" s="280">
        <f t="shared" si="4"/>
        <v>4.0440521698150982E-2</v>
      </c>
      <c r="T14" s="280">
        <f t="shared" si="4"/>
        <v>5.0168347100265839E-2</v>
      </c>
      <c r="U14" s="280">
        <f t="shared" si="4"/>
        <v>5.2975695459902473E-2</v>
      </c>
      <c r="V14" s="280">
        <f t="shared" si="4"/>
        <v>5.4722255926008434E-2</v>
      </c>
      <c r="W14" s="280">
        <f t="shared" si="4"/>
        <v>5.4394093345178009E-2</v>
      </c>
      <c r="X14" s="280">
        <f t="shared" si="4"/>
        <v>5.4343533977192764E-2</v>
      </c>
      <c r="Y14" s="280">
        <f t="shared" si="4"/>
        <v>5.4125803957604621E-2</v>
      </c>
      <c r="Z14" s="280">
        <f t="shared" si="4"/>
        <v>5.6703817495869439E-2</v>
      </c>
      <c r="AA14" s="280">
        <f t="shared" si="4"/>
        <v>5.662373715625317E-2</v>
      </c>
      <c r="AB14" s="280">
        <f t="shared" si="4"/>
        <v>5.5643492272467586E-2</v>
      </c>
      <c r="AC14" s="280">
        <f t="shared" si="4"/>
        <v>5.8740561052882188E-2</v>
      </c>
      <c r="AD14" s="280">
        <f t="shared" si="4"/>
        <v>6.1169357051374329E-2</v>
      </c>
      <c r="AE14" s="280">
        <f t="shared" si="4"/>
        <v>6.6003049079132708E-2</v>
      </c>
      <c r="AF14" s="280">
        <f t="shared" si="4"/>
        <v>5.9994265374370762E-2</v>
      </c>
      <c r="AG14" s="280">
        <f t="shared" si="4"/>
        <v>6.9008875968626843E-2</v>
      </c>
      <c r="AH14" s="280">
        <f t="shared" si="4"/>
        <v>6.8731558550061675E-2</v>
      </c>
      <c r="AI14" s="280">
        <f t="shared" si="4"/>
        <v>6.9225122765935274E-2</v>
      </c>
      <c r="AJ14" s="280">
        <f t="shared" si="4"/>
        <v>6.9822333284578972E-2</v>
      </c>
      <c r="AK14" s="280">
        <f t="shared" si="4"/>
        <v>6.2600595788184762E-2</v>
      </c>
      <c r="AL14" s="280">
        <f t="shared" si="4"/>
        <v>6.6221426970888675E-2</v>
      </c>
      <c r="AM14" s="280">
        <f t="shared" si="4"/>
        <v>7.0287830216797603E-2</v>
      </c>
      <c r="AN14" s="280">
        <f t="shared" si="4"/>
        <v>7.4450479363159974E-2</v>
      </c>
      <c r="AO14" s="280">
        <f t="shared" si="4"/>
        <v>7.1981602499207376E-2</v>
      </c>
      <c r="AP14" s="280">
        <f t="shared" si="4"/>
        <v>7.4349989459476143E-2</v>
      </c>
      <c r="AQ14" s="280">
        <f t="shared" si="4"/>
        <v>8.2317430845010475E-2</v>
      </c>
      <c r="AR14" s="280">
        <f t="shared" si="4"/>
        <v>7.9478919275279142E-2</v>
      </c>
      <c r="AS14" s="280">
        <f t="shared" si="4"/>
        <v>8.5049239992207287E-2</v>
      </c>
      <c r="AT14" s="280">
        <f t="shared" si="4"/>
        <v>9.040823606188568E-2</v>
      </c>
      <c r="AU14" s="280">
        <f t="shared" si="4"/>
        <v>9.1540492880756871E-2</v>
      </c>
      <c r="AV14" s="280">
        <f t="shared" si="4"/>
        <v>9.0450848248144408E-2</v>
      </c>
      <c r="AW14" s="280">
        <f t="shared" si="4"/>
        <v>9.1375051853551451E-2</v>
      </c>
      <c r="AX14" s="280">
        <f t="shared" si="4"/>
        <v>9.2328914486551616E-2</v>
      </c>
      <c r="AY14" s="280">
        <f t="shared" si="4"/>
        <v>9.3309364159377392E-2</v>
      </c>
      <c r="AZ14" s="280">
        <f t="shared" si="4"/>
        <v>9.3658412335177577E-2</v>
      </c>
      <c r="BA14" s="280">
        <f t="shared" si="4"/>
        <v>9.4691027216614862E-2</v>
      </c>
      <c r="BB14" s="280">
        <f t="shared" si="4"/>
        <v>9.5743730157905105E-2</v>
      </c>
      <c r="BC14" s="280">
        <f t="shared" si="4"/>
        <v>9.6815103702789521E-2</v>
      </c>
      <c r="BD14" s="280">
        <f t="shared" si="4"/>
        <v>9.7903949519382166E-2</v>
      </c>
      <c r="BE14" s="280">
        <f t="shared" si="4"/>
        <v>9.900924378158453E-2</v>
      </c>
      <c r="BF14" s="280">
        <f t="shared" si="4"/>
        <v>0.10013010122904048</v>
      </c>
      <c r="BG14" s="280">
        <f t="shared" si="4"/>
        <v>0.10065755401285699</v>
      </c>
      <c r="BH14" s="280">
        <f t="shared" si="4"/>
        <v>0.10204861993143753</v>
      </c>
      <c r="BI14" s="280">
        <f t="shared" si="4"/>
        <v>0.10346453362349026</v>
      </c>
      <c r="BJ14" s="280">
        <f t="shared" si="4"/>
        <v>0.10488605601804854</v>
      </c>
      <c r="BK14" s="280">
        <f t="shared" si="4"/>
        <v>0.10631275720890926</v>
      </c>
      <c r="BL14" s="280">
        <f t="shared" si="4"/>
        <v>0.10774422780395361</v>
      </c>
      <c r="BM14" s="320" t="e">
        <f t="shared" si="4"/>
        <v>#DIV/0!</v>
      </c>
      <c r="BN14" s="320" t="e">
        <f t="shared" si="4"/>
        <v>#DIV/0!</v>
      </c>
      <c r="BO14" s="320" t="e">
        <f t="shared" si="4"/>
        <v>#DIV/0!</v>
      </c>
      <c r="BP14" s="320" t="e">
        <f t="shared" si="4"/>
        <v>#DIV/0!</v>
      </c>
      <c r="BQ14" s="320" t="e">
        <f t="shared" si="4"/>
        <v>#DIV/0!</v>
      </c>
      <c r="BR14" s="320" t="e">
        <f>BR12/BR13</f>
        <v>#DIV/0!</v>
      </c>
      <c r="BS14" s="320" t="e">
        <f>BS12/BS13</f>
        <v>#DIV/0!</v>
      </c>
      <c r="BT14" s="320" t="e">
        <f>BT12/BT13</f>
        <v>#DIV/0!</v>
      </c>
      <c r="BU14" s="320" t="e">
        <f>BU12/BU13</f>
        <v>#DIV/0!</v>
      </c>
      <c r="BV14" s="320" t="e">
        <f>BV12/BV13</f>
        <v>#DIV/0!</v>
      </c>
    </row>
    <row r="15" spans="1:74" x14ac:dyDescent="0.2">
      <c r="C15" s="306"/>
      <c r="D15" s="2" t="s">
        <v>246</v>
      </c>
      <c r="E15" s="314">
        <f>'5_UK+GH_1960-2013_energy_sum'!S15+'5_UK+GH_1960-2013_energy_sum'!S18+'5_UK+GH_1960-2013_energy_sum'!S21+'5_UK+GH_1960-2013_energy_sum'!S24</f>
        <v>3914.4727860662329</v>
      </c>
      <c r="F15" s="314">
        <f>'5_UK+GH_1960-2013_energy_sum'!T15+'5_UK+GH_1960-2013_energy_sum'!T18+'5_UK+GH_1960-2013_energy_sum'!T21+'5_UK+GH_1960-2013_energy_sum'!T24</f>
        <v>4104.2834313113208</v>
      </c>
      <c r="G15" s="314">
        <f>'5_UK+GH_1960-2013_energy_sum'!U15+'5_UK+GH_1960-2013_energy_sum'!U18+'5_UK+GH_1960-2013_energy_sum'!U21+'5_UK+GH_1960-2013_energy_sum'!U24</f>
        <v>4322.8668602505368</v>
      </c>
      <c r="H15" s="314">
        <f>'5_UK+GH_1960-2013_energy_sum'!V15+'5_UK+GH_1960-2013_energy_sum'!V18+'5_UK+GH_1960-2013_energy_sum'!V21+'5_UK+GH_1960-2013_energy_sum'!V24</f>
        <v>4499.7485842548231</v>
      </c>
      <c r="I15" s="314">
        <f>'5_UK+GH_1960-2013_energy_sum'!W15+'5_UK+GH_1960-2013_energy_sum'!W18+'5_UK+GH_1960-2013_energy_sum'!W21+'5_UK+GH_1960-2013_energy_sum'!W24</f>
        <v>4572.6273701590007</v>
      </c>
      <c r="J15" s="314">
        <f>'5_UK+GH_1960-2013_energy_sum'!X15+'5_UK+GH_1960-2013_energy_sum'!X18+'5_UK+GH_1960-2013_energy_sum'!X21+'5_UK+GH_1960-2013_energy_sum'!X24</f>
        <v>4611.3011610236599</v>
      </c>
      <c r="K15" s="314">
        <f>'5_UK+GH_1960-2013_energy_sum'!Y15+'5_UK+GH_1960-2013_energy_sum'!Y18+'5_UK+GH_1960-2013_energy_sum'!Y21+'5_UK+GH_1960-2013_energy_sum'!Y24</f>
        <v>4793.7536468554526</v>
      </c>
      <c r="L15" s="314">
        <f>'5_UK+GH_1960-2013_energy_sum'!Z15+'5_UK+GH_1960-2013_energy_sum'!Z18+'5_UK+GH_1960-2013_energy_sum'!Z21+'5_UK+GH_1960-2013_energy_sum'!Z24</f>
        <v>4800.8257053523985</v>
      </c>
      <c r="M15" s="314">
        <f>'5_UK+GH_1960-2013_energy_sum'!AA15+'5_UK+GH_1960-2013_energy_sum'!AA18+'5_UK+GH_1960-2013_energy_sum'!AA21+'5_UK+GH_1960-2013_energy_sum'!AA24</f>
        <v>4859.7820338285946</v>
      </c>
      <c r="N15" s="314">
        <f>'5_UK+GH_1960-2013_energy_sum'!AB15+'5_UK+GH_1960-2013_energy_sum'!AB18+'5_UK+GH_1960-2013_energy_sum'!AB21+'5_UK+GH_1960-2013_energy_sum'!AB24</f>
        <v>4980.144933380303</v>
      </c>
      <c r="O15" s="314">
        <f>'5_UK+GH_1960-2013_energy_sum'!AC15+'5_UK+GH_1960-2013_energy_sum'!AC18+'5_UK+GH_1960-2013_energy_sum'!AC21+'5_UK+GH_1960-2013_energy_sum'!AC24</f>
        <v>5201.2334284661738</v>
      </c>
      <c r="P15" s="314">
        <f>'5_UK+GH_1960-2013_energy_sum'!AD15+'5_UK+GH_1960-2013_energy_sum'!AD18+'5_UK+GH_1960-2013_energy_sum'!AD21+'5_UK+GH_1960-2013_energy_sum'!AD24</f>
        <v>5245.5597021071681</v>
      </c>
      <c r="Q15" s="314">
        <f>'5_UK+GH_1960-2013_energy_sum'!AE15+'5_UK+GH_1960-2013_energy_sum'!AE18+'5_UK+GH_1960-2013_energy_sum'!AE21+'5_UK+GH_1960-2013_energy_sum'!AE24</f>
        <v>4777.4347012018961</v>
      </c>
      <c r="R15" s="314">
        <f>'5_UK+GH_1960-2013_energy_sum'!AF15+'5_UK+GH_1960-2013_energy_sum'!AF18+'5_UK+GH_1960-2013_energy_sum'!AF21+'5_UK+GH_1960-2013_energy_sum'!AF24</f>
        <v>5062.8272885761671</v>
      </c>
      <c r="S15" s="314">
        <f>'5_UK+GH_1960-2013_energy_sum'!AG15+'5_UK+GH_1960-2013_energy_sum'!AG18+'5_UK+GH_1960-2013_energy_sum'!AG21+'5_UK+GH_1960-2013_energy_sum'!AG24</f>
        <v>5448.3177126912215</v>
      </c>
      <c r="T15" s="314">
        <f>'5_UK+GH_1960-2013_energy_sum'!AH15+'5_UK+GH_1960-2013_energy_sum'!AH18+'5_UK+GH_1960-2013_energy_sum'!AH21+'5_UK+GH_1960-2013_energy_sum'!AH24</f>
        <v>5699.1896114631281</v>
      </c>
      <c r="U15" s="314">
        <f>'5_UK+GH_1960-2013_energy_sum'!AI15+'5_UK+GH_1960-2013_energy_sum'!AI18+'5_UK+GH_1960-2013_energy_sum'!AI21+'5_UK+GH_1960-2013_energy_sum'!AI24</f>
        <v>5895.7174656950247</v>
      </c>
      <c r="V15" s="314">
        <f>'5_UK+GH_1960-2013_energy_sum'!AJ15+'5_UK+GH_1960-2013_energy_sum'!AJ18+'5_UK+GH_1960-2013_energy_sum'!AJ21+'5_UK+GH_1960-2013_energy_sum'!AJ24</f>
        <v>6010.7023531458744</v>
      </c>
      <c r="W15" s="314">
        <f>'5_UK+GH_1960-2013_energy_sum'!AK15+'5_UK+GH_1960-2013_energy_sum'!AK18+'5_UK+GH_1960-2013_energy_sum'!AK21+'5_UK+GH_1960-2013_energy_sum'!AK24</f>
        <v>6361.769113037938</v>
      </c>
      <c r="X15" s="314">
        <f>'5_UK+GH_1960-2013_energy_sum'!AL15+'5_UK+GH_1960-2013_energy_sum'!AL18+'5_UK+GH_1960-2013_energy_sum'!AL21+'5_UK+GH_1960-2013_energy_sum'!AL24</f>
        <v>6460.7026043553697</v>
      </c>
      <c r="Y15" s="314">
        <f>'5_UK+GH_1960-2013_energy_sum'!AM15+'5_UK+GH_1960-2013_energy_sum'!AM18+'5_UK+GH_1960-2013_energy_sum'!AM21+'5_UK+GH_1960-2013_energy_sum'!AM24</f>
        <v>6568.3176484885098</v>
      </c>
      <c r="Z15" s="314">
        <f>'5_UK+GH_1960-2013_energy_sum'!AN15+'5_UK+GH_1960-2013_energy_sum'!AN18+'5_UK+GH_1960-2013_energy_sum'!AN21+'5_UK+GH_1960-2013_energy_sum'!AN24</f>
        <v>6764.3532125971979</v>
      </c>
      <c r="AA15" s="314">
        <f>'5_UK+GH_1960-2013_energy_sum'!AO15+'5_UK+GH_1960-2013_energy_sum'!AO18+'5_UK+GH_1960-2013_energy_sum'!AO21+'5_UK+GH_1960-2013_energy_sum'!AO24</f>
        <v>6934.8363337794763</v>
      </c>
      <c r="AB15" s="314">
        <f>'5_UK+GH_1960-2013_energy_sum'!AP15+'5_UK+GH_1960-2013_energy_sum'!AP18+'5_UK+GH_1960-2013_energy_sum'!AP21+'5_UK+GH_1960-2013_energy_sum'!AP24</f>
        <v>7037.8035263849097</v>
      </c>
      <c r="AC15" s="314">
        <f>'5_UK+GH_1960-2013_energy_sum'!AQ15+'5_UK+GH_1960-2013_energy_sum'!AQ18+'5_UK+GH_1960-2013_energy_sum'!AQ21+'5_UK+GH_1960-2013_energy_sum'!AQ24</f>
        <v>7224.0160390826368</v>
      </c>
      <c r="AD15" s="314">
        <f>'5_UK+GH_1960-2013_energy_sum'!AR15+'5_UK+GH_1960-2013_energy_sum'!AR18+'5_UK+GH_1960-2013_energy_sum'!AR21+'5_UK+GH_1960-2013_energy_sum'!AR24</f>
        <v>7360.3284277796502</v>
      </c>
      <c r="AE15" s="314">
        <f>'5_UK+GH_1960-2013_energy_sum'!AS15+'5_UK+GH_1960-2013_energy_sum'!AS18+'5_UK+GH_1960-2013_energy_sum'!AS21+'5_UK+GH_1960-2013_energy_sum'!AS24</f>
        <v>7351.8557690688349</v>
      </c>
      <c r="AF15" s="314">
        <f>'5_UK+GH_1960-2013_energy_sum'!AT15+'5_UK+GH_1960-2013_energy_sum'!AT18+'5_UK+GH_1960-2013_energy_sum'!AT21+'5_UK+GH_1960-2013_energy_sum'!AT24</f>
        <v>7615.0430878290499</v>
      </c>
      <c r="AG15" s="314">
        <f>'5_UK+GH_1960-2013_energy_sum'!AU15+'5_UK+GH_1960-2013_energy_sum'!AU18+'5_UK+GH_1960-2013_energy_sum'!AU21+'5_UK+GH_1960-2013_energy_sum'!AU24</f>
        <v>7783.8418968234228</v>
      </c>
      <c r="AH15" s="314">
        <f>'5_UK+GH_1960-2013_energy_sum'!AV15+'5_UK+GH_1960-2013_energy_sum'!AV18+'5_UK+GH_1960-2013_energy_sum'!AV21+'5_UK+GH_1960-2013_energy_sum'!AV24</f>
        <v>7624.5751440406902</v>
      </c>
      <c r="AI15" s="314">
        <f>'5_UK+GH_1960-2013_energy_sum'!AW15+'5_UK+GH_1960-2013_energy_sum'!AW18+'5_UK+GH_1960-2013_energy_sum'!AW21+'5_UK+GH_1960-2013_energy_sum'!AW24</f>
        <v>7645.6738960548209</v>
      </c>
      <c r="AJ15" s="314">
        <f>'5_UK+GH_1960-2013_energy_sum'!AX15+'5_UK+GH_1960-2013_energy_sum'!AX18+'5_UK+GH_1960-2013_energy_sum'!AX21+'5_UK+GH_1960-2013_energy_sum'!AX24</f>
        <v>7599.6823118714074</v>
      </c>
      <c r="AK15" s="314">
        <f>'5_UK+GH_1960-2013_energy_sum'!AY15+'5_UK+GH_1960-2013_energy_sum'!AY18+'5_UK+GH_1960-2013_energy_sum'!AY21+'5_UK+GH_1960-2013_energy_sum'!AY24</f>
        <v>7268.2909307868267</v>
      </c>
      <c r="AL15" s="314">
        <f>'5_UK+GH_1960-2013_energy_sum'!AZ15+'5_UK+GH_1960-2013_energy_sum'!AZ18+'5_UK+GH_1960-2013_energy_sum'!AZ21+'5_UK+GH_1960-2013_energy_sum'!AZ24</f>
        <v>7334.2118858114045</v>
      </c>
      <c r="AM15" s="314">
        <f>'5_UK+GH_1960-2013_energy_sum'!BA15+'5_UK+GH_1960-2013_energy_sum'!BA18+'5_UK+GH_1960-2013_energy_sum'!BA21+'5_UK+GH_1960-2013_energy_sum'!BA24</f>
        <v>7296.6013499245237</v>
      </c>
      <c r="AN15" s="314">
        <f>'5_UK+GH_1960-2013_energy_sum'!BB15+'5_UK+GH_1960-2013_energy_sum'!BB18+'5_UK+GH_1960-2013_energy_sum'!BB21+'5_UK+GH_1960-2013_energy_sum'!BB24</f>
        <v>7626.9000544399541</v>
      </c>
      <c r="AO15" s="314">
        <f>'5_UK+GH_1960-2013_energy_sum'!BC15+'5_UK+GH_1960-2013_energy_sum'!BC18+'5_UK+GH_1960-2013_energy_sum'!BC21+'5_UK+GH_1960-2013_energy_sum'!BC24</f>
        <v>7682.6780781662874</v>
      </c>
      <c r="AP15" s="314">
        <f>'5_UK+GH_1960-2013_energy_sum'!BD15+'5_UK+GH_1960-2013_energy_sum'!BD18+'5_UK+GH_1960-2013_energy_sum'!BD21+'5_UK+GH_1960-2013_energy_sum'!BD24</f>
        <v>7703.2684631706143</v>
      </c>
      <c r="AQ15" s="314">
        <f>'5_UK+GH_1960-2013_energy_sum'!BE15+'5_UK+GH_1960-2013_energy_sum'!BE18+'5_UK+GH_1960-2013_energy_sum'!BE21+'5_UK+GH_1960-2013_energy_sum'!BE24</f>
        <v>8253.8926639897272</v>
      </c>
      <c r="AR15" s="314">
        <f>'5_UK+GH_1960-2013_energy_sum'!BF15+'5_UK+GH_1960-2013_energy_sum'!BF18+'5_UK+GH_1960-2013_energy_sum'!BF21+'5_UK+GH_1960-2013_energy_sum'!BF24</f>
        <v>8729.7270880911692</v>
      </c>
      <c r="AS15" s="314">
        <f>'5_UK+GH_1960-2013_energy_sum'!BG15+'5_UK+GH_1960-2013_energy_sum'!BG18+'5_UK+GH_1960-2013_energy_sum'!BG21+'5_UK+GH_1960-2013_energy_sum'!BG24</f>
        <v>9267.4874269976208</v>
      </c>
      <c r="AT15" s="314">
        <f>'5_UK+GH_1960-2013_energy_sum'!BH15+'5_UK+GH_1960-2013_energy_sum'!BH18+'5_UK+GH_1960-2013_energy_sum'!BH21+'5_UK+GH_1960-2013_energy_sum'!BH24</f>
        <v>9910.2097016103708</v>
      </c>
      <c r="AU15" s="314">
        <f>'5_UK+GH_1960-2013_energy_sum'!BI15+'5_UK+GH_1960-2013_energy_sum'!BI18+'5_UK+GH_1960-2013_energy_sum'!BI21+'5_UK+GH_1960-2013_energy_sum'!BI24</f>
        <v>10357.32513592055</v>
      </c>
      <c r="AV15" s="280"/>
      <c r="AW15" s="280"/>
      <c r="AX15" s="280"/>
      <c r="AY15" s="280"/>
      <c r="AZ15" s="280"/>
      <c r="BA15" s="280"/>
      <c r="BB15" s="280"/>
      <c r="BC15" s="280"/>
      <c r="BD15" s="280"/>
      <c r="BE15" s="280"/>
      <c r="BF15" s="280"/>
      <c r="BG15" s="280"/>
      <c r="BH15" s="280"/>
      <c r="BI15" s="280"/>
      <c r="BJ15" s="280"/>
      <c r="BK15" s="280"/>
      <c r="BL15" s="280"/>
      <c r="BM15" s="320"/>
      <c r="BN15" s="320"/>
      <c r="BO15" s="320"/>
      <c r="BP15" s="320"/>
      <c r="BQ15" s="320"/>
      <c r="BR15" s="320"/>
      <c r="BS15" s="320"/>
      <c r="BT15" s="320"/>
      <c r="BU15" s="320"/>
      <c r="BV15" s="320"/>
    </row>
    <row r="16" spans="1:74" s="69" customFormat="1" x14ac:dyDescent="0.2">
      <c r="C16" s="306"/>
      <c r="D16" s="69" t="s">
        <v>280</v>
      </c>
      <c r="E16" s="86">
        <v>258.87056570875097</v>
      </c>
      <c r="F16" s="86">
        <v>281.22862954146365</v>
      </c>
      <c r="G16" s="86">
        <v>309.47502506452878</v>
      </c>
      <c r="H16" s="86">
        <v>318.04044520226893</v>
      </c>
      <c r="I16" s="86">
        <v>318.74845942633692</v>
      </c>
      <c r="J16" s="86">
        <v>328.75176299040129</v>
      </c>
      <c r="K16" s="86">
        <v>342.52858881341967</v>
      </c>
      <c r="L16" s="86">
        <v>316.36316695710519</v>
      </c>
      <c r="M16" s="86">
        <v>336.26870008740258</v>
      </c>
      <c r="N16" s="86">
        <v>358.48062430016677</v>
      </c>
      <c r="O16" s="86">
        <v>384.37359588284937</v>
      </c>
      <c r="P16" s="86">
        <v>343.34628615382769</v>
      </c>
      <c r="Q16" s="86">
        <v>208.69473820124054</v>
      </c>
      <c r="R16" s="86">
        <v>193.25836187901498</v>
      </c>
      <c r="S16" s="86">
        <v>242.41375870721103</v>
      </c>
      <c r="T16" s="86">
        <v>314.22829877998475</v>
      </c>
      <c r="U16" s="86">
        <v>343.21485734998248</v>
      </c>
      <c r="V16" s="86">
        <v>361.72378263555208</v>
      </c>
      <c r="W16" s="86">
        <v>380.48481210427803</v>
      </c>
      <c r="X16" s="86">
        <v>386.12408029839037</v>
      </c>
      <c r="Y16" s="86">
        <v>391.11072636999347</v>
      </c>
      <c r="Z16" s="86">
        <v>421.87400800187942</v>
      </c>
      <c r="AA16" s="86">
        <v>431.70077940857709</v>
      </c>
      <c r="AB16" s="86">
        <v>430.4482135641145</v>
      </c>
      <c r="AC16" s="86">
        <v>465.65828255069573</v>
      </c>
      <c r="AD16" s="86">
        <v>493.32766555079587</v>
      </c>
      <c r="AE16" s="86">
        <v>531.161929279481</v>
      </c>
      <c r="AF16" s="86">
        <v>500.20027129322807</v>
      </c>
      <c r="AG16" s="86">
        <v>586.41198420164528</v>
      </c>
      <c r="AH16" s="86">
        <v>572.03434924285523</v>
      </c>
      <c r="AI16" s="86">
        <v>576.64316295936601</v>
      </c>
      <c r="AJ16" s="86">
        <v>577.54539339478617</v>
      </c>
      <c r="AK16" s="86">
        <v>495.25529306302184</v>
      </c>
      <c r="AL16" s="86">
        <v>527.43849611327573</v>
      </c>
      <c r="AM16" s="86">
        <v>556.12093130836945</v>
      </c>
      <c r="AN16" s="86">
        <v>614.82680335437726</v>
      </c>
      <c r="AO16" s="86">
        <v>598.97363915989945</v>
      </c>
      <c r="AP16" s="86">
        <v>619.48242000892083</v>
      </c>
      <c r="AQ16" s="86">
        <v>734.34591687330931</v>
      </c>
      <c r="AR16" s="86">
        <v>749.31645541959881</v>
      </c>
      <c r="AS16" s="86">
        <v>850.65466640040927</v>
      </c>
      <c r="AT16" s="86">
        <v>966.88673691181134</v>
      </c>
      <c r="AU16" s="86">
        <v>1023.5253118974896</v>
      </c>
      <c r="BM16" s="317"/>
      <c r="BN16" s="317"/>
      <c r="BO16" s="317"/>
      <c r="BP16" s="317"/>
      <c r="BQ16" s="317"/>
      <c r="BR16" s="317"/>
      <c r="BS16" s="317"/>
      <c r="BT16" s="317"/>
      <c r="BU16" s="317"/>
      <c r="BV16" s="317"/>
    </row>
    <row r="17" spans="1:74" x14ac:dyDescent="0.2">
      <c r="C17" s="307" t="s">
        <v>237</v>
      </c>
      <c r="D17" s="13" t="s">
        <v>232</v>
      </c>
      <c r="E17" s="49">
        <f>E18</f>
        <v>25175.4375</v>
      </c>
      <c r="F17" s="49">
        <f t="shared" ref="F17:AU17" si="5">F18</f>
        <v>22467.6328125</v>
      </c>
      <c r="G17" s="49">
        <f t="shared" si="5"/>
        <v>24852.123046875</v>
      </c>
      <c r="H17" s="49">
        <f t="shared" si="5"/>
        <v>27643.326171875</v>
      </c>
      <c r="I17" s="49">
        <f t="shared" si="5"/>
        <v>24530.4140625</v>
      </c>
      <c r="J17" s="49">
        <f t="shared" si="5"/>
        <v>22240.5625</v>
      </c>
      <c r="K17" s="49">
        <f t="shared" si="5"/>
        <v>24257.31640625</v>
      </c>
      <c r="L17" s="49">
        <f t="shared" si="5"/>
        <v>24552.193359375</v>
      </c>
      <c r="M17" s="49">
        <f t="shared" si="5"/>
        <v>23733.109375</v>
      </c>
      <c r="N17" s="49">
        <f t="shared" si="5"/>
        <v>24031.3125</v>
      </c>
      <c r="O17" s="49">
        <f t="shared" si="5"/>
        <v>22304.09375</v>
      </c>
      <c r="P17" s="49">
        <f t="shared" si="5"/>
        <v>19256.03515625</v>
      </c>
      <c r="Q17" s="49">
        <f t="shared" si="5"/>
        <v>19154.39453125</v>
      </c>
      <c r="R17" s="49">
        <f t="shared" si="5"/>
        <v>21565.30078125</v>
      </c>
      <c r="S17" s="49">
        <f t="shared" si="5"/>
        <v>23153.134765625</v>
      </c>
      <c r="T17" s="49">
        <f t="shared" si="5"/>
        <v>23928.97265625</v>
      </c>
      <c r="U17" s="49">
        <f t="shared" si="5"/>
        <v>24955.80859375</v>
      </c>
      <c r="V17" s="49">
        <f t="shared" si="5"/>
        <v>27098.34375</v>
      </c>
      <c r="W17" s="49">
        <f t="shared" si="5"/>
        <v>26817.728515625</v>
      </c>
      <c r="X17" s="49">
        <f t="shared" si="5"/>
        <v>27329.845703125</v>
      </c>
      <c r="Y17" s="49">
        <f t="shared" si="5"/>
        <v>29480.88671875</v>
      </c>
      <c r="Z17" s="49">
        <f t="shared" si="5"/>
        <v>30119.50390625</v>
      </c>
      <c r="AA17" s="49">
        <f t="shared" si="5"/>
        <v>30769.18359375</v>
      </c>
      <c r="AB17" s="49">
        <f t="shared" si="5"/>
        <v>31943.57421875</v>
      </c>
      <c r="AC17" s="49">
        <f t="shared" si="5"/>
        <v>33730.84765625</v>
      </c>
      <c r="AD17" s="49">
        <f t="shared" si="5"/>
        <v>33396.5</v>
      </c>
      <c r="AE17" s="49">
        <f t="shared" si="5"/>
        <v>39190.84765625</v>
      </c>
      <c r="AF17" s="49">
        <f t="shared" si="5"/>
        <v>38434.21875</v>
      </c>
      <c r="AG17" s="49">
        <f t="shared" si="5"/>
        <v>43272.97265625</v>
      </c>
      <c r="AH17" s="49">
        <f t="shared" si="5"/>
        <v>46890.796875</v>
      </c>
      <c r="AI17" s="49">
        <f t="shared" si="5"/>
        <v>44020.84765625</v>
      </c>
      <c r="AJ17" s="49">
        <f t="shared" si="5"/>
        <v>45911.0078125</v>
      </c>
      <c r="AK17" s="49">
        <f t="shared" si="5"/>
        <v>47574.53125</v>
      </c>
      <c r="AL17" s="49">
        <f t="shared" si="5"/>
        <v>52309.96484375</v>
      </c>
      <c r="AM17" s="49">
        <f t="shared" si="5"/>
        <v>54158.484375</v>
      </c>
      <c r="AN17" s="49">
        <f t="shared" si="5"/>
        <v>52220.625</v>
      </c>
      <c r="AO17" s="49">
        <f t="shared" si="5"/>
        <v>55649.4921875</v>
      </c>
      <c r="AP17" s="49">
        <f t="shared" si="5"/>
        <v>61869.41796875</v>
      </c>
      <c r="AQ17" s="49">
        <f t="shared" si="5"/>
        <v>60491.1015625</v>
      </c>
      <c r="AR17" s="49">
        <f t="shared" si="5"/>
        <v>65473.6796875</v>
      </c>
      <c r="AS17" s="49">
        <f t="shared" si="5"/>
        <v>81830.09375</v>
      </c>
      <c r="AT17" s="49">
        <f t="shared" si="5"/>
        <v>95159.7890625</v>
      </c>
      <c r="AU17" s="49">
        <f t="shared" si="5"/>
        <v>96343.609375</v>
      </c>
      <c r="AV17" s="48">
        <f t="shared" ref="AV17:BV17" si="6">AV19</f>
        <v>101160.78984375</v>
      </c>
      <c r="AW17" s="48">
        <f t="shared" si="6"/>
        <v>106218.82933593749</v>
      </c>
      <c r="AX17" s="48">
        <f t="shared" si="6"/>
        <v>111529.77080273438</v>
      </c>
      <c r="AY17" s="48">
        <f t="shared" si="6"/>
        <v>117106.2593428711</v>
      </c>
      <c r="AZ17" s="48">
        <f t="shared" si="6"/>
        <v>122961.57231001466</v>
      </c>
      <c r="BA17" s="48">
        <f t="shared" si="6"/>
        <v>129109.65092551539</v>
      </c>
      <c r="BB17" s="48">
        <f t="shared" si="6"/>
        <v>135565.13347179117</v>
      </c>
      <c r="BC17" s="48">
        <f t="shared" si="6"/>
        <v>142343.39014538072</v>
      </c>
      <c r="BD17" s="48">
        <f t="shared" si="6"/>
        <v>149460.55965264977</v>
      </c>
      <c r="BE17" s="48">
        <f t="shared" si="6"/>
        <v>156933.58763528225</v>
      </c>
      <c r="BF17" s="48">
        <f t="shared" si="6"/>
        <v>164780.26701704637</v>
      </c>
      <c r="BG17" s="48">
        <f t="shared" si="6"/>
        <v>173019.2803678987</v>
      </c>
      <c r="BH17" s="48">
        <f t="shared" si="6"/>
        <v>181670.24438629363</v>
      </c>
      <c r="BI17" s="48">
        <f t="shared" si="6"/>
        <v>190753.75660560833</v>
      </c>
      <c r="BJ17" s="48">
        <f t="shared" si="6"/>
        <v>200291.44443588876</v>
      </c>
      <c r="BK17" s="48">
        <f t="shared" si="6"/>
        <v>210306.01665768321</v>
      </c>
      <c r="BL17" s="48">
        <f t="shared" si="6"/>
        <v>220821.31749056739</v>
      </c>
      <c r="BM17" s="321">
        <f t="shared" si="6"/>
        <v>231862.38336509577</v>
      </c>
      <c r="BN17" s="321">
        <f t="shared" si="6"/>
        <v>243455.50253335058</v>
      </c>
      <c r="BO17" s="321">
        <f t="shared" si="6"/>
        <v>255628.27766001812</v>
      </c>
      <c r="BP17" s="321">
        <f t="shared" si="6"/>
        <v>268409.69154301903</v>
      </c>
      <c r="BQ17" s="321">
        <f t="shared" si="6"/>
        <v>281830.17612016998</v>
      </c>
      <c r="BR17" s="321">
        <f t="shared" si="6"/>
        <v>295921.68492617848</v>
      </c>
      <c r="BS17" s="321">
        <f t="shared" si="6"/>
        <v>310717.76917248743</v>
      </c>
      <c r="BT17" s="321">
        <f t="shared" si="6"/>
        <v>326253.6576311118</v>
      </c>
      <c r="BU17" s="321">
        <f t="shared" si="6"/>
        <v>342566.34051266738</v>
      </c>
      <c r="BV17" s="321">
        <f t="shared" si="6"/>
        <v>359694.65753830079</v>
      </c>
    </row>
    <row r="18" spans="1:74" x14ac:dyDescent="0.2">
      <c r="C18" s="307" t="s">
        <v>238</v>
      </c>
      <c r="D18" s="13" t="s">
        <v>231</v>
      </c>
      <c r="E18" s="49">
        <v>25175.4375</v>
      </c>
      <c r="F18" s="49">
        <v>22467.6328125</v>
      </c>
      <c r="G18" s="49">
        <v>24852.123046875</v>
      </c>
      <c r="H18" s="49">
        <v>27643.326171875</v>
      </c>
      <c r="I18" s="49">
        <v>24530.4140625</v>
      </c>
      <c r="J18" s="49">
        <v>22240.5625</v>
      </c>
      <c r="K18" s="49">
        <v>24257.31640625</v>
      </c>
      <c r="L18" s="49">
        <v>24552.193359375</v>
      </c>
      <c r="M18" s="49">
        <v>23733.109375</v>
      </c>
      <c r="N18" s="49">
        <v>24031.3125</v>
      </c>
      <c r="O18" s="49">
        <v>22304.09375</v>
      </c>
      <c r="P18" s="49">
        <v>19256.03515625</v>
      </c>
      <c r="Q18" s="49">
        <v>19154.39453125</v>
      </c>
      <c r="R18" s="49">
        <v>21565.30078125</v>
      </c>
      <c r="S18" s="49">
        <v>23153.134765625</v>
      </c>
      <c r="T18" s="49">
        <v>23928.97265625</v>
      </c>
      <c r="U18" s="49">
        <v>24955.80859375</v>
      </c>
      <c r="V18" s="49">
        <v>27098.34375</v>
      </c>
      <c r="W18" s="49">
        <v>26817.728515625</v>
      </c>
      <c r="X18" s="49">
        <v>27329.845703125</v>
      </c>
      <c r="Y18" s="49">
        <v>29480.88671875</v>
      </c>
      <c r="Z18" s="49">
        <v>30119.50390625</v>
      </c>
      <c r="AA18" s="49">
        <v>30769.18359375</v>
      </c>
      <c r="AB18" s="49">
        <v>31943.57421875</v>
      </c>
      <c r="AC18" s="49">
        <v>33730.84765625</v>
      </c>
      <c r="AD18" s="49">
        <v>33396.5</v>
      </c>
      <c r="AE18" s="49">
        <v>39190.84765625</v>
      </c>
      <c r="AF18" s="49">
        <v>38434.21875</v>
      </c>
      <c r="AG18" s="49">
        <v>43272.97265625</v>
      </c>
      <c r="AH18" s="49">
        <v>46890.796875</v>
      </c>
      <c r="AI18" s="49">
        <v>44020.84765625</v>
      </c>
      <c r="AJ18" s="49">
        <v>45911.0078125</v>
      </c>
      <c r="AK18" s="49">
        <v>47574.53125</v>
      </c>
      <c r="AL18" s="49">
        <v>52309.96484375</v>
      </c>
      <c r="AM18" s="49">
        <v>54158.484375</v>
      </c>
      <c r="AN18" s="49">
        <v>52220.625</v>
      </c>
      <c r="AO18" s="49">
        <v>55649.4921875</v>
      </c>
      <c r="AP18" s="49">
        <v>61869.41796875</v>
      </c>
      <c r="AQ18" s="49">
        <v>60491.1015625</v>
      </c>
      <c r="AR18" s="49">
        <v>65473.6796875</v>
      </c>
      <c r="AS18" s="49">
        <v>81830.09375</v>
      </c>
      <c r="AT18" s="49">
        <v>95159.7890625</v>
      </c>
      <c r="AU18" s="49">
        <v>96343.609375</v>
      </c>
    </row>
    <row r="19" spans="1:74" x14ac:dyDescent="0.2">
      <c r="C19" s="307"/>
      <c r="D19" s="13" t="s">
        <v>240</v>
      </c>
      <c r="AC19" s="69"/>
      <c r="AD19" s="69"/>
      <c r="AE19" s="69"/>
      <c r="AF19" s="69"/>
      <c r="AG19" s="69"/>
      <c r="AH19" s="69"/>
      <c r="AI19" s="69"/>
      <c r="AJ19" s="69"/>
      <c r="AK19" s="69"/>
      <c r="AL19" s="69"/>
      <c r="AM19" s="69"/>
      <c r="AN19" s="69"/>
      <c r="AO19" s="69"/>
      <c r="AP19" s="69"/>
      <c r="AQ19" s="69"/>
      <c r="AR19" s="69"/>
      <c r="AS19" s="69"/>
      <c r="AT19" s="69"/>
      <c r="AU19" s="294">
        <f>AU18</f>
        <v>96343.609375</v>
      </c>
      <c r="AV19" s="294">
        <f>AU19*(1+$F$4)</f>
        <v>101160.78984375</v>
      </c>
      <c r="AW19" s="294">
        <f t="shared" ref="AW19:BV19" si="7">AV19*(1+$F$4)</f>
        <v>106218.82933593749</v>
      </c>
      <c r="AX19" s="294">
        <f t="shared" si="7"/>
        <v>111529.77080273438</v>
      </c>
      <c r="AY19" s="294">
        <f t="shared" si="7"/>
        <v>117106.2593428711</v>
      </c>
      <c r="AZ19" s="294">
        <f t="shared" si="7"/>
        <v>122961.57231001466</v>
      </c>
      <c r="BA19" s="294">
        <f t="shared" si="7"/>
        <v>129109.65092551539</v>
      </c>
      <c r="BB19" s="294">
        <f t="shared" si="7"/>
        <v>135565.13347179117</v>
      </c>
      <c r="BC19" s="294">
        <f t="shared" si="7"/>
        <v>142343.39014538072</v>
      </c>
      <c r="BD19" s="294">
        <f t="shared" si="7"/>
        <v>149460.55965264977</v>
      </c>
      <c r="BE19" s="294">
        <f t="shared" si="7"/>
        <v>156933.58763528225</v>
      </c>
      <c r="BF19" s="294">
        <f t="shared" si="7"/>
        <v>164780.26701704637</v>
      </c>
      <c r="BG19" s="294">
        <f t="shared" si="7"/>
        <v>173019.2803678987</v>
      </c>
      <c r="BH19" s="294">
        <f t="shared" si="7"/>
        <v>181670.24438629363</v>
      </c>
      <c r="BI19" s="294">
        <f t="shared" si="7"/>
        <v>190753.75660560833</v>
      </c>
      <c r="BJ19" s="294">
        <f t="shared" si="7"/>
        <v>200291.44443588876</v>
      </c>
      <c r="BK19" s="294">
        <f t="shared" si="7"/>
        <v>210306.01665768321</v>
      </c>
      <c r="BL19" s="294">
        <f t="shared" si="7"/>
        <v>220821.31749056739</v>
      </c>
      <c r="BM19" s="321">
        <f t="shared" si="7"/>
        <v>231862.38336509577</v>
      </c>
      <c r="BN19" s="321">
        <f t="shared" si="7"/>
        <v>243455.50253335058</v>
      </c>
      <c r="BO19" s="321">
        <f t="shared" si="7"/>
        <v>255628.27766001812</v>
      </c>
      <c r="BP19" s="321">
        <f t="shared" si="7"/>
        <v>268409.69154301903</v>
      </c>
      <c r="BQ19" s="321">
        <f t="shared" si="7"/>
        <v>281830.17612016998</v>
      </c>
      <c r="BR19" s="321">
        <f t="shared" si="7"/>
        <v>295921.68492617848</v>
      </c>
      <c r="BS19" s="321">
        <f t="shared" si="7"/>
        <v>310717.76917248743</v>
      </c>
      <c r="BT19" s="321">
        <f t="shared" si="7"/>
        <v>326253.6576311118</v>
      </c>
      <c r="BU19" s="321">
        <f t="shared" si="7"/>
        <v>342566.34051266738</v>
      </c>
      <c r="BV19" s="321">
        <f t="shared" si="7"/>
        <v>359694.65753830079</v>
      </c>
    </row>
    <row r="20" spans="1:74" x14ac:dyDescent="0.2">
      <c r="C20" s="299" t="s">
        <v>252</v>
      </c>
      <c r="D20" s="2" t="s">
        <v>281</v>
      </c>
      <c r="E20" s="361">
        <f>E15/E18</f>
        <v>0.15548777597474653</v>
      </c>
      <c r="F20" s="361">
        <f t="shared" ref="F20:AC20" si="8">F15/F18</f>
        <v>0.18267538309722947</v>
      </c>
      <c r="G20" s="361">
        <f t="shared" si="8"/>
        <v>0.17394356418149598</v>
      </c>
      <c r="H20" s="361">
        <f t="shared" si="8"/>
        <v>0.16277884058803957</v>
      </c>
      <c r="I20" s="361">
        <f t="shared" si="8"/>
        <v>0.18640644868482847</v>
      </c>
      <c r="J20" s="361">
        <f t="shared" si="8"/>
        <v>0.20733743407000879</v>
      </c>
      <c r="K20" s="361">
        <f t="shared" si="8"/>
        <v>0.19762093904255301</v>
      </c>
      <c r="L20" s="361">
        <f t="shared" si="8"/>
        <v>0.19553551224861354</v>
      </c>
      <c r="M20" s="361">
        <f t="shared" si="8"/>
        <v>0.20476802921355916</v>
      </c>
      <c r="N20" s="361">
        <f t="shared" si="8"/>
        <v>0.20723566111423597</v>
      </c>
      <c r="O20" s="361">
        <f t="shared" si="8"/>
        <v>0.2331963578868195</v>
      </c>
      <c r="P20" s="361">
        <f t="shared" si="8"/>
        <v>0.27241120300949379</v>
      </c>
      <c r="Q20" s="361">
        <f t="shared" si="8"/>
        <v>0.24941716081955032</v>
      </c>
      <c r="R20" s="361">
        <f t="shared" si="8"/>
        <v>0.23476729306637142</v>
      </c>
      <c r="S20" s="361">
        <f t="shared" si="8"/>
        <v>0.23531663283799611</v>
      </c>
      <c r="T20" s="361">
        <f t="shared" si="8"/>
        <v>0.23817109465309866</v>
      </c>
      <c r="U20" s="361">
        <f t="shared" si="8"/>
        <v>0.23624630087808751</v>
      </c>
      <c r="V20" s="361">
        <f t="shared" si="8"/>
        <v>0.22181069103700754</v>
      </c>
      <c r="W20" s="361">
        <f t="shared" si="8"/>
        <v>0.23722251902622313</v>
      </c>
      <c r="X20" s="361">
        <f t="shared" si="8"/>
        <v>0.2363973318596756</v>
      </c>
      <c r="Y20" s="361">
        <f t="shared" si="8"/>
        <v>0.22279918888297973</v>
      </c>
      <c r="Z20" s="361">
        <f t="shared" si="8"/>
        <v>0.2245838189650112</v>
      </c>
      <c r="AA20" s="361">
        <f t="shared" si="8"/>
        <v>0.22538252640502679</v>
      </c>
      <c r="AB20" s="361">
        <f t="shared" si="8"/>
        <v>0.22031985144148059</v>
      </c>
      <c r="AC20" s="361">
        <f t="shared" si="8"/>
        <v>0.21416645418171387</v>
      </c>
      <c r="AD20" s="361"/>
      <c r="AE20" s="69"/>
      <c r="AF20" s="69"/>
      <c r="AG20" s="69"/>
      <c r="AH20" s="69"/>
      <c r="AI20" s="69"/>
      <c r="AJ20" s="69"/>
      <c r="AK20" s="69"/>
      <c r="AL20" s="69"/>
      <c r="AM20" s="69"/>
      <c r="AN20" s="69"/>
      <c r="AO20" s="69"/>
      <c r="AP20" s="69"/>
      <c r="AQ20" s="69"/>
      <c r="AR20" s="69"/>
      <c r="AS20" s="69"/>
      <c r="AT20" s="69"/>
      <c r="AU20" s="69"/>
      <c r="AV20" s="294"/>
      <c r="AW20" s="294"/>
      <c r="AX20" s="294"/>
      <c r="AY20" s="294"/>
      <c r="AZ20" s="294"/>
      <c r="BA20" s="294"/>
      <c r="BB20" s="294"/>
      <c r="BC20" s="294"/>
      <c r="BD20" s="294"/>
      <c r="BE20" s="294"/>
      <c r="BF20" s="294"/>
      <c r="BG20" s="294"/>
      <c r="BH20" s="294"/>
      <c r="BI20" s="294"/>
      <c r="BJ20" s="294"/>
      <c r="BK20" s="294"/>
      <c r="BL20" s="294"/>
      <c r="BM20" s="321"/>
      <c r="BN20" s="321"/>
      <c r="BO20" s="321"/>
      <c r="BP20" s="321"/>
      <c r="BQ20" s="321"/>
      <c r="BR20" s="321"/>
      <c r="BS20" s="321"/>
      <c r="BT20" s="321"/>
      <c r="BU20" s="321"/>
      <c r="BV20" s="321"/>
    </row>
    <row r="21" spans="1:74" x14ac:dyDescent="0.2">
      <c r="C21" s="299"/>
      <c r="D21" s="2" t="s">
        <v>282</v>
      </c>
      <c r="E21" s="361"/>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f>AC20</f>
        <v>0.21416645418171387</v>
      </c>
      <c r="AD21" s="361">
        <f t="shared" ref="AD21:AU21" si="9">AD15/AD18</f>
        <v>0.2203922095962047</v>
      </c>
      <c r="AE21" s="361">
        <f t="shared" si="9"/>
        <v>0.1875911394811689</v>
      </c>
      <c r="AF21" s="361">
        <f t="shared" si="9"/>
        <v>0.1981318558173906</v>
      </c>
      <c r="AG21" s="361">
        <f t="shared" si="9"/>
        <v>0.17987767927700218</v>
      </c>
      <c r="AH21" s="361">
        <f t="shared" si="9"/>
        <v>0.16260280592727056</v>
      </c>
      <c r="AI21" s="361">
        <f t="shared" si="9"/>
        <v>0.1736830230021548</v>
      </c>
      <c r="AJ21" s="361">
        <f t="shared" si="9"/>
        <v>0.16553072289130349</v>
      </c>
      <c r="AK21" s="361">
        <f t="shared" si="9"/>
        <v>0.15277693210664745</v>
      </c>
      <c r="AL21" s="361">
        <f t="shared" si="9"/>
        <v>0.14020678292785541</v>
      </c>
      <c r="AM21" s="361">
        <f t="shared" si="9"/>
        <v>0.13472683798538304</v>
      </c>
      <c r="AN21" s="361">
        <f t="shared" si="9"/>
        <v>0.14605148931940118</v>
      </c>
      <c r="AO21" s="361">
        <f t="shared" si="9"/>
        <v>0.13805477419777734</v>
      </c>
      <c r="AP21" s="361">
        <f t="shared" si="9"/>
        <v>0.12450850058200814</v>
      </c>
      <c r="AQ21" s="361">
        <f t="shared" si="9"/>
        <v>0.13644804691582157</v>
      </c>
      <c r="AR21" s="361">
        <f t="shared" si="9"/>
        <v>0.13333185380380899</v>
      </c>
      <c r="AS21" s="361">
        <f t="shared" si="9"/>
        <v>0.11325280226747413</v>
      </c>
      <c r="AT21" s="361">
        <f t="shared" si="9"/>
        <v>0.10414282964731504</v>
      </c>
      <c r="AU21" s="361">
        <f t="shared" si="9"/>
        <v>0.10750401820225089</v>
      </c>
      <c r="AV21" s="294"/>
      <c r="AW21" s="294"/>
      <c r="AX21" s="294"/>
      <c r="AY21" s="294"/>
      <c r="AZ21" s="294"/>
      <c r="BA21" s="294"/>
      <c r="BB21" s="294"/>
      <c r="BC21" s="294"/>
      <c r="BD21" s="294"/>
      <c r="BE21" s="294"/>
      <c r="BF21" s="294"/>
      <c r="BG21" s="294"/>
      <c r="BH21" s="294"/>
      <c r="BI21" s="294"/>
      <c r="BJ21" s="294"/>
      <c r="BK21" s="294"/>
      <c r="BL21" s="294"/>
      <c r="BM21" s="321"/>
      <c r="BN21" s="321"/>
      <c r="BO21" s="321"/>
      <c r="BP21" s="321"/>
      <c r="BQ21" s="321"/>
      <c r="BR21" s="321"/>
      <c r="BS21" s="321"/>
      <c r="BT21" s="321"/>
      <c r="BU21" s="321"/>
      <c r="BV21" s="321"/>
    </row>
    <row r="22" spans="1:74" x14ac:dyDescent="0.2">
      <c r="B22" s="277" t="s">
        <v>283</v>
      </c>
      <c r="C22" s="299"/>
      <c r="D22" s="2" t="s">
        <v>284</v>
      </c>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T22" s="85"/>
      <c r="AU22" s="365"/>
      <c r="AV22" s="363">
        <f>0.547879*EXP(-0.037936*(AW11-$E11))</f>
        <v>0.10322080789858445</v>
      </c>
      <c r="AW22" s="363">
        <f>0.547879*EXP(-0.037936*(AX11-$E11))</f>
        <v>9.9378367545212148E-2</v>
      </c>
      <c r="AX22" s="363">
        <f t="shared" ref="AX22:BL22" si="10">0.547879*EXP(-0.037936*(AY11-$E11))</f>
        <v>9.5678963738150616E-2</v>
      </c>
      <c r="AY22" s="363">
        <f t="shared" si="10"/>
        <v>9.2117271878525503E-2</v>
      </c>
      <c r="AZ22" s="363">
        <f t="shared" si="10"/>
        <v>8.8688165578016981E-2</v>
      </c>
      <c r="BA22" s="363">
        <f t="shared" si="10"/>
        <v>8.5386709280384082E-2</v>
      </c>
      <c r="BB22" s="363">
        <f t="shared" si="10"/>
        <v>8.2208151157655826E-2</v>
      </c>
      <c r="BC22" s="363">
        <f t="shared" si="10"/>
        <v>7.9147916270764965E-2</v>
      </c>
      <c r="BD22" s="363">
        <f t="shared" si="10"/>
        <v>7.6201599984780044E-2</v>
      </c>
      <c r="BE22" s="363">
        <f t="shared" si="10"/>
        <v>7.3364961629258402E-2</v>
      </c>
      <c r="BF22" s="363">
        <f t="shared" si="10"/>
        <v>7.0633918394595457E-2</v>
      </c>
      <c r="BG22" s="363">
        <f t="shared" si="10"/>
        <v>6.8004539455584809E-2</v>
      </c>
      <c r="BH22" s="363">
        <f t="shared" si="10"/>
        <v>6.5473040313731801E-2</v>
      </c>
      <c r="BI22" s="363">
        <f t="shared" si="10"/>
        <v>6.3035777350176722E-2</v>
      </c>
      <c r="BJ22" s="363">
        <f t="shared" si="10"/>
        <v>6.0689242581387776E-2</v>
      </c>
      <c r="BK22" s="363">
        <f t="shared" si="10"/>
        <v>5.8430058610076094E-2</v>
      </c>
      <c r="BL22" s="363">
        <f t="shared" si="10"/>
        <v>5.6254973764064672E-2</v>
      </c>
      <c r="BM22" s="364"/>
      <c r="BN22" s="364"/>
      <c r="BO22" s="364"/>
      <c r="BP22" s="364"/>
      <c r="BQ22" s="364"/>
      <c r="BR22" s="364"/>
      <c r="BS22" s="364"/>
      <c r="BT22" s="364"/>
      <c r="BU22" s="364"/>
      <c r="BV22" s="364"/>
    </row>
    <row r="23" spans="1:74" x14ac:dyDescent="0.2">
      <c r="C23" s="299"/>
      <c r="D23" s="2" t="s">
        <v>285</v>
      </c>
      <c r="AQ23" s="69"/>
      <c r="AR23" s="69"/>
      <c r="AS23" s="69"/>
      <c r="AT23" s="69"/>
      <c r="AU23" s="294"/>
      <c r="AV23" s="294">
        <f>AV22*AV19</f>
        <v>10441.898455330791</v>
      </c>
      <c r="AW23" s="294">
        <f t="shared" ref="AW23:BL23" si="11">AW22*AW19</f>
        <v>10555.853861968959</v>
      </c>
      <c r="AX23" s="294">
        <f t="shared" si="11"/>
        <v>10671.052896359071</v>
      </c>
      <c r="AY23" s="294">
        <f t="shared" si="11"/>
        <v>10787.509130564375</v>
      </c>
      <c r="AZ23" s="294">
        <f t="shared" si="11"/>
        <v>10905.236284763887</v>
      </c>
      <c r="BA23" s="294">
        <f t="shared" si="11"/>
        <v>11024.248228868855</v>
      </c>
      <c r="BB23" s="294">
        <f t="shared" si="11"/>
        <v>11144.558984156796</v>
      </c>
      <c r="BC23" s="294">
        <f t="shared" si="11"/>
        <v>11266.182724923425</v>
      </c>
      <c r="BD23" s="294">
        <f t="shared" si="11"/>
        <v>11389.133780152573</v>
      </c>
      <c r="BE23" s="294">
        <f t="shared" si="11"/>
        <v>11513.426635204343</v>
      </c>
      <c r="BF23" s="294">
        <f t="shared" si="11"/>
        <v>11639.075933521703</v>
      </c>
      <c r="BG23" s="294">
        <f t="shared" si="11"/>
        <v>11766.096478355657</v>
      </c>
      <c r="BH23" s="294">
        <f t="shared" si="11"/>
        <v>11894.503234509311</v>
      </c>
      <c r="BI23" s="294">
        <f t="shared" si="11"/>
        <v>12024.311330100929</v>
      </c>
      <c r="BJ23" s="294">
        <f t="shared" si="11"/>
        <v>12155.536058346204</v>
      </c>
      <c r="BK23" s="294">
        <f t="shared" si="11"/>
        <v>12288.192879360069</v>
      </c>
      <c r="BL23" s="294">
        <f t="shared" si="11"/>
        <v>12422.297421978064</v>
      </c>
      <c r="BM23" s="321"/>
      <c r="BN23" s="321"/>
      <c r="BO23" s="321"/>
      <c r="BP23" s="321"/>
      <c r="BQ23" s="321"/>
      <c r="BR23" s="321"/>
      <c r="BS23" s="321"/>
      <c r="BT23" s="321"/>
      <c r="BU23" s="321"/>
      <c r="BV23" s="321"/>
    </row>
    <row r="24" spans="1:74" x14ac:dyDescent="0.2">
      <c r="C24" s="8" t="s">
        <v>239</v>
      </c>
      <c r="D24" s="2" t="s">
        <v>287</v>
      </c>
      <c r="E24" s="367">
        <f>E16/E18</f>
        <v>1.0282664033494988E-2</v>
      </c>
      <c r="F24" s="367">
        <f t="shared" ref="F24:AC24" si="12">F16/F18</f>
        <v>1.2517056509175298E-2</v>
      </c>
      <c r="G24" s="367">
        <f t="shared" si="12"/>
        <v>1.245265945612817E-2</v>
      </c>
      <c r="H24" s="367">
        <f t="shared" si="12"/>
        <v>1.1505143889878604E-2</v>
      </c>
      <c r="I24" s="367">
        <f t="shared" si="12"/>
        <v>1.2994010562325253E-2</v>
      </c>
      <c r="J24" s="367">
        <f t="shared" si="12"/>
        <v>1.4781629870665424E-2</v>
      </c>
      <c r="K24" s="367">
        <f t="shared" si="12"/>
        <v>1.4120629960747255E-2</v>
      </c>
      <c r="L24" s="367">
        <f t="shared" si="12"/>
        <v>1.2885332170793825E-2</v>
      </c>
      <c r="M24" s="367">
        <f t="shared" si="12"/>
        <v>1.4168758706418028E-2</v>
      </c>
      <c r="N24" s="367">
        <f t="shared" si="12"/>
        <v>1.4917230355194572E-2</v>
      </c>
      <c r="O24" s="367">
        <f t="shared" si="12"/>
        <v>1.7233320492245931E-2</v>
      </c>
      <c r="P24" s="367">
        <f t="shared" si="12"/>
        <v>1.7830580561771905E-2</v>
      </c>
      <c r="Q24" s="367">
        <f t="shared" si="12"/>
        <v>1.0895397286547448E-2</v>
      </c>
      <c r="R24" s="367">
        <f t="shared" si="12"/>
        <v>8.9615426114085968E-3</v>
      </c>
      <c r="S24" s="367">
        <f t="shared" si="12"/>
        <v>1.0470018905047706E-2</v>
      </c>
      <c r="T24" s="367">
        <f t="shared" si="12"/>
        <v>1.3131708715372349E-2</v>
      </c>
      <c r="U24" s="367">
        <f t="shared" si="12"/>
        <v>1.3752904701951358E-2</v>
      </c>
      <c r="V24" s="367">
        <f t="shared" si="12"/>
        <v>1.3348556870216546E-2</v>
      </c>
      <c r="W24" s="367">
        <f t="shared" si="12"/>
        <v>1.4187809078706778E-2</v>
      </c>
      <c r="X24" s="367">
        <f t="shared" si="12"/>
        <v>1.4128293459565322E-2</v>
      </c>
      <c r="Y24" s="367">
        <f t="shared" si="12"/>
        <v>1.3266586249634241E-2</v>
      </c>
      <c r="Z24" s="367">
        <f t="shared" si="12"/>
        <v>1.4006671866674992E-2</v>
      </c>
      <c r="AA24" s="367">
        <f t="shared" si="12"/>
        <v>1.4030296842073719E-2</v>
      </c>
      <c r="AB24" s="367">
        <f t="shared" si="12"/>
        <v>1.347526768972062E-2</v>
      </c>
      <c r="AC24" s="367">
        <f t="shared" si="12"/>
        <v>1.3805116530014441E-2</v>
      </c>
    </row>
    <row r="25" spans="1:74" x14ac:dyDescent="0.2">
      <c r="B25" s="305" t="s">
        <v>289</v>
      </c>
      <c r="C25" s="8"/>
      <c r="D25" s="2" t="s">
        <v>288</v>
      </c>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f>AC24</f>
        <v>1.3805116530014441E-2</v>
      </c>
      <c r="AD25" s="367">
        <f t="shared" ref="AD25:AU25" si="13">AD16/AD18</f>
        <v>1.4771837334774478E-2</v>
      </c>
      <c r="AE25" s="367">
        <f t="shared" si="13"/>
        <v>1.3553213595643508E-2</v>
      </c>
      <c r="AF25" s="367">
        <f t="shared" si="13"/>
        <v>1.3014451381120583E-2</v>
      </c>
      <c r="AG25" s="367">
        <f t="shared" si="13"/>
        <v>1.3551460604751143E-2</v>
      </c>
      <c r="AH25" s="367">
        <f t="shared" si="13"/>
        <v>1.2199288290360393E-2</v>
      </c>
      <c r="AI25" s="367">
        <f t="shared" si="13"/>
        <v>1.3099319837324742E-2</v>
      </c>
      <c r="AJ25" s="367">
        <f t="shared" si="13"/>
        <v>1.2579671432033784E-2</v>
      </c>
      <c r="AK25" s="367">
        <f t="shared" si="13"/>
        <v>1.0410092964668398E-2</v>
      </c>
      <c r="AL25" s="367">
        <f t="shared" si="13"/>
        <v>1.0082944954918932E-2</v>
      </c>
      <c r="AM25" s="367">
        <f t="shared" si="13"/>
        <v>1.0268399083285267E-2</v>
      </c>
      <c r="AN25" s="367">
        <f t="shared" si="13"/>
        <v>1.1773639311179774E-2</v>
      </c>
      <c r="AO25" s="367">
        <f t="shared" si="13"/>
        <v>1.0763326233809569E-2</v>
      </c>
      <c r="AP25" s="367">
        <f t="shared" si="13"/>
        <v>1.0012740386887412E-2</v>
      </c>
      <c r="AQ25" s="367">
        <f t="shared" si="13"/>
        <v>1.2139734570952984E-2</v>
      </c>
      <c r="AR25" s="367">
        <f t="shared" si="13"/>
        <v>1.1444544723864903E-2</v>
      </c>
      <c r="AS25" s="367">
        <f t="shared" si="13"/>
        <v>1.0395376901305448E-2</v>
      </c>
      <c r="AT25" s="367">
        <f t="shared" si="13"/>
        <v>1.0160664987148824E-2</v>
      </c>
      <c r="AU25" s="367">
        <f t="shared" si="13"/>
        <v>1.0623696979356495E-2</v>
      </c>
    </row>
    <row r="26" spans="1:74" ht="14.25" x14ac:dyDescent="0.2">
      <c r="B26" s="308"/>
      <c r="C26" s="8"/>
      <c r="D26" s="2" t="s">
        <v>310</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362">
        <f>0.021377*EXP(-0.01764*(AV11-$E11))</f>
        <v>1.0012112176354108E-2</v>
      </c>
      <c r="AV26" s="362">
        <f t="shared" ref="AV26:BL26" si="14">0.021377*EXP(-0.01764*(AW11-$E11))</f>
        <v>9.8370471308179917E-3</v>
      </c>
      <c r="AW26" s="362">
        <f t="shared" si="14"/>
        <v>9.6650431546774947E-3</v>
      </c>
      <c r="AX26" s="362">
        <f t="shared" si="14"/>
        <v>9.4960467241362711E-3</v>
      </c>
      <c r="AY26" s="362">
        <f t="shared" si="14"/>
        <v>9.3300052512790034E-3</v>
      </c>
      <c r="AZ26" s="362">
        <f t="shared" si="14"/>
        <v>9.166867067707217E-3</v>
      </c>
      <c r="BA26" s="362">
        <f t="shared" si="14"/>
        <v>9.006581408461228E-3</v>
      </c>
      <c r="BB26" s="362">
        <f t="shared" si="14"/>
        <v>8.8490983962232275E-3</v>
      </c>
      <c r="BC26" s="362">
        <f t="shared" si="14"/>
        <v>8.6943690257965632E-3</v>
      </c>
      <c r="BD26" s="362">
        <f t="shared" si="14"/>
        <v>8.542345148856427E-3</v>
      </c>
      <c r="BE26" s="362">
        <f t="shared" si="14"/>
        <v>8.3929794589671682E-3</v>
      </c>
      <c r="BF26" s="362">
        <f t="shared" si="14"/>
        <v>8.2462254768615826E-3</v>
      </c>
      <c r="BG26" s="362">
        <f t="shared" si="14"/>
        <v>8.1020375359776072E-3</v>
      </c>
      <c r="BH26" s="362">
        <f t="shared" si="14"/>
        <v>7.9603707682479076E-3</v>
      </c>
      <c r="BI26" s="362">
        <f t="shared" si="14"/>
        <v>7.8211810901379318E-3</v>
      </c>
      <c r="BJ26" s="362">
        <f t="shared" si="14"/>
        <v>7.6844251889281005E-3</v>
      </c>
      <c r="BK26" s="362">
        <f t="shared" si="14"/>
        <v>7.5500605092358626E-3</v>
      </c>
      <c r="BL26" s="362">
        <f t="shared" si="14"/>
        <v>7.4180452397733954E-3</v>
      </c>
      <c r="BM26" s="322"/>
      <c r="BN26" s="322"/>
      <c r="BO26" s="322"/>
      <c r="BP26" s="322"/>
      <c r="BQ26" s="322"/>
      <c r="BR26" s="322"/>
      <c r="BS26" s="322"/>
      <c r="BT26" s="322"/>
      <c r="BU26" s="322"/>
      <c r="BV26" s="322"/>
    </row>
    <row r="27" spans="1:74" x14ac:dyDescent="0.2">
      <c r="B27" s="305"/>
      <c r="C27" s="8"/>
      <c r="D27" s="2" t="s">
        <v>311</v>
      </c>
      <c r="AU27" s="310">
        <f>AU16</f>
        <v>1023.5253118974896</v>
      </c>
      <c r="AV27" s="310">
        <f>AV26*AV19</f>
        <v>995.12345748374275</v>
      </c>
      <c r="AW27" s="310">
        <f t="shared" ref="AW27:BL27" si="15">AW26*AW19</f>
        <v>1026.6095693711598</v>
      </c>
      <c r="AX27" s="310">
        <f t="shared" si="15"/>
        <v>1059.091914674975</v>
      </c>
      <c r="AY27" s="310">
        <f t="shared" si="15"/>
        <v>1092.6020146266283</v>
      </c>
      <c r="AZ27" s="310">
        <f t="shared" si="15"/>
        <v>1127.172387802173</v>
      </c>
      <c r="BA27" s="310">
        <f t="shared" si="15"/>
        <v>1162.8365816786659</v>
      </c>
      <c r="BB27" s="310">
        <f>BB26*BB19</f>
        <v>1199.629205189015</v>
      </c>
      <c r="BC27" s="310">
        <f t="shared" si="15"/>
        <v>1237.5859623068739</v>
      </c>
      <c r="BD27" s="310">
        <f t="shared" si="15"/>
        <v>1276.7436866941794</v>
      </c>
      <c r="BE27" s="310">
        <f t="shared" si="15"/>
        <v>1317.1403774449479</v>
      </c>
      <c r="BF27" s="310">
        <f t="shared" si="15"/>
        <v>1358.8152359600222</v>
      </c>
      <c r="BG27" s="310">
        <f t="shared" si="15"/>
        <v>1401.8087039885488</v>
      </c>
      <c r="BH27" s="310">
        <f t="shared" si="15"/>
        <v>1446.1625028731053</v>
      </c>
      <c r="BI27" s="310">
        <f t="shared" si="15"/>
        <v>1491.9196740365576</v>
      </c>
      <c r="BJ27" s="310">
        <f t="shared" si="15"/>
        <v>1539.1246207499366</v>
      </c>
      <c r="BK27" s="310">
        <f t="shared" si="15"/>
        <v>1587.8231512218736</v>
      </c>
      <c r="BL27" s="310">
        <f t="shared" si="15"/>
        <v>1638.0625230513931</v>
      </c>
      <c r="BM27" s="310"/>
      <c r="BN27" s="310"/>
      <c r="BO27" s="310"/>
      <c r="BP27" s="310"/>
      <c r="BQ27" s="310"/>
      <c r="BR27" s="310"/>
      <c r="BS27" s="310"/>
      <c r="BT27" s="310"/>
      <c r="BU27" s="310"/>
      <c r="BV27" s="310"/>
    </row>
    <row r="28" spans="1:74" x14ac:dyDescent="0.2">
      <c r="AQ28" s="69"/>
      <c r="AR28" s="69"/>
      <c r="AS28" s="69"/>
      <c r="AT28" s="69"/>
      <c r="AU28" s="294"/>
      <c r="AV28" s="294"/>
      <c r="AW28" s="294"/>
      <c r="AX28" s="294"/>
      <c r="AY28" s="294"/>
      <c r="AZ28" s="294"/>
      <c r="BA28" s="294"/>
      <c r="BB28" s="294"/>
      <c r="BC28" s="294"/>
      <c r="BD28" s="294"/>
      <c r="BE28" s="294"/>
      <c r="BF28" s="294"/>
      <c r="BG28" s="294"/>
      <c r="BH28" s="294"/>
      <c r="BI28" s="294"/>
      <c r="BJ28" s="294"/>
      <c r="BK28" s="294"/>
      <c r="BL28" s="294"/>
      <c r="BM28" s="321"/>
      <c r="BN28" s="321"/>
      <c r="BO28" s="321"/>
      <c r="BP28" s="321"/>
      <c r="BQ28" s="321"/>
      <c r="BR28" s="321"/>
      <c r="BS28" s="321"/>
      <c r="BT28" s="321"/>
      <c r="BU28" s="321"/>
      <c r="BV28" s="321"/>
    </row>
    <row r="29" spans="1:74" x14ac:dyDescent="0.2">
      <c r="BM29" s="2"/>
      <c r="BN29" s="2"/>
      <c r="BO29" s="2"/>
      <c r="BP29" s="2"/>
      <c r="BQ29" s="2"/>
      <c r="BR29" s="2"/>
      <c r="BS29" s="2"/>
      <c r="BT29" s="2"/>
      <c r="BU29" s="2"/>
      <c r="BV29" s="2"/>
    </row>
    <row r="30" spans="1:74" x14ac:dyDescent="0.2">
      <c r="BM30" s="2"/>
      <c r="BN30" s="2"/>
      <c r="BO30" s="2"/>
      <c r="BP30" s="2"/>
      <c r="BQ30" s="2"/>
      <c r="BR30" s="2"/>
      <c r="BS30" s="2"/>
      <c r="BT30" s="2"/>
      <c r="BU30" s="2"/>
      <c r="BV30" s="2"/>
    </row>
    <row r="31" spans="1:74" x14ac:dyDescent="0.2">
      <c r="A31" s="272" t="s">
        <v>130</v>
      </c>
    </row>
    <row r="32" spans="1:74" x14ac:dyDescent="0.2">
      <c r="A32" s="2" t="s">
        <v>132</v>
      </c>
      <c r="D32" s="2" t="s">
        <v>290</v>
      </c>
      <c r="AU32" s="48">
        <f>AU27</f>
        <v>1023.5253118974896</v>
      </c>
      <c r="AV32" s="48">
        <f t="shared" ref="AV32:BL32" si="16">AV27</f>
        <v>995.12345748374275</v>
      </c>
      <c r="AW32" s="48">
        <f t="shared" si="16"/>
        <v>1026.6095693711598</v>
      </c>
      <c r="AX32" s="48">
        <f t="shared" si="16"/>
        <v>1059.091914674975</v>
      </c>
      <c r="AY32" s="48">
        <f t="shared" si="16"/>
        <v>1092.6020146266283</v>
      </c>
      <c r="AZ32" s="48">
        <f t="shared" si="16"/>
        <v>1127.172387802173</v>
      </c>
      <c r="BA32" s="48">
        <f t="shared" si="16"/>
        <v>1162.8365816786659</v>
      </c>
      <c r="BB32" s="48">
        <f t="shared" si="16"/>
        <v>1199.629205189015</v>
      </c>
      <c r="BC32" s="48">
        <f t="shared" si="16"/>
        <v>1237.5859623068739</v>
      </c>
      <c r="BD32" s="48">
        <f t="shared" si="16"/>
        <v>1276.7436866941794</v>
      </c>
      <c r="BE32" s="48">
        <f t="shared" si="16"/>
        <v>1317.1403774449479</v>
      </c>
      <c r="BF32" s="48">
        <f t="shared" si="16"/>
        <v>1358.8152359600222</v>
      </c>
      <c r="BG32" s="48">
        <f t="shared" si="16"/>
        <v>1401.8087039885488</v>
      </c>
      <c r="BH32" s="48">
        <f t="shared" si="16"/>
        <v>1446.1625028731053</v>
      </c>
      <c r="BI32" s="48">
        <f t="shared" si="16"/>
        <v>1491.9196740365576</v>
      </c>
      <c r="BJ32" s="48">
        <f t="shared" si="16"/>
        <v>1539.1246207499366</v>
      </c>
      <c r="BK32" s="48">
        <f t="shared" si="16"/>
        <v>1587.8231512218736</v>
      </c>
      <c r="BL32" s="48">
        <f t="shared" si="16"/>
        <v>1638.0625230513931</v>
      </c>
      <c r="BM32" s="323"/>
      <c r="BN32" s="323"/>
      <c r="BO32" s="323"/>
      <c r="BP32" s="323"/>
      <c r="BQ32" s="323"/>
      <c r="BR32" s="323"/>
      <c r="BS32" s="323"/>
      <c r="BT32" s="323"/>
      <c r="BU32" s="323"/>
      <c r="BV32" s="323"/>
    </row>
    <row r="33" spans="1:74" x14ac:dyDescent="0.2">
      <c r="A33" s="2" t="s">
        <v>121</v>
      </c>
      <c r="D33" s="2" t="s">
        <v>105</v>
      </c>
      <c r="E33" s="21">
        <f t="shared" ref="E33:AC33" si="17">100*E217/E18</f>
        <v>16.967522513944587</v>
      </c>
      <c r="F33" s="21">
        <f t="shared" si="17"/>
        <v>19.933348175952894</v>
      </c>
      <c r="G33" s="21">
        <f t="shared" si="17"/>
        <v>18.976040961562564</v>
      </c>
      <c r="H33" s="21">
        <f t="shared" si="17"/>
        <v>17.761728881217735</v>
      </c>
      <c r="I33" s="21">
        <f t="shared" si="17"/>
        <v>20.376390457011095</v>
      </c>
      <c r="J33" s="21">
        <f t="shared" si="17"/>
        <v>22.687378450633723</v>
      </c>
      <c r="K33" s="21">
        <f t="shared" si="17"/>
        <v>21.631656988451322</v>
      </c>
      <c r="L33" s="21">
        <f t="shared" si="17"/>
        <v>21.440507980774768</v>
      </c>
      <c r="M33" s="21">
        <f t="shared" si="17"/>
        <v>22.440675277648136</v>
      </c>
      <c r="N33" s="21">
        <f t="shared" si="17"/>
        <v>22.70718257330245</v>
      </c>
      <c r="O33" s="21">
        <f t="shared" si="17"/>
        <v>25.540716521293845</v>
      </c>
      <c r="P33" s="21">
        <f t="shared" si="17"/>
        <v>29.852983581243375</v>
      </c>
      <c r="Q33" s="21">
        <f t="shared" si="17"/>
        <v>27.487958404235027</v>
      </c>
      <c r="R33" s="21">
        <f t="shared" si="17"/>
        <v>25.878145023436492</v>
      </c>
      <c r="S33" s="21">
        <f t="shared" si="17"/>
        <v>25.8899204693653</v>
      </c>
      <c r="T33" s="21">
        <f t="shared" si="17"/>
        <v>26.175286758257108</v>
      </c>
      <c r="U33" s="21">
        <f t="shared" si="17"/>
        <v>25.960781793532075</v>
      </c>
      <c r="V33" s="21">
        <f t="shared" si="17"/>
        <v>24.393286870821846</v>
      </c>
      <c r="W33" s="21">
        <f t="shared" si="17"/>
        <v>26.083363479693912</v>
      </c>
      <c r="X33" s="21">
        <f t="shared" si="17"/>
        <v>25.998113161898477</v>
      </c>
      <c r="Y33" s="21">
        <f t="shared" si="17"/>
        <v>24.510649781803934</v>
      </c>
      <c r="Z33" s="21">
        <f t="shared" si="17"/>
        <v>24.701461886045504</v>
      </c>
      <c r="AA33" s="21">
        <f t="shared" si="17"/>
        <v>24.778118765557849</v>
      </c>
      <c r="AB33" s="21">
        <f t="shared" si="17"/>
        <v>24.217149462396677</v>
      </c>
      <c r="AC33" s="237">
        <f t="shared" si="17"/>
        <v>23.501846564907936</v>
      </c>
      <c r="AD33" s="21"/>
      <c r="AE33" s="21"/>
      <c r="AF33" s="21"/>
      <c r="AG33" s="21"/>
      <c r="AH33" s="21"/>
      <c r="AI33" s="21"/>
      <c r="AJ33" s="21"/>
      <c r="AK33" s="21"/>
      <c r="AL33" s="21"/>
      <c r="AM33" s="21"/>
      <c r="AN33" s="21"/>
      <c r="AO33" s="21"/>
      <c r="AP33" s="21"/>
      <c r="AQ33" s="21"/>
      <c r="AR33" s="21"/>
      <c r="AS33" s="21"/>
      <c r="AT33" s="21"/>
      <c r="AU33" s="21"/>
      <c r="AV33" s="82"/>
      <c r="AW33" s="82"/>
      <c r="AX33" s="82"/>
      <c r="AY33" s="82"/>
      <c r="AZ33" s="82"/>
      <c r="BA33" s="82"/>
      <c r="BB33" s="82"/>
      <c r="BC33" s="82"/>
      <c r="BD33" s="82"/>
      <c r="BE33" s="82"/>
      <c r="BF33" s="82"/>
      <c r="BG33" s="82"/>
      <c r="BH33" s="82"/>
      <c r="BI33" s="82"/>
      <c r="BJ33" s="82"/>
      <c r="BK33" s="82"/>
      <c r="BL33" s="82"/>
      <c r="BM33" s="323"/>
      <c r="BN33" s="323"/>
      <c r="BO33" s="323"/>
      <c r="BP33" s="323"/>
      <c r="BQ33" s="323"/>
      <c r="BR33" s="323"/>
      <c r="BS33" s="323"/>
      <c r="BT33" s="323"/>
      <c r="BU33" s="323"/>
      <c r="BV33" s="323"/>
    </row>
    <row r="34" spans="1:74" x14ac:dyDescent="0.2">
      <c r="A34" s="2" t="s">
        <v>131</v>
      </c>
      <c r="D34" s="2" t="s">
        <v>106</v>
      </c>
      <c r="AD34" s="21">
        <f t="shared" ref="AD34:AU34" si="18">100*AD217/AD18</f>
        <v>24.149080596626266</v>
      </c>
      <c r="AE34" s="21">
        <f t="shared" si="18"/>
        <v>20.534223471091799</v>
      </c>
      <c r="AF34" s="21">
        <f t="shared" si="18"/>
        <v>21.692825639098977</v>
      </c>
      <c r="AG34" s="21">
        <f t="shared" si="18"/>
        <v>19.637271893708245</v>
      </c>
      <c r="AH34" s="21">
        <f t="shared" si="18"/>
        <v>17.749180358648285</v>
      </c>
      <c r="AI34" s="21">
        <f t="shared" si="18"/>
        <v>18.922783108115677</v>
      </c>
      <c r="AJ34" s="21">
        <f t="shared" si="18"/>
        <v>18.016687269332696</v>
      </c>
      <c r="AK34" s="21">
        <f t="shared" si="18"/>
        <v>16.62938320889463</v>
      </c>
      <c r="AL34" s="21">
        <f t="shared" si="18"/>
        <v>15.226106437349125</v>
      </c>
      <c r="AM34" s="21">
        <f t="shared" si="18"/>
        <v>14.609071088996702</v>
      </c>
      <c r="AN34" s="21">
        <f t="shared" si="18"/>
        <v>15.814054404874222</v>
      </c>
      <c r="AO34" s="21">
        <f t="shared" si="18"/>
        <v>14.952884987421736</v>
      </c>
      <c r="AP34" s="21">
        <f t="shared" si="18"/>
        <v>13.46703672681053</v>
      </c>
      <c r="AQ34" s="21">
        <f t="shared" si="18"/>
        <v>14.747465325794741</v>
      </c>
      <c r="AR34" s="21">
        <f t="shared" si="18"/>
        <v>14.399471996122847</v>
      </c>
      <c r="AS34" s="21">
        <f t="shared" si="18"/>
        <v>12.222774597701205</v>
      </c>
      <c r="AT34" s="21">
        <f t="shared" si="18"/>
        <v>11.238649740045485</v>
      </c>
      <c r="AU34" s="21">
        <f t="shared" si="18"/>
        <v>11.605461850850215</v>
      </c>
      <c r="AV34" s="82"/>
      <c r="AW34" s="82"/>
      <c r="AX34" s="82"/>
      <c r="AY34" s="82"/>
      <c r="AZ34" s="82"/>
      <c r="BA34" s="82"/>
      <c r="BB34" s="82"/>
      <c r="BC34" s="82"/>
      <c r="BD34" s="82"/>
      <c r="BE34" s="82"/>
      <c r="BF34" s="82"/>
      <c r="BG34" s="82"/>
      <c r="BH34" s="82"/>
      <c r="BI34" s="82"/>
      <c r="BJ34" s="82"/>
      <c r="BK34" s="82"/>
      <c r="BL34" s="82"/>
      <c r="BM34" s="323"/>
      <c r="BN34" s="323"/>
      <c r="BO34" s="323"/>
      <c r="BP34" s="323"/>
      <c r="BQ34" s="323"/>
      <c r="BR34" s="323"/>
      <c r="BS34" s="323"/>
      <c r="BT34" s="323"/>
      <c r="BU34" s="323"/>
      <c r="BV34" s="323"/>
    </row>
    <row r="35" spans="1:74" x14ac:dyDescent="0.2">
      <c r="A35" s="2" t="s">
        <v>133</v>
      </c>
      <c r="D35" s="2" t="s">
        <v>104</v>
      </c>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36">
        <f t="shared" ref="AV35:BL35" si="19">100*AV217/AV19</f>
        <v>10.875572005506093</v>
      </c>
      <c r="AW35" s="236">
        <f t="shared" si="19"/>
        <v>10.577332607337771</v>
      </c>
      <c r="AX35" s="236">
        <f t="shared" si="19"/>
        <v>10.285019353844392</v>
      </c>
      <c r="AY35" s="236">
        <f t="shared" si="19"/>
        <v>9.9990020672982567</v>
      </c>
      <c r="AZ35" s="236">
        <f t="shared" si="19"/>
        <v>9.7875533432080122</v>
      </c>
      <c r="BA35" s="236">
        <f t="shared" si="19"/>
        <v>9.5115468415584967</v>
      </c>
      <c r="BB35" s="236">
        <f t="shared" si="19"/>
        <v>9.2424834311644979</v>
      </c>
      <c r="BC35" s="236">
        <f t="shared" si="19"/>
        <v>8.9803849743188913</v>
      </c>
      <c r="BD35" s="236">
        <f t="shared" si="19"/>
        <v>8.7252303822179194</v>
      </c>
      <c r="BE35" s="236">
        <f t="shared" si="19"/>
        <v>8.4769655220094116</v>
      </c>
      <c r="BF35" s="236">
        <f t="shared" si="19"/>
        <v>8.2355109758642193</v>
      </c>
      <c r="BG35" s="236">
        <f t="shared" si="19"/>
        <v>8.0491102882777525</v>
      </c>
      <c r="BH35" s="236">
        <f t="shared" si="19"/>
        <v>7.8005668019774967</v>
      </c>
      <c r="BI35" s="236">
        <f t="shared" si="19"/>
        <v>7.5592870486416004</v>
      </c>
      <c r="BJ35" s="236">
        <f t="shared" si="19"/>
        <v>7.3264507034240882</v>
      </c>
      <c r="BK35" s="236">
        <f t="shared" si="19"/>
        <v>7.1017446141479157</v>
      </c>
      <c r="BL35" s="236">
        <f t="shared" si="19"/>
        <v>6.8848655663214968</v>
      </c>
      <c r="BM35" s="324"/>
      <c r="BN35" s="324"/>
      <c r="BO35" s="324"/>
      <c r="BP35" s="324"/>
      <c r="BQ35" s="324"/>
      <c r="BR35" s="324"/>
      <c r="BS35" s="324"/>
      <c r="BT35" s="324"/>
      <c r="BU35" s="324"/>
      <c r="BV35" s="324"/>
    </row>
    <row r="36" spans="1:74" x14ac:dyDescent="0.2">
      <c r="A36" s="2" t="s">
        <v>134</v>
      </c>
    </row>
    <row r="40" spans="1:74" x14ac:dyDescent="0.2">
      <c r="D40" s="2" t="s">
        <v>158</v>
      </c>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f t="shared" ref="AU40:BL40" si="20">AU210</f>
        <v>11181.120831747774</v>
      </c>
      <c r="AV40" s="273">
        <f t="shared" si="20"/>
        <v>11001.814540795725</v>
      </c>
      <c r="AW40" s="273">
        <f t="shared" si="20"/>
        <v>11235.118870482578</v>
      </c>
      <c r="AX40" s="273">
        <f t="shared" si="20"/>
        <v>11470.85851235952</v>
      </c>
      <c r="AY40" s="273">
        <f t="shared" si="20"/>
        <v>11709.457292629337</v>
      </c>
      <c r="AZ40" s="273">
        <f t="shared" si="20"/>
        <v>12034.929481489979</v>
      </c>
      <c r="BA40" s="273">
        <f t="shared" si="20"/>
        <v>12280.324924753062</v>
      </c>
      <c r="BB40" s="273">
        <f t="shared" si="20"/>
        <v>12529.584999566339</v>
      </c>
      <c r="BC40" s="273">
        <f t="shared" si="20"/>
        <v>12782.984420551889</v>
      </c>
      <c r="BD40" s="273">
        <f t="shared" si="20"/>
        <v>13040.778160245934</v>
      </c>
      <c r="BE40" s="273">
        <f t="shared" si="20"/>
        <v>13303.2061162953</v>
      </c>
      <c r="BF40" s="273">
        <f t="shared" si="20"/>
        <v>13570.496976247221</v>
      </c>
      <c r="BG40" s="273">
        <f t="shared" si="20"/>
        <v>13926.512696796664</v>
      </c>
      <c r="BH40" s="273">
        <f t="shared" si="20"/>
        <v>14171.308772668606</v>
      </c>
      <c r="BI40" s="273">
        <f t="shared" si="20"/>
        <v>14419.624017885071</v>
      </c>
      <c r="BJ40" s="273">
        <f t="shared" si="20"/>
        <v>14674.253939771441</v>
      </c>
      <c r="BK40" s="273">
        <f t="shared" si="20"/>
        <v>14935.396211216033</v>
      </c>
      <c r="BL40" s="273">
        <f t="shared" si="20"/>
        <v>15203.250851005547</v>
      </c>
      <c r="BM40" s="323"/>
      <c r="BN40" s="323"/>
      <c r="BO40" s="323"/>
      <c r="BP40" s="323"/>
      <c r="BQ40" s="323"/>
      <c r="BR40" s="323"/>
      <c r="BS40" s="323"/>
      <c r="BT40" s="323"/>
      <c r="BU40" s="323"/>
      <c r="BV40" s="323"/>
    </row>
    <row r="41" spans="1:74" x14ac:dyDescent="0.2">
      <c r="D41" s="2" t="s">
        <v>161</v>
      </c>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74">
        <v>-4.4999999999999998E-2</v>
      </c>
      <c r="AW41" s="74">
        <v>-4.5999999999999999E-2</v>
      </c>
      <c r="AX41" s="74">
        <v>-4.7E-2</v>
      </c>
      <c r="AY41" s="74">
        <v>-4.8000000000000001E-2</v>
      </c>
      <c r="AZ41" s="74">
        <v>-4.9000000000000002E-2</v>
      </c>
      <c r="BA41" s="74">
        <v>-0.05</v>
      </c>
      <c r="BB41" s="74">
        <v>-5.0999999999999997E-2</v>
      </c>
      <c r="BC41" s="74">
        <v>-5.1999999999999998E-2</v>
      </c>
      <c r="BD41" s="74">
        <v>-5.2999999999999999E-2</v>
      </c>
      <c r="BE41" s="74">
        <v>-5.3999999999999999E-2</v>
      </c>
      <c r="BF41" s="74">
        <v>-5.5E-2</v>
      </c>
      <c r="BG41" s="74">
        <v>-5.6000000000000001E-2</v>
      </c>
      <c r="BH41" s="74">
        <v>-5.7000000000000002E-2</v>
      </c>
      <c r="BI41" s="74">
        <v>-5.8000000000000003E-2</v>
      </c>
      <c r="BJ41" s="74">
        <v>-5.8999999999999997E-2</v>
      </c>
      <c r="BK41" s="74">
        <v>-0.06</v>
      </c>
      <c r="BL41" s="74">
        <v>-6.0999999999999999E-2</v>
      </c>
      <c r="BM41" s="323"/>
      <c r="BN41" s="323"/>
      <c r="BO41" s="323"/>
      <c r="BP41" s="323"/>
      <c r="BQ41" s="323"/>
      <c r="BR41" s="323"/>
      <c r="BS41" s="323"/>
      <c r="BT41" s="323"/>
      <c r="BU41" s="323"/>
      <c r="BV41" s="323"/>
    </row>
    <row r="42" spans="1:74" x14ac:dyDescent="0.2">
      <c r="D42" s="2" t="s">
        <v>286</v>
      </c>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9"/>
      <c r="AV42" s="366">
        <f>AU21*(1+AV41)</f>
        <v>0.10266633738314959</v>
      </c>
      <c r="AW42" s="366">
        <f>AV42*(1+AW41)</f>
        <v>9.7943685863524713E-2</v>
      </c>
      <c r="AX42" s="366">
        <f t="shared" ref="AX42:BL42" si="21">AW42*(1+AX41)</f>
        <v>9.3340332627939046E-2</v>
      </c>
      <c r="AY42" s="366">
        <f t="shared" si="21"/>
        <v>8.8859996661797974E-2</v>
      </c>
      <c r="AZ42" s="366">
        <f t="shared" si="21"/>
        <v>8.4505856825369874E-2</v>
      </c>
      <c r="BA42" s="366">
        <f t="shared" si="21"/>
        <v>8.0280563984101383E-2</v>
      </c>
      <c r="BB42" s="366">
        <f t="shared" si="21"/>
        <v>7.6186255220912213E-2</v>
      </c>
      <c r="BC42" s="366">
        <f t="shared" si="21"/>
        <v>7.2224569949424777E-2</v>
      </c>
      <c r="BD42" s="366">
        <f t="shared" si="21"/>
        <v>6.839666774210526E-2</v>
      </c>
      <c r="BE42" s="366">
        <f t="shared" si="21"/>
        <v>6.4703247684031573E-2</v>
      </c>
      <c r="BF42" s="366">
        <f t="shared" si="21"/>
        <v>6.1144569061409831E-2</v>
      </c>
      <c r="BG42" s="366">
        <f t="shared" si="21"/>
        <v>5.7720473193970875E-2</v>
      </c>
      <c r="BH42" s="366">
        <f t="shared" si="21"/>
        <v>5.4430406221914536E-2</v>
      </c>
      <c r="BI42" s="366">
        <f t="shared" si="21"/>
        <v>5.1273442661043493E-2</v>
      </c>
      <c r="BJ42" s="366">
        <f t="shared" si="21"/>
        <v>4.8248309544041933E-2</v>
      </c>
      <c r="BK42" s="366">
        <f>BJ42*(1+BK41)</f>
        <v>4.5353410971399416E-2</v>
      </c>
      <c r="BL42" s="366">
        <f t="shared" si="21"/>
        <v>4.2586852902144055E-2</v>
      </c>
      <c r="BM42" s="323"/>
      <c r="BN42" s="323"/>
      <c r="BO42" s="323"/>
      <c r="BP42" s="323"/>
      <c r="BQ42" s="323"/>
      <c r="BR42" s="323"/>
      <c r="BS42" s="323"/>
      <c r="BT42" s="323"/>
      <c r="BU42" s="323"/>
      <c r="BV42" s="323"/>
    </row>
    <row r="43" spans="1:74" x14ac:dyDescent="0.2">
      <c r="D43" s="2" t="s">
        <v>159</v>
      </c>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84" t="e">
        <f>#REF!</f>
        <v>#REF!</v>
      </c>
      <c r="AV43" s="273">
        <f>AV42*AV19</f>
        <v>10385.80778004433</v>
      </c>
      <c r="AW43" s="273">
        <f t="shared" ref="AW43:BL43" si="22">AW42*AW19</f>
        <v>10403.463653270404</v>
      </c>
      <c r="AX43" s="273">
        <f t="shared" si="22"/>
        <v>10410.225904645031</v>
      </c>
      <c r="AY43" s="273">
        <f t="shared" si="22"/>
        <v>10406.061814283174</v>
      </c>
      <c r="AZ43" s="273">
        <f t="shared" si="22"/>
        <v>10390.973024652463</v>
      </c>
      <c r="BA43" s="273">
        <f t="shared" si="22"/>
        <v>10364.995592090832</v>
      </c>
      <c r="BB43" s="273">
        <f t="shared" si="22"/>
        <v>10328.199857738911</v>
      </c>
      <c r="BC43" s="273">
        <f t="shared" si="22"/>
        <v>10280.690138393311</v>
      </c>
      <c r="BD43" s="273">
        <f t="shared" si="22"/>
        <v>10222.60423911139</v>
      </c>
      <c r="BE43" s="273">
        <f t="shared" si="22"/>
        <v>10154.112790709341</v>
      </c>
      <c r="BF43" s="273">
        <f t="shared" si="22"/>
        <v>10075.418416581344</v>
      </c>
      <c r="BG43" s="273">
        <f t="shared" si="22"/>
        <v>9986.7547345154289</v>
      </c>
      <c r="BH43" s="273">
        <f t="shared" si="22"/>
        <v>9888.3852003804514</v>
      </c>
      <c r="BI43" s="273">
        <f t="shared" si="22"/>
        <v>9780.6018016963044</v>
      </c>
      <c r="BJ43" s="273">
        <f t="shared" si="22"/>
        <v>9663.7236101660365</v>
      </c>
      <c r="BK43" s="273">
        <f t="shared" si="22"/>
        <v>9538.0952032338773</v>
      </c>
      <c r="BL43" s="273">
        <f t="shared" si="22"/>
        <v>9404.0849656284445</v>
      </c>
      <c r="BM43" s="323"/>
      <c r="BN43" s="323"/>
      <c r="BO43" s="323"/>
      <c r="BP43" s="323"/>
      <c r="BQ43" s="323"/>
      <c r="BR43" s="323"/>
      <c r="BS43" s="323"/>
      <c r="BT43" s="323"/>
      <c r="BU43" s="323"/>
      <c r="BV43" s="323"/>
    </row>
    <row r="44" spans="1:74" x14ac:dyDescent="0.2">
      <c r="D44" s="2" t="s">
        <v>223</v>
      </c>
      <c r="E44" s="296">
        <v>1.0908072002012501</v>
      </c>
      <c r="F44" s="296">
        <v>1.0906840041871999</v>
      </c>
      <c r="G44" s="296">
        <v>1.0905689790652999</v>
      </c>
      <c r="H44" s="296">
        <v>1.0905818921041699</v>
      </c>
      <c r="I44" s="296">
        <v>1.0926010400369299</v>
      </c>
      <c r="J44" s="296">
        <v>1.09397502761049</v>
      </c>
      <c r="K44" s="296">
        <v>1.0941179967640999</v>
      </c>
      <c r="L44" s="296">
        <v>1.09617999954844</v>
      </c>
      <c r="M44" s="296">
        <v>1.0955315270300401</v>
      </c>
      <c r="N44" s="296">
        <v>1.0951574595423299</v>
      </c>
      <c r="O44" s="296">
        <v>1.0948598401040599</v>
      </c>
      <c r="P44" s="296">
        <v>1.0950853435987</v>
      </c>
      <c r="Q44" s="296">
        <v>1.1020279112517799</v>
      </c>
      <c r="R44" s="296">
        <v>1.1021176160367601</v>
      </c>
      <c r="S44" s="296">
        <v>1.0992900846811</v>
      </c>
      <c r="T44" s="296">
        <v>1.0984099096076301</v>
      </c>
      <c r="U44" s="296">
        <v>1.09753344644828</v>
      </c>
      <c r="V44" s="296">
        <v>1.09933277675031</v>
      </c>
      <c r="W44" s="296">
        <v>1.09901903122733</v>
      </c>
      <c r="X44" s="296">
        <v>1.0990265649640401</v>
      </c>
      <c r="Y44" s="296">
        <v>1.0991725572497699</v>
      </c>
      <c r="Z44" s="296">
        <v>1.09919003414086</v>
      </c>
      <c r="AA44" s="296">
        <v>1.0989357050720501</v>
      </c>
      <c r="AB44" s="296">
        <v>1.0983230971440201</v>
      </c>
      <c r="AC44" s="296">
        <v>1.0968456279107499</v>
      </c>
      <c r="AD44" s="296">
        <v>1.09539060925405</v>
      </c>
      <c r="AE44" s="296">
        <v>1.09349413168604</v>
      </c>
      <c r="AF44" s="296">
        <v>1.09416333687569</v>
      </c>
      <c r="AG44" s="296">
        <v>1.0911748114693001</v>
      </c>
      <c r="AH44" s="296">
        <v>1.0901274613051799</v>
      </c>
      <c r="AI44" s="296">
        <v>1.08806114182075</v>
      </c>
      <c r="AJ44" s="296">
        <v>1.08707431588704</v>
      </c>
      <c r="AK44" s="296">
        <v>1.08704522557058</v>
      </c>
      <c r="AL44" s="296">
        <v>1.0844183440528401</v>
      </c>
      <c r="AM44" s="296">
        <v>1.08289341015957</v>
      </c>
      <c r="AN44" s="296">
        <v>1.08157031009891</v>
      </c>
      <c r="AO44" s="296">
        <v>1.0820882117850299</v>
      </c>
      <c r="AP44" s="296">
        <v>1.0802601294187999</v>
      </c>
      <c r="AQ44" s="296">
        <v>1.07945702399034</v>
      </c>
      <c r="AR44" s="296">
        <v>1.0782763892472</v>
      </c>
      <c r="AS44" s="296">
        <v>1.0772413516806201</v>
      </c>
      <c r="AT44" s="296">
        <v>1.0773837806497999</v>
      </c>
      <c r="AU44" s="296">
        <v>1.07772338875472</v>
      </c>
      <c r="AV44" s="296">
        <v>1.0773999999999999</v>
      </c>
      <c r="AW44" s="296">
        <v>1.077</v>
      </c>
      <c r="AX44" s="296">
        <v>1.0766</v>
      </c>
      <c r="AY44" s="296">
        <v>1.0762</v>
      </c>
      <c r="AZ44" s="296">
        <v>1.0758000000000001</v>
      </c>
      <c r="BA44" s="296">
        <v>1.0753999999999999</v>
      </c>
      <c r="BB44" s="296">
        <v>1.075</v>
      </c>
      <c r="BC44" s="296">
        <v>1.0746</v>
      </c>
      <c r="BD44" s="296">
        <v>1.0742</v>
      </c>
      <c r="BE44" s="296">
        <v>1.0738000000000001</v>
      </c>
      <c r="BF44" s="296">
        <v>1.0733999999999999</v>
      </c>
      <c r="BG44" s="296">
        <v>1.073</v>
      </c>
      <c r="BH44" s="296">
        <v>1.0726</v>
      </c>
      <c r="BI44" s="296">
        <v>1.0722</v>
      </c>
      <c r="BJ44" s="296">
        <v>1.0718000000000001</v>
      </c>
      <c r="BK44" s="296">
        <v>1.0713999999999999</v>
      </c>
      <c r="BL44" s="296">
        <v>1.071</v>
      </c>
      <c r="BM44" s="323"/>
      <c r="BN44" s="323"/>
      <c r="BO44" s="323"/>
      <c r="BP44" s="323"/>
      <c r="BQ44" s="323"/>
      <c r="BR44" s="323"/>
      <c r="BS44" s="323"/>
      <c r="BT44" s="323"/>
      <c r="BU44" s="323"/>
      <c r="BV44" s="323"/>
    </row>
    <row r="45" spans="1:74" x14ac:dyDescent="0.2">
      <c r="E45" s="45">
        <v>1971</v>
      </c>
      <c r="F45" s="45">
        <v>1972</v>
      </c>
      <c r="G45" s="45">
        <v>1973</v>
      </c>
      <c r="H45" s="45">
        <v>1974</v>
      </c>
      <c r="I45" s="45">
        <v>1975</v>
      </c>
      <c r="J45" s="45">
        <v>1976</v>
      </c>
      <c r="K45" s="45">
        <v>1977</v>
      </c>
      <c r="L45" s="45">
        <v>1978</v>
      </c>
      <c r="M45" s="45">
        <v>1979</v>
      </c>
      <c r="N45" s="45">
        <v>1980</v>
      </c>
      <c r="O45" s="45">
        <v>1981</v>
      </c>
      <c r="P45" s="45">
        <v>1982</v>
      </c>
      <c r="Q45" s="45">
        <v>1983</v>
      </c>
      <c r="R45" s="45">
        <v>1984</v>
      </c>
      <c r="S45" s="45">
        <v>1985</v>
      </c>
      <c r="T45" s="45">
        <v>1986</v>
      </c>
      <c r="U45" s="45">
        <v>1987</v>
      </c>
      <c r="V45" s="45">
        <v>1988</v>
      </c>
      <c r="W45" s="45">
        <v>1989</v>
      </c>
      <c r="X45" s="45">
        <v>1990</v>
      </c>
      <c r="Y45" s="45">
        <v>1991</v>
      </c>
      <c r="Z45" s="45">
        <v>1992</v>
      </c>
      <c r="AA45" s="45">
        <v>1993</v>
      </c>
      <c r="AB45" s="45">
        <v>1994</v>
      </c>
      <c r="AC45" s="45">
        <v>1995</v>
      </c>
      <c r="AD45" s="45">
        <v>1996</v>
      </c>
      <c r="AE45" s="45">
        <v>1997</v>
      </c>
      <c r="AF45" s="45">
        <v>1998</v>
      </c>
      <c r="AG45" s="45">
        <v>1999</v>
      </c>
      <c r="AH45" s="45">
        <v>2000</v>
      </c>
      <c r="AI45" s="45">
        <v>2001</v>
      </c>
      <c r="AJ45" s="45">
        <v>2002</v>
      </c>
      <c r="AK45" s="45">
        <v>2003</v>
      </c>
      <c r="AL45" s="45">
        <v>2004</v>
      </c>
      <c r="AM45" s="45">
        <v>2005</v>
      </c>
      <c r="AN45" s="45">
        <v>2006</v>
      </c>
      <c r="AO45" s="45">
        <v>2007</v>
      </c>
      <c r="AP45" s="45">
        <v>2008</v>
      </c>
      <c r="AQ45" s="45">
        <v>2009</v>
      </c>
      <c r="AR45" s="45">
        <v>2010</v>
      </c>
      <c r="AS45" s="45">
        <v>2011</v>
      </c>
      <c r="AT45" s="45">
        <v>2012</v>
      </c>
      <c r="AU45" s="45">
        <v>2013</v>
      </c>
      <c r="AV45" s="45">
        <v>2014</v>
      </c>
      <c r="AW45" s="45">
        <v>2015</v>
      </c>
      <c r="AX45" s="45">
        <v>2016</v>
      </c>
      <c r="AY45" s="45">
        <v>2017</v>
      </c>
      <c r="AZ45" s="45">
        <v>2018</v>
      </c>
      <c r="BA45" s="45">
        <v>2019</v>
      </c>
      <c r="BB45" s="45">
        <v>2020</v>
      </c>
      <c r="BC45" s="45">
        <v>2021</v>
      </c>
      <c r="BD45" s="45">
        <v>2022</v>
      </c>
      <c r="BE45" s="45">
        <v>2023</v>
      </c>
      <c r="BF45" s="45">
        <v>2024</v>
      </c>
      <c r="BG45" s="45">
        <v>2025</v>
      </c>
      <c r="BH45" s="45">
        <v>2026</v>
      </c>
      <c r="BI45" s="45">
        <v>2027</v>
      </c>
      <c r="BJ45" s="45">
        <v>2028</v>
      </c>
      <c r="BK45" s="45">
        <v>2029</v>
      </c>
      <c r="BL45" s="45">
        <v>2030</v>
      </c>
      <c r="BM45" s="273"/>
      <c r="BN45" s="273"/>
      <c r="BO45" s="273"/>
      <c r="BP45" s="273"/>
      <c r="BQ45" s="273"/>
      <c r="BR45" s="273"/>
      <c r="BS45" s="273"/>
      <c r="BT45" s="273"/>
      <c r="BU45" s="273"/>
      <c r="BV45" s="273"/>
    </row>
    <row r="46" spans="1:74" x14ac:dyDescent="0.2">
      <c r="C46" s="299" t="s">
        <v>221</v>
      </c>
      <c r="D46" s="299" t="s">
        <v>291</v>
      </c>
      <c r="E46" s="48">
        <f t="shared" ref="E46:AU46" si="23">E15</f>
        <v>3914.4727860662329</v>
      </c>
      <c r="F46" s="48">
        <f t="shared" si="23"/>
        <v>4104.2834313113208</v>
      </c>
      <c r="G46" s="48">
        <f t="shared" si="23"/>
        <v>4322.8668602505368</v>
      </c>
      <c r="H46" s="48">
        <f t="shared" si="23"/>
        <v>4499.7485842548231</v>
      </c>
      <c r="I46" s="48">
        <f t="shared" si="23"/>
        <v>4572.6273701590007</v>
      </c>
      <c r="J46" s="48">
        <f t="shared" si="23"/>
        <v>4611.3011610236599</v>
      </c>
      <c r="K46" s="48">
        <f t="shared" si="23"/>
        <v>4793.7536468554526</v>
      </c>
      <c r="L46" s="48">
        <f t="shared" si="23"/>
        <v>4800.8257053523985</v>
      </c>
      <c r="M46" s="48">
        <f t="shared" si="23"/>
        <v>4859.7820338285946</v>
      </c>
      <c r="N46" s="48">
        <f t="shared" si="23"/>
        <v>4980.144933380303</v>
      </c>
      <c r="O46" s="48">
        <f t="shared" si="23"/>
        <v>5201.2334284661738</v>
      </c>
      <c r="P46" s="48">
        <f t="shared" si="23"/>
        <v>5245.5597021071681</v>
      </c>
      <c r="Q46" s="48">
        <f t="shared" si="23"/>
        <v>4777.4347012018961</v>
      </c>
      <c r="R46" s="48">
        <f t="shared" si="23"/>
        <v>5062.8272885761671</v>
      </c>
      <c r="S46" s="48">
        <f t="shared" si="23"/>
        <v>5448.3177126912215</v>
      </c>
      <c r="T46" s="48">
        <f t="shared" si="23"/>
        <v>5699.1896114631281</v>
      </c>
      <c r="U46" s="48">
        <f t="shared" si="23"/>
        <v>5895.7174656950247</v>
      </c>
      <c r="V46" s="48">
        <f t="shared" si="23"/>
        <v>6010.7023531458744</v>
      </c>
      <c r="W46" s="48">
        <f t="shared" si="23"/>
        <v>6361.769113037938</v>
      </c>
      <c r="X46" s="48">
        <f t="shared" si="23"/>
        <v>6460.7026043553697</v>
      </c>
      <c r="Y46" s="48">
        <f t="shared" si="23"/>
        <v>6568.3176484885098</v>
      </c>
      <c r="Z46" s="48">
        <f t="shared" si="23"/>
        <v>6764.3532125971979</v>
      </c>
      <c r="AA46" s="48">
        <f t="shared" si="23"/>
        <v>6934.8363337794763</v>
      </c>
      <c r="AB46" s="48">
        <f t="shared" si="23"/>
        <v>7037.8035263849097</v>
      </c>
      <c r="AC46" s="48">
        <f t="shared" si="23"/>
        <v>7224.0160390826368</v>
      </c>
      <c r="AD46" s="48">
        <f t="shared" si="23"/>
        <v>7360.3284277796502</v>
      </c>
      <c r="AE46" s="48">
        <f t="shared" si="23"/>
        <v>7351.8557690688349</v>
      </c>
      <c r="AF46" s="48">
        <f t="shared" si="23"/>
        <v>7615.0430878290499</v>
      </c>
      <c r="AG46" s="48">
        <f t="shared" si="23"/>
        <v>7783.8418968234228</v>
      </c>
      <c r="AH46" s="48">
        <f t="shared" si="23"/>
        <v>7624.5751440406902</v>
      </c>
      <c r="AI46" s="48">
        <f t="shared" si="23"/>
        <v>7645.6738960548209</v>
      </c>
      <c r="AJ46" s="48">
        <f t="shared" si="23"/>
        <v>7599.6823118714074</v>
      </c>
      <c r="AK46" s="48">
        <f t="shared" si="23"/>
        <v>7268.2909307868267</v>
      </c>
      <c r="AL46" s="48">
        <f t="shared" si="23"/>
        <v>7334.2118858114045</v>
      </c>
      <c r="AM46" s="48">
        <f t="shared" si="23"/>
        <v>7296.6013499245237</v>
      </c>
      <c r="AN46" s="48">
        <f t="shared" si="23"/>
        <v>7626.9000544399541</v>
      </c>
      <c r="AO46" s="48">
        <f t="shared" si="23"/>
        <v>7682.6780781662874</v>
      </c>
      <c r="AP46" s="48">
        <f t="shared" si="23"/>
        <v>7703.2684631706143</v>
      </c>
      <c r="AQ46" s="48">
        <f t="shared" si="23"/>
        <v>8253.8926639897272</v>
      </c>
      <c r="AR46" s="48">
        <f t="shared" si="23"/>
        <v>8729.7270880911692</v>
      </c>
      <c r="AS46" s="48">
        <f t="shared" si="23"/>
        <v>9267.4874269976208</v>
      </c>
      <c r="AT46" s="48">
        <f t="shared" si="23"/>
        <v>9910.2097016103708</v>
      </c>
      <c r="AU46" s="48">
        <f t="shared" si="23"/>
        <v>10357.32513592055</v>
      </c>
      <c r="AV46" s="300">
        <f t="shared" ref="AV46:BL46" si="24">AV23</f>
        <v>10441.898455330791</v>
      </c>
      <c r="AW46" s="300">
        <f t="shared" si="24"/>
        <v>10555.853861968959</v>
      </c>
      <c r="AX46" s="300">
        <f t="shared" si="24"/>
        <v>10671.052896359071</v>
      </c>
      <c r="AY46" s="300">
        <f t="shared" si="24"/>
        <v>10787.509130564375</v>
      </c>
      <c r="AZ46" s="300">
        <f t="shared" si="24"/>
        <v>10905.236284763887</v>
      </c>
      <c r="BA46" s="300">
        <f t="shared" si="24"/>
        <v>11024.248228868855</v>
      </c>
      <c r="BB46" s="300">
        <f t="shared" si="24"/>
        <v>11144.558984156796</v>
      </c>
      <c r="BC46" s="300">
        <f t="shared" si="24"/>
        <v>11266.182724923425</v>
      </c>
      <c r="BD46" s="300">
        <f t="shared" si="24"/>
        <v>11389.133780152573</v>
      </c>
      <c r="BE46" s="300">
        <f t="shared" si="24"/>
        <v>11513.426635204343</v>
      </c>
      <c r="BF46" s="300">
        <f t="shared" si="24"/>
        <v>11639.075933521703</v>
      </c>
      <c r="BG46" s="300">
        <f t="shared" si="24"/>
        <v>11766.096478355657</v>
      </c>
      <c r="BH46" s="300">
        <f t="shared" si="24"/>
        <v>11894.503234509311</v>
      </c>
      <c r="BI46" s="300">
        <f t="shared" si="24"/>
        <v>12024.311330100929</v>
      </c>
      <c r="BJ46" s="300">
        <f t="shared" si="24"/>
        <v>12155.536058346204</v>
      </c>
      <c r="BK46" s="300">
        <f t="shared" si="24"/>
        <v>12288.192879360069</v>
      </c>
      <c r="BL46" s="300">
        <f t="shared" si="24"/>
        <v>12422.297421978064</v>
      </c>
      <c r="BM46" s="82"/>
      <c r="BN46" s="82"/>
      <c r="BO46" s="82"/>
      <c r="BP46" s="82"/>
      <c r="BQ46" s="82"/>
      <c r="BR46" s="82"/>
      <c r="BS46" s="82"/>
      <c r="BT46" s="82"/>
      <c r="BU46" s="82"/>
      <c r="BV46" s="82"/>
    </row>
    <row r="47" spans="1:74" x14ac:dyDescent="0.2">
      <c r="C47" s="299" t="s">
        <v>222</v>
      </c>
      <c r="D47" s="299" t="s">
        <v>292</v>
      </c>
      <c r="E47" s="48">
        <f>E46</f>
        <v>3914.4727860662329</v>
      </c>
      <c r="F47" s="48">
        <f t="shared" ref="F47:AU47" si="25">F46</f>
        <v>4104.2834313113208</v>
      </c>
      <c r="G47" s="48">
        <f t="shared" si="25"/>
        <v>4322.8668602505368</v>
      </c>
      <c r="H47" s="48">
        <f t="shared" si="25"/>
        <v>4499.7485842548231</v>
      </c>
      <c r="I47" s="48">
        <f t="shared" si="25"/>
        <v>4572.6273701590007</v>
      </c>
      <c r="J47" s="48">
        <f t="shared" si="25"/>
        <v>4611.3011610236599</v>
      </c>
      <c r="K47" s="48">
        <f t="shared" si="25"/>
        <v>4793.7536468554526</v>
      </c>
      <c r="L47" s="48">
        <f t="shared" si="25"/>
        <v>4800.8257053523985</v>
      </c>
      <c r="M47" s="48">
        <f t="shared" si="25"/>
        <v>4859.7820338285946</v>
      </c>
      <c r="N47" s="48">
        <f t="shared" si="25"/>
        <v>4980.144933380303</v>
      </c>
      <c r="O47" s="48">
        <f t="shared" si="25"/>
        <v>5201.2334284661738</v>
      </c>
      <c r="P47" s="48">
        <f t="shared" si="25"/>
        <v>5245.5597021071681</v>
      </c>
      <c r="Q47" s="48">
        <f t="shared" si="25"/>
        <v>4777.4347012018961</v>
      </c>
      <c r="R47" s="48">
        <f t="shared" si="25"/>
        <v>5062.8272885761671</v>
      </c>
      <c r="S47" s="48">
        <f t="shared" si="25"/>
        <v>5448.3177126912215</v>
      </c>
      <c r="T47" s="48">
        <f t="shared" si="25"/>
        <v>5699.1896114631281</v>
      </c>
      <c r="U47" s="48">
        <f t="shared" si="25"/>
        <v>5895.7174656950247</v>
      </c>
      <c r="V47" s="48">
        <f t="shared" si="25"/>
        <v>6010.7023531458744</v>
      </c>
      <c r="W47" s="48">
        <f t="shared" si="25"/>
        <v>6361.769113037938</v>
      </c>
      <c r="X47" s="48">
        <f t="shared" si="25"/>
        <v>6460.7026043553697</v>
      </c>
      <c r="Y47" s="48">
        <f t="shared" si="25"/>
        <v>6568.3176484885098</v>
      </c>
      <c r="Z47" s="48">
        <f t="shared" si="25"/>
        <v>6764.3532125971979</v>
      </c>
      <c r="AA47" s="48">
        <f t="shared" si="25"/>
        <v>6934.8363337794763</v>
      </c>
      <c r="AB47" s="48">
        <f t="shared" si="25"/>
        <v>7037.8035263849097</v>
      </c>
      <c r="AC47" s="48">
        <f t="shared" si="25"/>
        <v>7224.0160390826368</v>
      </c>
      <c r="AD47" s="48">
        <f t="shared" si="25"/>
        <v>7360.3284277796502</v>
      </c>
      <c r="AE47" s="48">
        <f t="shared" si="25"/>
        <v>7351.8557690688349</v>
      </c>
      <c r="AF47" s="48">
        <f t="shared" si="25"/>
        <v>7615.0430878290499</v>
      </c>
      <c r="AG47" s="48">
        <f t="shared" si="25"/>
        <v>7783.8418968234228</v>
      </c>
      <c r="AH47" s="48">
        <f t="shared" si="25"/>
        <v>7624.5751440406902</v>
      </c>
      <c r="AI47" s="48">
        <f t="shared" si="25"/>
        <v>7645.6738960548209</v>
      </c>
      <c r="AJ47" s="48">
        <f t="shared" si="25"/>
        <v>7599.6823118714074</v>
      </c>
      <c r="AK47" s="48">
        <f t="shared" si="25"/>
        <v>7268.2909307868267</v>
      </c>
      <c r="AL47" s="48">
        <f t="shared" si="25"/>
        <v>7334.2118858114045</v>
      </c>
      <c r="AM47" s="48">
        <f t="shared" si="25"/>
        <v>7296.6013499245237</v>
      </c>
      <c r="AN47" s="48">
        <f t="shared" si="25"/>
        <v>7626.9000544399541</v>
      </c>
      <c r="AO47" s="48">
        <f t="shared" si="25"/>
        <v>7682.6780781662874</v>
      </c>
      <c r="AP47" s="48">
        <f t="shared" si="25"/>
        <v>7703.2684631706143</v>
      </c>
      <c r="AQ47" s="48">
        <f t="shared" si="25"/>
        <v>8253.8926639897272</v>
      </c>
      <c r="AR47" s="48">
        <f t="shared" si="25"/>
        <v>8729.7270880911692</v>
      </c>
      <c r="AS47" s="48">
        <f t="shared" si="25"/>
        <v>9267.4874269976208</v>
      </c>
      <c r="AT47" s="48">
        <f t="shared" si="25"/>
        <v>9910.2097016103708</v>
      </c>
      <c r="AU47" s="48">
        <f t="shared" si="25"/>
        <v>10357.32513592055</v>
      </c>
      <c r="AV47" s="300">
        <f>AV217/AV44</f>
        <v>10211.448432147508</v>
      </c>
      <c r="AW47" s="300">
        <f t="shared" ref="AW47:BL47" si="26">AW217/AW44</f>
        <v>10431.865246501928</v>
      </c>
      <c r="AX47" s="300">
        <f t="shared" si="26"/>
        <v>10654.707888128853</v>
      </c>
      <c r="AY47" s="300">
        <f t="shared" si="26"/>
        <v>10880.372879231869</v>
      </c>
      <c r="AZ47" s="300">
        <f t="shared" si="26"/>
        <v>11186.958060503788</v>
      </c>
      <c r="BA47" s="300">
        <f t="shared" si="26"/>
        <v>11419.30902431938</v>
      </c>
      <c r="BB47" s="300">
        <f t="shared" si="26"/>
        <v>11655.427906573337</v>
      </c>
      <c r="BC47" s="300">
        <f t="shared" si="26"/>
        <v>11895.574558488635</v>
      </c>
      <c r="BD47" s="300">
        <f t="shared" si="26"/>
        <v>12139.990839923603</v>
      </c>
      <c r="BE47" s="300">
        <f t="shared" si="26"/>
        <v>12388.90493229214</v>
      </c>
      <c r="BF47" s="300">
        <f t="shared" si="26"/>
        <v>12642.534913589738</v>
      </c>
      <c r="BG47" s="300">
        <f t="shared" si="26"/>
        <v>12979.042587881328</v>
      </c>
      <c r="BH47" s="300">
        <f t="shared" si="26"/>
        <v>13212.109614645355</v>
      </c>
      <c r="BI47" s="300">
        <f t="shared" si="26"/>
        <v>13448.632734457256</v>
      </c>
      <c r="BJ47" s="300">
        <f t="shared" si="26"/>
        <v>13691.22405278171</v>
      </c>
      <c r="BK47" s="300">
        <f t="shared" si="26"/>
        <v>13940.074865798055</v>
      </c>
      <c r="BL47" s="300">
        <f t="shared" si="26"/>
        <v>14195.378945850183</v>
      </c>
      <c r="BM47" s="82"/>
      <c r="BN47" s="82"/>
      <c r="BO47" s="82"/>
      <c r="BP47" s="82"/>
      <c r="BQ47" s="82"/>
      <c r="BR47" s="82"/>
      <c r="BS47" s="82"/>
      <c r="BT47" s="82"/>
      <c r="BU47" s="82"/>
      <c r="BV47" s="82"/>
    </row>
    <row r="48" spans="1:74" x14ac:dyDescent="0.2">
      <c r="C48" s="299"/>
      <c r="D48" s="299" t="s">
        <v>293</v>
      </c>
      <c r="E48" s="48">
        <f>E46</f>
        <v>3914.4727860662329</v>
      </c>
      <c r="F48" s="48">
        <f t="shared" ref="F48:AU48" si="27">F46</f>
        <v>4104.2834313113208</v>
      </c>
      <c r="G48" s="48">
        <f t="shared" si="27"/>
        <v>4322.8668602505368</v>
      </c>
      <c r="H48" s="48">
        <f t="shared" si="27"/>
        <v>4499.7485842548231</v>
      </c>
      <c r="I48" s="48">
        <f t="shared" si="27"/>
        <v>4572.6273701590007</v>
      </c>
      <c r="J48" s="48">
        <f t="shared" si="27"/>
        <v>4611.3011610236599</v>
      </c>
      <c r="K48" s="48">
        <f t="shared" si="27"/>
        <v>4793.7536468554526</v>
      </c>
      <c r="L48" s="48">
        <f t="shared" si="27"/>
        <v>4800.8257053523985</v>
      </c>
      <c r="M48" s="48">
        <f t="shared" si="27"/>
        <v>4859.7820338285946</v>
      </c>
      <c r="N48" s="48">
        <f t="shared" si="27"/>
        <v>4980.144933380303</v>
      </c>
      <c r="O48" s="48">
        <f t="shared" si="27"/>
        <v>5201.2334284661738</v>
      </c>
      <c r="P48" s="48">
        <f t="shared" si="27"/>
        <v>5245.5597021071681</v>
      </c>
      <c r="Q48" s="48">
        <f t="shared" si="27"/>
        <v>4777.4347012018961</v>
      </c>
      <c r="R48" s="48">
        <f t="shared" si="27"/>
        <v>5062.8272885761671</v>
      </c>
      <c r="S48" s="48">
        <f t="shared" si="27"/>
        <v>5448.3177126912215</v>
      </c>
      <c r="T48" s="48">
        <f t="shared" si="27"/>
        <v>5699.1896114631281</v>
      </c>
      <c r="U48" s="48">
        <f t="shared" si="27"/>
        <v>5895.7174656950247</v>
      </c>
      <c r="V48" s="48">
        <f t="shared" si="27"/>
        <v>6010.7023531458744</v>
      </c>
      <c r="W48" s="48">
        <f t="shared" si="27"/>
        <v>6361.769113037938</v>
      </c>
      <c r="X48" s="48">
        <f t="shared" si="27"/>
        <v>6460.7026043553697</v>
      </c>
      <c r="Y48" s="48">
        <f t="shared" si="27"/>
        <v>6568.3176484885098</v>
      </c>
      <c r="Z48" s="48">
        <f t="shared" si="27"/>
        <v>6764.3532125971979</v>
      </c>
      <c r="AA48" s="48">
        <f t="shared" si="27"/>
        <v>6934.8363337794763</v>
      </c>
      <c r="AB48" s="48">
        <f t="shared" si="27"/>
        <v>7037.8035263849097</v>
      </c>
      <c r="AC48" s="48">
        <f t="shared" si="27"/>
        <v>7224.0160390826368</v>
      </c>
      <c r="AD48" s="48">
        <f t="shared" si="27"/>
        <v>7360.3284277796502</v>
      </c>
      <c r="AE48" s="48">
        <f t="shared" si="27"/>
        <v>7351.8557690688349</v>
      </c>
      <c r="AF48" s="48">
        <f t="shared" si="27"/>
        <v>7615.0430878290499</v>
      </c>
      <c r="AG48" s="48">
        <f t="shared" si="27"/>
        <v>7783.8418968234228</v>
      </c>
      <c r="AH48" s="48">
        <f t="shared" si="27"/>
        <v>7624.5751440406902</v>
      </c>
      <c r="AI48" s="48">
        <f t="shared" si="27"/>
        <v>7645.6738960548209</v>
      </c>
      <c r="AJ48" s="48">
        <f t="shared" si="27"/>
        <v>7599.6823118714074</v>
      </c>
      <c r="AK48" s="48">
        <f t="shared" si="27"/>
        <v>7268.2909307868267</v>
      </c>
      <c r="AL48" s="48">
        <f t="shared" si="27"/>
        <v>7334.2118858114045</v>
      </c>
      <c r="AM48" s="48">
        <f t="shared" si="27"/>
        <v>7296.6013499245237</v>
      </c>
      <c r="AN48" s="48">
        <f t="shared" si="27"/>
        <v>7626.9000544399541</v>
      </c>
      <c r="AO48" s="48">
        <f t="shared" si="27"/>
        <v>7682.6780781662874</v>
      </c>
      <c r="AP48" s="48">
        <f t="shared" si="27"/>
        <v>7703.2684631706143</v>
      </c>
      <c r="AQ48" s="48">
        <f t="shared" si="27"/>
        <v>8253.8926639897272</v>
      </c>
      <c r="AR48" s="48">
        <f t="shared" si="27"/>
        <v>8729.7270880911692</v>
      </c>
      <c r="AS48" s="48">
        <f t="shared" si="27"/>
        <v>9267.4874269976208</v>
      </c>
      <c r="AT48" s="48">
        <f t="shared" si="27"/>
        <v>9910.2097016103708</v>
      </c>
      <c r="AU48" s="48">
        <f t="shared" si="27"/>
        <v>10357.32513592055</v>
      </c>
      <c r="AV48" s="300">
        <f t="shared" ref="AV48:BL48" si="28">AV43</f>
        <v>10385.80778004433</v>
      </c>
      <c r="AW48" s="300">
        <f t="shared" si="28"/>
        <v>10403.463653270404</v>
      </c>
      <c r="AX48" s="300">
        <f t="shared" si="28"/>
        <v>10410.225904645031</v>
      </c>
      <c r="AY48" s="300">
        <f t="shared" si="28"/>
        <v>10406.061814283174</v>
      </c>
      <c r="AZ48" s="300">
        <f t="shared" si="28"/>
        <v>10390.973024652463</v>
      </c>
      <c r="BA48" s="300">
        <f t="shared" si="28"/>
        <v>10364.995592090832</v>
      </c>
      <c r="BB48" s="300">
        <f t="shared" si="28"/>
        <v>10328.199857738911</v>
      </c>
      <c r="BC48" s="300">
        <f t="shared" si="28"/>
        <v>10280.690138393311</v>
      </c>
      <c r="BD48" s="300">
        <f t="shared" si="28"/>
        <v>10222.60423911139</v>
      </c>
      <c r="BE48" s="300">
        <f t="shared" si="28"/>
        <v>10154.112790709341</v>
      </c>
      <c r="BF48" s="300">
        <f t="shared" si="28"/>
        <v>10075.418416581344</v>
      </c>
      <c r="BG48" s="300">
        <f t="shared" si="28"/>
        <v>9986.7547345154289</v>
      </c>
      <c r="BH48" s="300">
        <f t="shared" si="28"/>
        <v>9888.3852003804514</v>
      </c>
      <c r="BI48" s="300">
        <f t="shared" si="28"/>
        <v>9780.6018016963044</v>
      </c>
      <c r="BJ48" s="300">
        <f t="shared" si="28"/>
        <v>9663.7236101660365</v>
      </c>
      <c r="BK48" s="300">
        <f t="shared" si="28"/>
        <v>9538.0952032338773</v>
      </c>
      <c r="BL48" s="300">
        <f t="shared" si="28"/>
        <v>9404.0849656284445</v>
      </c>
      <c r="BM48" s="82"/>
      <c r="BN48" s="82"/>
      <c r="BO48" s="82"/>
      <c r="BP48" s="82"/>
      <c r="BQ48" s="82"/>
      <c r="BR48" s="82"/>
      <c r="BS48" s="82"/>
      <c r="BT48" s="82"/>
      <c r="BU48" s="82"/>
      <c r="BV48" s="82"/>
    </row>
    <row r="49" spans="2:76" x14ac:dyDescent="0.2">
      <c r="AU49" s="48"/>
      <c r="AV49" s="82"/>
      <c r="AW49" s="82"/>
      <c r="AX49" s="82"/>
      <c r="AY49" s="82"/>
      <c r="AZ49" s="82"/>
      <c r="BA49" s="82"/>
      <c r="BB49" s="82"/>
      <c r="BC49" s="82"/>
      <c r="BD49" s="82"/>
      <c r="BL49" s="82"/>
      <c r="BM49" s="82"/>
      <c r="BN49" s="82"/>
      <c r="BO49" s="82"/>
      <c r="BP49" s="82"/>
      <c r="BQ49" s="82"/>
      <c r="BR49" s="82"/>
      <c r="BS49" s="82"/>
      <c r="BT49" s="82"/>
      <c r="BU49" s="82"/>
      <c r="BV49" s="82"/>
    </row>
    <row r="50" spans="2:76" x14ac:dyDescent="0.2">
      <c r="C50" s="299" t="s">
        <v>277</v>
      </c>
      <c r="D50" s="299" t="s">
        <v>265</v>
      </c>
      <c r="E50" s="48">
        <f t="shared" ref="E50:AU50" si="29">E46</f>
        <v>3914.4727860662329</v>
      </c>
      <c r="F50" s="48">
        <f t="shared" si="29"/>
        <v>4104.2834313113208</v>
      </c>
      <c r="G50" s="48">
        <f t="shared" si="29"/>
        <v>4322.8668602505368</v>
      </c>
      <c r="H50" s="48">
        <f t="shared" si="29"/>
        <v>4499.7485842548231</v>
      </c>
      <c r="I50" s="48">
        <f t="shared" si="29"/>
        <v>4572.6273701590007</v>
      </c>
      <c r="J50" s="48">
        <f t="shared" si="29"/>
        <v>4611.3011610236599</v>
      </c>
      <c r="K50" s="48">
        <f t="shared" si="29"/>
        <v>4793.7536468554526</v>
      </c>
      <c r="L50" s="48">
        <f t="shared" si="29"/>
        <v>4800.8257053523985</v>
      </c>
      <c r="M50" s="48">
        <f t="shared" si="29"/>
        <v>4859.7820338285946</v>
      </c>
      <c r="N50" s="48">
        <f t="shared" si="29"/>
        <v>4980.144933380303</v>
      </c>
      <c r="O50" s="48">
        <f t="shared" si="29"/>
        <v>5201.2334284661738</v>
      </c>
      <c r="P50" s="48">
        <f t="shared" si="29"/>
        <v>5245.5597021071681</v>
      </c>
      <c r="Q50" s="48">
        <f t="shared" si="29"/>
        <v>4777.4347012018961</v>
      </c>
      <c r="R50" s="48">
        <f t="shared" si="29"/>
        <v>5062.8272885761671</v>
      </c>
      <c r="S50" s="48">
        <f t="shared" si="29"/>
        <v>5448.3177126912215</v>
      </c>
      <c r="T50" s="48">
        <f t="shared" si="29"/>
        <v>5699.1896114631281</v>
      </c>
      <c r="U50" s="48">
        <f t="shared" si="29"/>
        <v>5895.7174656950247</v>
      </c>
      <c r="V50" s="48">
        <f t="shared" si="29"/>
        <v>6010.7023531458744</v>
      </c>
      <c r="W50" s="48">
        <f t="shared" si="29"/>
        <v>6361.769113037938</v>
      </c>
      <c r="X50" s="48">
        <f t="shared" si="29"/>
        <v>6460.7026043553697</v>
      </c>
      <c r="Y50" s="48">
        <f t="shared" si="29"/>
        <v>6568.3176484885098</v>
      </c>
      <c r="Z50" s="48">
        <f t="shared" si="29"/>
        <v>6764.3532125971979</v>
      </c>
      <c r="AA50" s="48">
        <f t="shared" si="29"/>
        <v>6934.8363337794763</v>
      </c>
      <c r="AB50" s="48">
        <f t="shared" si="29"/>
        <v>7037.8035263849097</v>
      </c>
      <c r="AC50" s="48">
        <f t="shared" si="29"/>
        <v>7224.0160390826368</v>
      </c>
      <c r="AD50" s="48">
        <f t="shared" si="29"/>
        <v>7360.3284277796502</v>
      </c>
      <c r="AE50" s="48">
        <f t="shared" si="29"/>
        <v>7351.8557690688349</v>
      </c>
      <c r="AF50" s="48">
        <f t="shared" si="29"/>
        <v>7615.0430878290499</v>
      </c>
      <c r="AG50" s="48">
        <f t="shared" si="29"/>
        <v>7783.8418968234228</v>
      </c>
      <c r="AH50" s="48">
        <f t="shared" si="29"/>
        <v>7624.5751440406902</v>
      </c>
      <c r="AI50" s="48">
        <f t="shared" si="29"/>
        <v>7645.6738960548209</v>
      </c>
      <c r="AJ50" s="48">
        <f t="shared" si="29"/>
        <v>7599.6823118714074</v>
      </c>
      <c r="AK50" s="48">
        <f t="shared" si="29"/>
        <v>7268.2909307868267</v>
      </c>
      <c r="AL50" s="48">
        <f t="shared" si="29"/>
        <v>7334.2118858114045</v>
      </c>
      <c r="AM50" s="48">
        <f t="shared" si="29"/>
        <v>7296.6013499245237</v>
      </c>
      <c r="AN50" s="48">
        <f t="shared" si="29"/>
        <v>7626.9000544399541</v>
      </c>
      <c r="AO50" s="48">
        <f t="shared" si="29"/>
        <v>7682.6780781662874</v>
      </c>
      <c r="AP50" s="48">
        <f t="shared" si="29"/>
        <v>7703.2684631706143</v>
      </c>
      <c r="AQ50" s="48">
        <f t="shared" si="29"/>
        <v>8253.8926639897272</v>
      </c>
      <c r="AR50" s="48">
        <f t="shared" si="29"/>
        <v>8729.7270880911692</v>
      </c>
      <c r="AS50" s="48">
        <f t="shared" si="29"/>
        <v>9267.4874269976208</v>
      </c>
      <c r="AT50" s="48">
        <f t="shared" si="29"/>
        <v>9910.2097016103708</v>
      </c>
      <c r="AU50" s="48">
        <f t="shared" si="29"/>
        <v>10357.32513592055</v>
      </c>
      <c r="AW50" s="82"/>
      <c r="AX50" s="82"/>
      <c r="AY50" s="82"/>
      <c r="AZ50" s="82"/>
      <c r="BA50" s="82"/>
      <c r="BB50" s="82"/>
      <c r="BC50" s="82"/>
      <c r="BD50" s="82"/>
      <c r="BL50" s="82"/>
      <c r="BM50" s="82"/>
      <c r="BN50" s="82"/>
      <c r="BO50" s="82"/>
      <c r="BP50" s="82"/>
      <c r="BQ50" s="82"/>
      <c r="BR50" s="82"/>
      <c r="BS50" s="82"/>
      <c r="BT50" s="82"/>
      <c r="BU50" s="82"/>
      <c r="BV50" s="82"/>
    </row>
    <row r="51" spans="2:76" x14ac:dyDescent="0.2">
      <c r="C51" s="299"/>
      <c r="D51" s="299" t="s">
        <v>258</v>
      </c>
      <c r="AU51" s="48">
        <f>AU50</f>
        <v>10357.32513592055</v>
      </c>
      <c r="AV51" s="48">
        <f t="shared" ref="AV51" si="30">AV46</f>
        <v>10441.898455330791</v>
      </c>
      <c r="AW51" s="48">
        <f t="shared" ref="AW51:BL51" si="31">AW46</f>
        <v>10555.853861968959</v>
      </c>
      <c r="AX51" s="48">
        <f t="shared" si="31"/>
        <v>10671.052896359071</v>
      </c>
      <c r="AY51" s="48">
        <f t="shared" si="31"/>
        <v>10787.509130564375</v>
      </c>
      <c r="AZ51" s="48">
        <f t="shared" si="31"/>
        <v>10905.236284763887</v>
      </c>
      <c r="BA51" s="48">
        <f t="shared" si="31"/>
        <v>11024.248228868855</v>
      </c>
      <c r="BB51" s="48">
        <f t="shared" si="31"/>
        <v>11144.558984156796</v>
      </c>
      <c r="BC51" s="48">
        <f t="shared" si="31"/>
        <v>11266.182724923425</v>
      </c>
      <c r="BD51" s="48">
        <f t="shared" si="31"/>
        <v>11389.133780152573</v>
      </c>
      <c r="BE51" s="48">
        <f t="shared" si="31"/>
        <v>11513.426635204343</v>
      </c>
      <c r="BF51" s="48">
        <f t="shared" si="31"/>
        <v>11639.075933521703</v>
      </c>
      <c r="BG51" s="48">
        <f t="shared" si="31"/>
        <v>11766.096478355657</v>
      </c>
      <c r="BH51" s="48">
        <f t="shared" si="31"/>
        <v>11894.503234509311</v>
      </c>
      <c r="BI51" s="48">
        <f t="shared" si="31"/>
        <v>12024.311330100929</v>
      </c>
      <c r="BJ51" s="48">
        <f t="shared" si="31"/>
        <v>12155.536058346204</v>
      </c>
      <c r="BK51" s="48">
        <f t="shared" si="31"/>
        <v>12288.192879360069</v>
      </c>
      <c r="BL51" s="48">
        <f t="shared" si="31"/>
        <v>12422.297421978064</v>
      </c>
      <c r="BM51" s="82"/>
      <c r="BN51" s="82"/>
      <c r="BO51" s="82"/>
      <c r="BP51" s="82"/>
      <c r="BQ51" s="82"/>
      <c r="BR51" s="82"/>
      <c r="BS51" s="82"/>
      <c r="BT51" s="82"/>
      <c r="BU51" s="82"/>
      <c r="BV51" s="82"/>
    </row>
    <row r="52" spans="2:76" x14ac:dyDescent="0.2">
      <c r="C52" s="299"/>
      <c r="D52" s="299" t="s">
        <v>264</v>
      </c>
      <c r="AU52" s="48">
        <f>AU51</f>
        <v>10357.32513592055</v>
      </c>
      <c r="AV52" s="48">
        <f t="shared" ref="AV52:AV53" si="32">AV47</f>
        <v>10211.448432147508</v>
      </c>
      <c r="AW52" s="48">
        <f t="shared" ref="AW52:BL52" si="33">AW47</f>
        <v>10431.865246501928</v>
      </c>
      <c r="AX52" s="48">
        <f t="shared" si="33"/>
        <v>10654.707888128853</v>
      </c>
      <c r="AY52" s="48">
        <f t="shared" si="33"/>
        <v>10880.372879231869</v>
      </c>
      <c r="AZ52" s="48">
        <f t="shared" si="33"/>
        <v>11186.958060503788</v>
      </c>
      <c r="BA52" s="48">
        <f t="shared" si="33"/>
        <v>11419.30902431938</v>
      </c>
      <c r="BB52" s="48">
        <f t="shared" si="33"/>
        <v>11655.427906573337</v>
      </c>
      <c r="BC52" s="48">
        <f t="shared" si="33"/>
        <v>11895.574558488635</v>
      </c>
      <c r="BD52" s="48">
        <f t="shared" si="33"/>
        <v>12139.990839923603</v>
      </c>
      <c r="BE52" s="48">
        <f t="shared" si="33"/>
        <v>12388.90493229214</v>
      </c>
      <c r="BF52" s="48">
        <f t="shared" si="33"/>
        <v>12642.534913589738</v>
      </c>
      <c r="BG52" s="48">
        <f t="shared" si="33"/>
        <v>12979.042587881328</v>
      </c>
      <c r="BH52" s="48">
        <f t="shared" si="33"/>
        <v>13212.109614645355</v>
      </c>
      <c r="BI52" s="48">
        <f t="shared" si="33"/>
        <v>13448.632734457256</v>
      </c>
      <c r="BJ52" s="48">
        <f t="shared" si="33"/>
        <v>13691.22405278171</v>
      </c>
      <c r="BK52" s="48">
        <f t="shared" si="33"/>
        <v>13940.074865798055</v>
      </c>
      <c r="BL52" s="48">
        <f t="shared" si="33"/>
        <v>14195.378945850183</v>
      </c>
      <c r="BM52" s="82"/>
      <c r="BN52" s="82"/>
      <c r="BO52" s="82"/>
      <c r="BP52" s="82"/>
      <c r="BQ52" s="82"/>
      <c r="BR52" s="82"/>
      <c r="BS52" s="82"/>
      <c r="BT52" s="82"/>
      <c r="BU52" s="82"/>
      <c r="BV52" s="82"/>
    </row>
    <row r="53" spans="2:76" x14ac:dyDescent="0.2">
      <c r="C53" s="299"/>
      <c r="D53" s="299" t="s">
        <v>220</v>
      </c>
      <c r="AU53" s="48">
        <f>AU52</f>
        <v>10357.32513592055</v>
      </c>
      <c r="AV53" s="48">
        <f t="shared" si="32"/>
        <v>10385.80778004433</v>
      </c>
      <c r="AW53" s="48">
        <f t="shared" ref="AW53:BL53" si="34">AW48</f>
        <v>10403.463653270404</v>
      </c>
      <c r="AX53" s="48">
        <f t="shared" si="34"/>
        <v>10410.225904645031</v>
      </c>
      <c r="AY53" s="48">
        <f t="shared" si="34"/>
        <v>10406.061814283174</v>
      </c>
      <c r="AZ53" s="48">
        <f t="shared" si="34"/>
        <v>10390.973024652463</v>
      </c>
      <c r="BA53" s="48">
        <f t="shared" si="34"/>
        <v>10364.995592090832</v>
      </c>
      <c r="BB53" s="48">
        <f t="shared" si="34"/>
        <v>10328.199857738911</v>
      </c>
      <c r="BC53" s="48">
        <f t="shared" si="34"/>
        <v>10280.690138393311</v>
      </c>
      <c r="BD53" s="48">
        <f t="shared" si="34"/>
        <v>10222.60423911139</v>
      </c>
      <c r="BE53" s="48">
        <f t="shared" si="34"/>
        <v>10154.112790709341</v>
      </c>
      <c r="BF53" s="48">
        <f t="shared" si="34"/>
        <v>10075.418416581344</v>
      </c>
      <c r="BG53" s="48">
        <f t="shared" si="34"/>
        <v>9986.7547345154289</v>
      </c>
      <c r="BH53" s="48">
        <f t="shared" si="34"/>
        <v>9888.3852003804514</v>
      </c>
      <c r="BI53" s="48">
        <f t="shared" si="34"/>
        <v>9780.6018016963044</v>
      </c>
      <c r="BJ53" s="48">
        <f t="shared" si="34"/>
        <v>9663.7236101660365</v>
      </c>
      <c r="BK53" s="48">
        <f t="shared" si="34"/>
        <v>9538.0952032338773</v>
      </c>
      <c r="BL53" s="48">
        <f t="shared" si="34"/>
        <v>9404.0849656284445</v>
      </c>
      <c r="BM53" s="82"/>
      <c r="BN53" s="82"/>
      <c r="BO53" s="82"/>
      <c r="BP53" s="82"/>
      <c r="BQ53" s="82"/>
      <c r="BR53" s="82"/>
      <c r="BS53" s="82"/>
      <c r="BT53" s="82"/>
      <c r="BU53" s="82"/>
      <c r="BV53" s="82"/>
    </row>
    <row r="54" spans="2:76" s="69" customFormat="1" x14ac:dyDescent="0.2">
      <c r="AU54" s="294"/>
      <c r="AV54" s="294"/>
      <c r="AW54" s="294"/>
      <c r="AX54" s="294"/>
      <c r="AY54" s="294"/>
      <c r="AZ54" s="294"/>
      <c r="BA54" s="294"/>
      <c r="BB54" s="294"/>
      <c r="BC54" s="294"/>
      <c r="BD54" s="294"/>
      <c r="BE54" s="294"/>
      <c r="BF54" s="294"/>
      <c r="BG54" s="294"/>
      <c r="BH54" s="294"/>
      <c r="BI54" s="294"/>
      <c r="BJ54" s="294"/>
      <c r="BK54" s="294"/>
      <c r="BL54" s="294"/>
      <c r="BM54" s="82"/>
      <c r="BN54" s="82"/>
      <c r="BO54" s="82"/>
      <c r="BP54" s="82"/>
      <c r="BQ54" s="82"/>
      <c r="BR54" s="82"/>
      <c r="BS54" s="82"/>
      <c r="BT54" s="82"/>
      <c r="BU54" s="82"/>
      <c r="BV54" s="82"/>
    </row>
    <row r="55" spans="2:76" x14ac:dyDescent="0.2">
      <c r="C55" s="299"/>
      <c r="D55" s="299" t="s">
        <v>291</v>
      </c>
      <c r="E55" s="48">
        <f t="shared" ref="E55:AT55" si="35">E13/E44</f>
        <v>3916.0431146846513</v>
      </c>
      <c r="F55" s="48">
        <f t="shared" si="35"/>
        <v>4106.1860797598938</v>
      </c>
      <c r="G55" s="48">
        <f t="shared" si="35"/>
        <v>4324.3014790635752</v>
      </c>
      <c r="H55" s="48">
        <f t="shared" si="35"/>
        <v>4502.1219258701549</v>
      </c>
      <c r="I55" s="48">
        <f t="shared" si="35"/>
        <v>4574.7832620840363</v>
      </c>
      <c r="J55" s="48">
        <f t="shared" si="35"/>
        <v>4612.3544473825805</v>
      </c>
      <c r="K55" s="48">
        <f t="shared" si="35"/>
        <v>4795.8807871932631</v>
      </c>
      <c r="L55" s="48">
        <f t="shared" si="35"/>
        <v>4802.235927348197</v>
      </c>
      <c r="M55" s="48">
        <f t="shared" si="35"/>
        <v>4861.4484172547036</v>
      </c>
      <c r="N55" s="48">
        <f t="shared" si="35"/>
        <v>4982.6935447403912</v>
      </c>
      <c r="O55" s="48">
        <f t="shared" si="35"/>
        <v>5203.0635782473191</v>
      </c>
      <c r="P55" s="48">
        <f t="shared" si="35"/>
        <v>5249.363483126238</v>
      </c>
      <c r="Q55" s="48">
        <f t="shared" si="35"/>
        <v>4777.6938746972828</v>
      </c>
      <c r="R55" s="48">
        <f t="shared" si="35"/>
        <v>5063.6154705343342</v>
      </c>
      <c r="S55" s="48">
        <f t="shared" si="35"/>
        <v>5452.9084365608669</v>
      </c>
      <c r="T55" s="48">
        <f t="shared" si="35"/>
        <v>5702.3130948589005</v>
      </c>
      <c r="U55" s="48">
        <f t="shared" si="35"/>
        <v>5902.9845831128978</v>
      </c>
      <c r="V55" s="48">
        <f t="shared" si="35"/>
        <v>6012.8987945933704</v>
      </c>
      <c r="W55" s="48">
        <f t="shared" si="35"/>
        <v>6364.7356478589463</v>
      </c>
      <c r="X55" s="48">
        <f t="shared" si="35"/>
        <v>6465.0340941514623</v>
      </c>
      <c r="Y55" s="48">
        <f t="shared" si="35"/>
        <v>6573.9968201927868</v>
      </c>
      <c r="Z55" s="48">
        <f t="shared" si="35"/>
        <v>6768.5819072072372</v>
      </c>
      <c r="AA55" s="48">
        <f t="shared" si="35"/>
        <v>6937.6441395650691</v>
      </c>
      <c r="AB55" s="48">
        <f t="shared" si="35"/>
        <v>7043.3036802210872</v>
      </c>
      <c r="AC55" s="48">
        <f t="shared" si="35"/>
        <v>7227.4273238565229</v>
      </c>
      <c r="AD55" s="48">
        <f t="shared" si="35"/>
        <v>7362.622641930845</v>
      </c>
      <c r="AE55" s="48">
        <f t="shared" si="35"/>
        <v>7359.4690677865447</v>
      </c>
      <c r="AF55" s="48">
        <f t="shared" si="35"/>
        <v>7619.9483004013537</v>
      </c>
      <c r="AG55" s="48">
        <f t="shared" si="35"/>
        <v>7787.5984743045128</v>
      </c>
      <c r="AH55" s="48">
        <f t="shared" si="35"/>
        <v>7634.6412730366264</v>
      </c>
      <c r="AI55" s="48">
        <f t="shared" si="35"/>
        <v>7655.7917603848337</v>
      </c>
      <c r="AJ55" s="48">
        <f t="shared" si="35"/>
        <v>7609.086682383313</v>
      </c>
      <c r="AK55" s="48">
        <f t="shared" si="35"/>
        <v>7277.8490952345001</v>
      </c>
      <c r="AL55" s="48">
        <f t="shared" si="35"/>
        <v>7344.7401255517552</v>
      </c>
      <c r="AM55" s="48">
        <f t="shared" si="35"/>
        <v>7306.3991421843075</v>
      </c>
      <c r="AN55" s="48">
        <f t="shared" si="35"/>
        <v>7635.3779046598775</v>
      </c>
      <c r="AO55" s="48">
        <f t="shared" si="35"/>
        <v>7689.9502944906199</v>
      </c>
      <c r="AP55" s="48">
        <f t="shared" si="35"/>
        <v>7712.9359990340799</v>
      </c>
      <c r="AQ55" s="48">
        <f t="shared" si="35"/>
        <v>8264.2514059001569</v>
      </c>
      <c r="AR55" s="48">
        <f t="shared" si="35"/>
        <v>8743.4578605721017</v>
      </c>
      <c r="AS55" s="48">
        <f t="shared" si="35"/>
        <v>9284.7418979469712</v>
      </c>
      <c r="AT55" s="48">
        <f t="shared" si="35"/>
        <v>9926.5234711907724</v>
      </c>
      <c r="AU55" s="300">
        <f>AU46</f>
        <v>10357.32513592055</v>
      </c>
      <c r="AV55" s="300">
        <f t="shared" ref="AV55:BL57" si="36">AV46</f>
        <v>10441.898455330791</v>
      </c>
      <c r="AW55" s="300">
        <f t="shared" si="36"/>
        <v>10555.853861968959</v>
      </c>
      <c r="AX55" s="300">
        <f t="shared" si="36"/>
        <v>10671.052896359071</v>
      </c>
      <c r="AY55" s="300">
        <f t="shared" si="36"/>
        <v>10787.509130564375</v>
      </c>
      <c r="AZ55" s="300">
        <f t="shared" si="36"/>
        <v>10905.236284763887</v>
      </c>
      <c r="BA55" s="300">
        <f t="shared" si="36"/>
        <v>11024.248228868855</v>
      </c>
      <c r="BB55" s="300">
        <f t="shared" si="36"/>
        <v>11144.558984156796</v>
      </c>
      <c r="BC55" s="300">
        <f t="shared" si="36"/>
        <v>11266.182724923425</v>
      </c>
      <c r="BD55" s="300">
        <f t="shared" si="36"/>
        <v>11389.133780152573</v>
      </c>
      <c r="BE55" s="300">
        <f t="shared" si="36"/>
        <v>11513.426635204343</v>
      </c>
      <c r="BF55" s="300">
        <f t="shared" si="36"/>
        <v>11639.075933521703</v>
      </c>
      <c r="BG55" s="300">
        <f t="shared" si="36"/>
        <v>11766.096478355657</v>
      </c>
      <c r="BH55" s="300">
        <f t="shared" si="36"/>
        <v>11894.503234509311</v>
      </c>
      <c r="BI55" s="300">
        <f t="shared" si="36"/>
        <v>12024.311330100929</v>
      </c>
      <c r="BJ55" s="300">
        <f t="shared" si="36"/>
        <v>12155.536058346204</v>
      </c>
      <c r="BK55" s="300">
        <f t="shared" si="36"/>
        <v>12288.192879360069</v>
      </c>
      <c r="BL55" s="300">
        <f t="shared" si="36"/>
        <v>12422.297421978064</v>
      </c>
      <c r="BM55" s="323"/>
      <c r="BN55" s="323"/>
      <c r="BO55" s="323"/>
      <c r="BP55" s="323"/>
      <c r="BQ55" s="323"/>
      <c r="BR55" s="323"/>
      <c r="BS55" s="323"/>
      <c r="BT55" s="323"/>
      <c r="BU55" s="323"/>
      <c r="BV55" s="323"/>
    </row>
    <row r="56" spans="2:76" x14ac:dyDescent="0.2">
      <c r="C56" s="299" t="s">
        <v>224</v>
      </c>
      <c r="D56" s="299" t="s">
        <v>292</v>
      </c>
      <c r="E56" s="48">
        <f>E55</f>
        <v>3916.0431146846513</v>
      </c>
      <c r="F56" s="48">
        <f t="shared" ref="F56:AT57" si="37">F55</f>
        <v>4106.1860797598938</v>
      </c>
      <c r="G56" s="48">
        <f t="shared" si="37"/>
        <v>4324.3014790635752</v>
      </c>
      <c r="H56" s="48">
        <f t="shared" si="37"/>
        <v>4502.1219258701549</v>
      </c>
      <c r="I56" s="48">
        <f t="shared" si="37"/>
        <v>4574.7832620840363</v>
      </c>
      <c r="J56" s="48">
        <f t="shared" si="37"/>
        <v>4612.3544473825805</v>
      </c>
      <c r="K56" s="48">
        <f t="shared" si="37"/>
        <v>4795.8807871932631</v>
      </c>
      <c r="L56" s="48">
        <f t="shared" si="37"/>
        <v>4802.235927348197</v>
      </c>
      <c r="M56" s="48">
        <f t="shared" si="37"/>
        <v>4861.4484172547036</v>
      </c>
      <c r="N56" s="48">
        <f t="shared" si="37"/>
        <v>4982.6935447403912</v>
      </c>
      <c r="O56" s="48">
        <f t="shared" si="37"/>
        <v>5203.0635782473191</v>
      </c>
      <c r="P56" s="48">
        <f t="shared" si="37"/>
        <v>5249.363483126238</v>
      </c>
      <c r="Q56" s="48">
        <f t="shared" si="37"/>
        <v>4777.6938746972828</v>
      </c>
      <c r="R56" s="48">
        <f t="shared" si="37"/>
        <v>5063.6154705343342</v>
      </c>
      <c r="S56" s="48">
        <f t="shared" si="37"/>
        <v>5452.9084365608669</v>
      </c>
      <c r="T56" s="48">
        <f t="shared" si="37"/>
        <v>5702.3130948589005</v>
      </c>
      <c r="U56" s="48">
        <f t="shared" si="37"/>
        <v>5902.9845831128978</v>
      </c>
      <c r="V56" s="48">
        <f t="shared" si="37"/>
        <v>6012.8987945933704</v>
      </c>
      <c r="W56" s="48">
        <f t="shared" si="37"/>
        <v>6364.7356478589463</v>
      </c>
      <c r="X56" s="48">
        <f t="shared" si="37"/>
        <v>6465.0340941514623</v>
      </c>
      <c r="Y56" s="48">
        <f t="shared" si="37"/>
        <v>6573.9968201927868</v>
      </c>
      <c r="Z56" s="48">
        <f t="shared" si="37"/>
        <v>6768.5819072072372</v>
      </c>
      <c r="AA56" s="48">
        <f t="shared" si="37"/>
        <v>6937.6441395650691</v>
      </c>
      <c r="AB56" s="48">
        <f t="shared" si="37"/>
        <v>7043.3036802210872</v>
      </c>
      <c r="AC56" s="48">
        <f t="shared" si="37"/>
        <v>7227.4273238565229</v>
      </c>
      <c r="AD56" s="48">
        <f t="shared" si="37"/>
        <v>7362.622641930845</v>
      </c>
      <c r="AE56" s="48">
        <f t="shared" si="37"/>
        <v>7359.4690677865447</v>
      </c>
      <c r="AF56" s="48">
        <f t="shared" si="37"/>
        <v>7619.9483004013537</v>
      </c>
      <c r="AG56" s="48">
        <f t="shared" si="37"/>
        <v>7787.5984743045128</v>
      </c>
      <c r="AH56" s="48">
        <f t="shared" si="37"/>
        <v>7634.6412730366264</v>
      </c>
      <c r="AI56" s="48">
        <f t="shared" si="37"/>
        <v>7655.7917603848337</v>
      </c>
      <c r="AJ56" s="48">
        <f t="shared" si="37"/>
        <v>7609.086682383313</v>
      </c>
      <c r="AK56" s="48">
        <f t="shared" si="37"/>
        <v>7277.8490952345001</v>
      </c>
      <c r="AL56" s="48">
        <f t="shared" si="37"/>
        <v>7344.7401255517552</v>
      </c>
      <c r="AM56" s="48">
        <f t="shared" si="37"/>
        <v>7306.3991421843075</v>
      </c>
      <c r="AN56" s="48">
        <f t="shared" si="37"/>
        <v>7635.3779046598775</v>
      </c>
      <c r="AO56" s="48">
        <f t="shared" si="37"/>
        <v>7689.9502944906199</v>
      </c>
      <c r="AP56" s="48">
        <f t="shared" si="37"/>
        <v>7712.9359990340799</v>
      </c>
      <c r="AQ56" s="48">
        <f t="shared" si="37"/>
        <v>8264.2514059001569</v>
      </c>
      <c r="AR56" s="48">
        <f t="shared" si="37"/>
        <v>8743.4578605721017</v>
      </c>
      <c r="AS56" s="48">
        <f t="shared" si="37"/>
        <v>9284.7418979469712</v>
      </c>
      <c r="AT56" s="48">
        <f t="shared" si="37"/>
        <v>9926.5234711907724</v>
      </c>
      <c r="AU56" s="300">
        <f t="shared" ref="AU56:BJ57" si="38">AU47</f>
        <v>10357.32513592055</v>
      </c>
      <c r="AV56" s="300">
        <f t="shared" si="38"/>
        <v>10211.448432147508</v>
      </c>
      <c r="AW56" s="300">
        <f t="shared" si="38"/>
        <v>10431.865246501928</v>
      </c>
      <c r="AX56" s="300">
        <f t="shared" si="38"/>
        <v>10654.707888128853</v>
      </c>
      <c r="AY56" s="300">
        <f t="shared" si="38"/>
        <v>10880.372879231869</v>
      </c>
      <c r="AZ56" s="300">
        <f t="shared" si="38"/>
        <v>11186.958060503788</v>
      </c>
      <c r="BA56" s="300">
        <f t="shared" si="38"/>
        <v>11419.30902431938</v>
      </c>
      <c r="BB56" s="300">
        <f t="shared" si="38"/>
        <v>11655.427906573337</v>
      </c>
      <c r="BC56" s="300">
        <f t="shared" si="38"/>
        <v>11895.574558488635</v>
      </c>
      <c r="BD56" s="300">
        <f t="shared" si="38"/>
        <v>12139.990839923603</v>
      </c>
      <c r="BE56" s="300">
        <f t="shared" si="38"/>
        <v>12388.90493229214</v>
      </c>
      <c r="BF56" s="300">
        <f t="shared" si="38"/>
        <v>12642.534913589738</v>
      </c>
      <c r="BG56" s="300">
        <f t="shared" si="38"/>
        <v>12979.042587881328</v>
      </c>
      <c r="BH56" s="300">
        <f t="shared" si="38"/>
        <v>13212.109614645355</v>
      </c>
      <c r="BI56" s="300">
        <f t="shared" si="38"/>
        <v>13448.632734457256</v>
      </c>
      <c r="BJ56" s="300">
        <f t="shared" si="38"/>
        <v>13691.22405278171</v>
      </c>
      <c r="BK56" s="300">
        <f t="shared" si="36"/>
        <v>13940.074865798055</v>
      </c>
      <c r="BL56" s="300">
        <f t="shared" si="36"/>
        <v>14195.378945850183</v>
      </c>
      <c r="BM56" s="323"/>
      <c r="BN56" s="323"/>
      <c r="BO56" s="323"/>
      <c r="BP56" s="323"/>
      <c r="BQ56" s="323"/>
      <c r="BR56" s="323"/>
      <c r="BS56" s="323"/>
      <c r="BT56" s="323"/>
      <c r="BU56" s="323"/>
      <c r="BV56" s="323"/>
    </row>
    <row r="57" spans="2:76" x14ac:dyDescent="0.2">
      <c r="C57" s="299" t="s">
        <v>221</v>
      </c>
      <c r="D57" s="299" t="s">
        <v>293</v>
      </c>
      <c r="E57" s="48">
        <f>E56</f>
        <v>3916.0431146846513</v>
      </c>
      <c r="F57" s="48">
        <f t="shared" si="37"/>
        <v>4106.1860797598938</v>
      </c>
      <c r="G57" s="48">
        <f t="shared" si="37"/>
        <v>4324.3014790635752</v>
      </c>
      <c r="H57" s="48">
        <f t="shared" si="37"/>
        <v>4502.1219258701549</v>
      </c>
      <c r="I57" s="48">
        <f t="shared" si="37"/>
        <v>4574.7832620840363</v>
      </c>
      <c r="J57" s="48">
        <f t="shared" si="37"/>
        <v>4612.3544473825805</v>
      </c>
      <c r="K57" s="48">
        <f t="shared" si="37"/>
        <v>4795.8807871932631</v>
      </c>
      <c r="L57" s="48">
        <f t="shared" si="37"/>
        <v>4802.235927348197</v>
      </c>
      <c r="M57" s="48">
        <f t="shared" si="37"/>
        <v>4861.4484172547036</v>
      </c>
      <c r="N57" s="48">
        <f t="shared" si="37"/>
        <v>4982.6935447403912</v>
      </c>
      <c r="O57" s="48">
        <f t="shared" si="37"/>
        <v>5203.0635782473191</v>
      </c>
      <c r="P57" s="48">
        <f t="shared" si="37"/>
        <v>5249.363483126238</v>
      </c>
      <c r="Q57" s="48">
        <f t="shared" si="37"/>
        <v>4777.6938746972828</v>
      </c>
      <c r="R57" s="48">
        <f t="shared" si="37"/>
        <v>5063.6154705343342</v>
      </c>
      <c r="S57" s="48">
        <f t="shared" si="37"/>
        <v>5452.9084365608669</v>
      </c>
      <c r="T57" s="48">
        <f t="shared" si="37"/>
        <v>5702.3130948589005</v>
      </c>
      <c r="U57" s="48">
        <f t="shared" si="37"/>
        <v>5902.9845831128978</v>
      </c>
      <c r="V57" s="48">
        <f t="shared" si="37"/>
        <v>6012.8987945933704</v>
      </c>
      <c r="W57" s="48">
        <f t="shared" si="37"/>
        <v>6364.7356478589463</v>
      </c>
      <c r="X57" s="48">
        <f t="shared" si="37"/>
        <v>6465.0340941514623</v>
      </c>
      <c r="Y57" s="48">
        <f t="shared" si="37"/>
        <v>6573.9968201927868</v>
      </c>
      <c r="Z57" s="48">
        <f t="shared" si="37"/>
        <v>6768.5819072072372</v>
      </c>
      <c r="AA57" s="48">
        <f t="shared" si="37"/>
        <v>6937.6441395650691</v>
      </c>
      <c r="AB57" s="48">
        <f t="shared" si="37"/>
        <v>7043.3036802210872</v>
      </c>
      <c r="AC57" s="48">
        <f t="shared" si="37"/>
        <v>7227.4273238565229</v>
      </c>
      <c r="AD57" s="48">
        <f t="shared" si="37"/>
        <v>7362.622641930845</v>
      </c>
      <c r="AE57" s="48">
        <f t="shared" si="37"/>
        <v>7359.4690677865447</v>
      </c>
      <c r="AF57" s="48">
        <f t="shared" si="37"/>
        <v>7619.9483004013537</v>
      </c>
      <c r="AG57" s="48">
        <f t="shared" si="37"/>
        <v>7787.5984743045128</v>
      </c>
      <c r="AH57" s="48">
        <f t="shared" si="37"/>
        <v>7634.6412730366264</v>
      </c>
      <c r="AI57" s="48">
        <f t="shared" si="37"/>
        <v>7655.7917603848337</v>
      </c>
      <c r="AJ57" s="48">
        <f t="shared" si="37"/>
        <v>7609.086682383313</v>
      </c>
      <c r="AK57" s="48">
        <f t="shared" si="37"/>
        <v>7277.8490952345001</v>
      </c>
      <c r="AL57" s="48">
        <f t="shared" si="37"/>
        <v>7344.7401255517552</v>
      </c>
      <c r="AM57" s="48">
        <f t="shared" si="37"/>
        <v>7306.3991421843075</v>
      </c>
      <c r="AN57" s="48">
        <f t="shared" si="37"/>
        <v>7635.3779046598775</v>
      </c>
      <c r="AO57" s="48">
        <f t="shared" si="37"/>
        <v>7689.9502944906199</v>
      </c>
      <c r="AP57" s="48">
        <f t="shared" si="37"/>
        <v>7712.9359990340799</v>
      </c>
      <c r="AQ57" s="48">
        <f t="shared" si="37"/>
        <v>8264.2514059001569</v>
      </c>
      <c r="AR57" s="48">
        <f t="shared" si="37"/>
        <v>8743.4578605721017</v>
      </c>
      <c r="AS57" s="48">
        <f t="shared" si="37"/>
        <v>9284.7418979469712</v>
      </c>
      <c r="AT57" s="48">
        <f t="shared" si="37"/>
        <v>9926.5234711907724</v>
      </c>
      <c r="AU57" s="300">
        <f t="shared" si="38"/>
        <v>10357.32513592055</v>
      </c>
      <c r="AV57" s="300">
        <f t="shared" si="36"/>
        <v>10385.80778004433</v>
      </c>
      <c r="AW57" s="300">
        <f t="shared" si="36"/>
        <v>10403.463653270404</v>
      </c>
      <c r="AX57" s="300">
        <f t="shared" si="36"/>
        <v>10410.225904645031</v>
      </c>
      <c r="AY57" s="300">
        <f t="shared" si="36"/>
        <v>10406.061814283174</v>
      </c>
      <c r="AZ57" s="300">
        <f t="shared" si="36"/>
        <v>10390.973024652463</v>
      </c>
      <c r="BA57" s="300">
        <f t="shared" si="36"/>
        <v>10364.995592090832</v>
      </c>
      <c r="BB57" s="300">
        <f t="shared" si="36"/>
        <v>10328.199857738911</v>
      </c>
      <c r="BC57" s="300">
        <f t="shared" si="36"/>
        <v>10280.690138393311</v>
      </c>
      <c r="BD57" s="300">
        <f t="shared" si="36"/>
        <v>10222.60423911139</v>
      </c>
      <c r="BE57" s="300">
        <f t="shared" si="36"/>
        <v>10154.112790709341</v>
      </c>
      <c r="BF57" s="300">
        <f t="shared" si="36"/>
        <v>10075.418416581344</v>
      </c>
      <c r="BG57" s="300">
        <f t="shared" si="36"/>
        <v>9986.7547345154289</v>
      </c>
      <c r="BH57" s="300">
        <f t="shared" si="36"/>
        <v>9888.3852003804514</v>
      </c>
      <c r="BI57" s="300">
        <f t="shared" si="36"/>
        <v>9780.6018016963044</v>
      </c>
      <c r="BJ57" s="300">
        <f t="shared" si="36"/>
        <v>9663.7236101660365</v>
      </c>
      <c r="BK57" s="300">
        <f t="shared" si="36"/>
        <v>9538.0952032338773</v>
      </c>
      <c r="BL57" s="300">
        <f t="shared" si="36"/>
        <v>9404.0849656284445</v>
      </c>
      <c r="BM57" s="323"/>
      <c r="BN57" s="323"/>
      <c r="BO57" s="323"/>
      <c r="BP57" s="323"/>
      <c r="BQ57" s="323"/>
      <c r="BR57" s="323"/>
      <c r="BS57" s="323"/>
      <c r="BT57" s="323"/>
      <c r="BU57" s="323"/>
      <c r="BV57" s="323"/>
    </row>
    <row r="58" spans="2:76" x14ac:dyDescent="0.2">
      <c r="B58" s="69"/>
      <c r="C58" s="69"/>
      <c r="D58" s="69"/>
      <c r="AU58" s="48"/>
      <c r="AV58" s="286"/>
      <c r="AW58" s="286"/>
      <c r="AX58" s="286"/>
      <c r="AY58" s="286"/>
      <c r="AZ58" s="286"/>
      <c r="BA58" s="286"/>
      <c r="BB58" s="82"/>
      <c r="BC58" s="82"/>
      <c r="BD58" s="82"/>
      <c r="BE58" s="82"/>
      <c r="BF58" s="82"/>
      <c r="BG58" s="82"/>
      <c r="BH58" s="82"/>
      <c r="BI58" s="82"/>
      <c r="BJ58" s="82"/>
      <c r="BK58" s="82"/>
      <c r="BL58" s="82"/>
      <c r="BM58" s="323"/>
      <c r="BN58" s="323"/>
      <c r="BO58" s="323"/>
      <c r="BP58" s="323"/>
      <c r="BQ58" s="323"/>
      <c r="BR58" s="323"/>
      <c r="BS58" s="323"/>
      <c r="BT58" s="323"/>
      <c r="BU58" s="323"/>
      <c r="BV58" s="323"/>
    </row>
    <row r="59" spans="2:76" x14ac:dyDescent="0.2">
      <c r="BW59" s="1"/>
      <c r="BX59" s="1"/>
    </row>
    <row r="60" spans="2:76" x14ac:dyDescent="0.2">
      <c r="BP60" s="317">
        <f>10002/11046</f>
        <v>0.90548614883215639</v>
      </c>
    </row>
    <row r="132" spans="1:74" x14ac:dyDescent="0.2">
      <c r="E132" s="45">
        <v>1971</v>
      </c>
      <c r="F132" s="45">
        <v>1972</v>
      </c>
      <c r="G132" s="45">
        <v>1973</v>
      </c>
      <c r="H132" s="45">
        <v>1974</v>
      </c>
      <c r="I132" s="45">
        <v>1975</v>
      </c>
      <c r="J132" s="45">
        <v>1976</v>
      </c>
      <c r="K132" s="45">
        <v>1977</v>
      </c>
      <c r="L132" s="45">
        <v>1978</v>
      </c>
      <c r="M132" s="45">
        <v>1979</v>
      </c>
      <c r="N132" s="45">
        <v>1980</v>
      </c>
      <c r="O132" s="45">
        <v>1981</v>
      </c>
      <c r="P132" s="45">
        <v>1982</v>
      </c>
      <c r="Q132" s="45">
        <v>1983</v>
      </c>
      <c r="R132" s="45">
        <v>1984</v>
      </c>
      <c r="S132" s="45">
        <v>1985</v>
      </c>
      <c r="T132" s="45">
        <v>1986</v>
      </c>
      <c r="U132" s="45">
        <v>1987</v>
      </c>
      <c r="V132" s="45">
        <v>1988</v>
      </c>
      <c r="W132" s="45">
        <v>1989</v>
      </c>
      <c r="X132" s="45">
        <v>1990</v>
      </c>
      <c r="Y132" s="45">
        <v>1991</v>
      </c>
      <c r="Z132" s="45">
        <v>1992</v>
      </c>
      <c r="AA132" s="45">
        <v>1993</v>
      </c>
      <c r="AB132" s="45">
        <v>1994</v>
      </c>
      <c r="AC132" s="45">
        <v>1995</v>
      </c>
      <c r="AD132" s="45">
        <v>1996</v>
      </c>
      <c r="AE132" s="45">
        <v>1997</v>
      </c>
      <c r="AF132" s="45">
        <v>1998</v>
      </c>
      <c r="AG132" s="45">
        <v>1999</v>
      </c>
      <c r="AH132" s="45">
        <v>2000</v>
      </c>
      <c r="AI132" s="45">
        <v>2001</v>
      </c>
      <c r="AJ132" s="45">
        <v>2002</v>
      </c>
      <c r="AK132" s="45">
        <v>2003</v>
      </c>
      <c r="AL132" s="45">
        <v>2004</v>
      </c>
      <c r="AM132" s="45">
        <v>2005</v>
      </c>
      <c r="AN132" s="45">
        <v>2006</v>
      </c>
      <c r="AO132" s="45">
        <v>2007</v>
      </c>
      <c r="AP132" s="45">
        <v>2008</v>
      </c>
      <c r="AQ132" s="45">
        <v>2009</v>
      </c>
      <c r="AR132" s="45">
        <v>2010</v>
      </c>
      <c r="AS132" s="45">
        <v>2011</v>
      </c>
      <c r="AT132" s="45">
        <v>2012</v>
      </c>
      <c r="AU132" s="45">
        <v>2013</v>
      </c>
      <c r="AV132" s="45">
        <v>2014</v>
      </c>
      <c r="AW132" s="45">
        <v>2015</v>
      </c>
      <c r="AX132" s="45">
        <v>2016</v>
      </c>
      <c r="AY132" s="45">
        <v>2017</v>
      </c>
      <c r="AZ132" s="45">
        <v>2018</v>
      </c>
      <c r="BA132" s="45">
        <v>2019</v>
      </c>
      <c r="BB132" s="45">
        <v>2020</v>
      </c>
      <c r="BC132" s="45">
        <v>2021</v>
      </c>
      <c r="BD132" s="45">
        <v>2022</v>
      </c>
      <c r="BE132" s="45">
        <v>2023</v>
      </c>
      <c r="BF132" s="45">
        <v>2024</v>
      </c>
      <c r="BG132" s="45">
        <v>2025</v>
      </c>
      <c r="BH132" s="45">
        <v>2026</v>
      </c>
      <c r="BI132" s="45">
        <v>2027</v>
      </c>
      <c r="BJ132" s="45">
        <v>2028</v>
      </c>
      <c r="BK132" s="45">
        <v>2029</v>
      </c>
      <c r="BL132" s="45">
        <v>2030</v>
      </c>
      <c r="BM132" s="318">
        <v>2031</v>
      </c>
      <c r="BN132" s="318">
        <v>2032</v>
      </c>
      <c r="BO132" s="318">
        <v>2033</v>
      </c>
      <c r="BP132" s="318">
        <v>2034</v>
      </c>
      <c r="BQ132" s="318">
        <v>2035</v>
      </c>
      <c r="BR132" s="318">
        <v>2036</v>
      </c>
      <c r="BS132" s="318">
        <v>2037</v>
      </c>
      <c r="BT132" s="318">
        <v>2038</v>
      </c>
      <c r="BU132" s="318">
        <v>2039</v>
      </c>
      <c r="BV132" s="318">
        <v>2040</v>
      </c>
    </row>
    <row r="133" spans="1:74" x14ac:dyDescent="0.2">
      <c r="A133" s="227" t="s">
        <v>101</v>
      </c>
      <c r="C133" s="20" t="s">
        <v>14</v>
      </c>
      <c r="D133" s="13"/>
      <c r="E133" s="46" t="s">
        <v>5</v>
      </c>
      <c r="F133" s="46" t="s">
        <v>5</v>
      </c>
      <c r="G133" s="46" t="s">
        <v>5</v>
      </c>
      <c r="H133" s="46" t="s">
        <v>5</v>
      </c>
      <c r="I133" s="46" t="s">
        <v>5</v>
      </c>
      <c r="J133" s="46" t="s">
        <v>5</v>
      </c>
      <c r="K133" s="46" t="s">
        <v>5</v>
      </c>
      <c r="L133" s="46" t="s">
        <v>5</v>
      </c>
      <c r="M133" s="46" t="s">
        <v>5</v>
      </c>
      <c r="N133" s="46" t="s">
        <v>5</v>
      </c>
      <c r="O133" s="46" t="s">
        <v>5</v>
      </c>
      <c r="P133" s="46" t="s">
        <v>5</v>
      </c>
      <c r="Q133" s="46" t="s">
        <v>5</v>
      </c>
      <c r="R133" s="46" t="s">
        <v>5</v>
      </c>
      <c r="S133" s="46" t="s">
        <v>5</v>
      </c>
      <c r="T133" s="46" t="s">
        <v>5</v>
      </c>
      <c r="U133" s="46" t="s">
        <v>5</v>
      </c>
      <c r="V133" s="46" t="s">
        <v>5</v>
      </c>
      <c r="W133" s="46" t="s">
        <v>5</v>
      </c>
      <c r="X133" s="46" t="s">
        <v>5</v>
      </c>
      <c r="Y133" s="46" t="s">
        <v>5</v>
      </c>
      <c r="Z133" s="46" t="s">
        <v>5</v>
      </c>
      <c r="AA133" s="46" t="s">
        <v>5</v>
      </c>
      <c r="AB133" s="46" t="s">
        <v>5</v>
      </c>
      <c r="AC133" s="46" t="s">
        <v>5</v>
      </c>
      <c r="AD133" s="46" t="s">
        <v>5</v>
      </c>
      <c r="AE133" s="46" t="s">
        <v>5</v>
      </c>
      <c r="AF133" s="46" t="s">
        <v>5</v>
      </c>
      <c r="AG133" s="46" t="s">
        <v>5</v>
      </c>
      <c r="AH133" s="46" t="s">
        <v>5</v>
      </c>
      <c r="AI133" s="46" t="s">
        <v>5</v>
      </c>
      <c r="AJ133" s="46" t="s">
        <v>5</v>
      </c>
      <c r="AK133" s="46" t="s">
        <v>5</v>
      </c>
      <c r="AL133" s="46" t="s">
        <v>5</v>
      </c>
      <c r="AM133" s="46" t="s">
        <v>5</v>
      </c>
      <c r="AN133" s="46" t="s">
        <v>5</v>
      </c>
      <c r="AO133" s="46" t="s">
        <v>5</v>
      </c>
      <c r="AP133" s="46" t="s">
        <v>5</v>
      </c>
      <c r="AQ133" s="46" t="s">
        <v>5</v>
      </c>
      <c r="AR133" s="46" t="s">
        <v>5</v>
      </c>
      <c r="AS133" s="46" t="s">
        <v>5</v>
      </c>
      <c r="AT133" s="46" t="s">
        <v>5</v>
      </c>
      <c r="AU133" s="46" t="s">
        <v>5</v>
      </c>
      <c r="AV133" s="46" t="s">
        <v>5</v>
      </c>
      <c r="AW133" s="46" t="s">
        <v>5</v>
      </c>
      <c r="AX133" s="46" t="s">
        <v>5</v>
      </c>
      <c r="AY133" s="46" t="s">
        <v>5</v>
      </c>
      <c r="AZ133" s="46" t="s">
        <v>5</v>
      </c>
      <c r="BA133" s="46" t="s">
        <v>5</v>
      </c>
      <c r="BB133" s="46" t="s">
        <v>5</v>
      </c>
      <c r="BC133" s="46" t="s">
        <v>5</v>
      </c>
      <c r="BD133" s="46" t="s">
        <v>5</v>
      </c>
      <c r="BE133" s="46" t="s">
        <v>5</v>
      </c>
      <c r="BF133" s="46" t="s">
        <v>5</v>
      </c>
      <c r="BG133" s="46" t="s">
        <v>5</v>
      </c>
      <c r="BH133" s="46" t="s">
        <v>5</v>
      </c>
      <c r="BI133" s="46" t="s">
        <v>5</v>
      </c>
      <c r="BJ133" s="46" t="s">
        <v>5</v>
      </c>
      <c r="BK133" s="46" t="s">
        <v>5</v>
      </c>
      <c r="BL133" s="46" t="s">
        <v>5</v>
      </c>
      <c r="BM133" s="325" t="s">
        <v>5</v>
      </c>
      <c r="BN133" s="325" t="s">
        <v>5</v>
      </c>
      <c r="BO133" s="325" t="s">
        <v>5</v>
      </c>
      <c r="BP133" s="325" t="s">
        <v>5</v>
      </c>
      <c r="BQ133" s="325" t="s">
        <v>5</v>
      </c>
      <c r="BR133" s="325" t="s">
        <v>5</v>
      </c>
      <c r="BS133" s="325" t="s">
        <v>5</v>
      </c>
      <c r="BT133" s="325" t="s">
        <v>5</v>
      </c>
      <c r="BU133" s="325" t="s">
        <v>5</v>
      </c>
      <c r="BV133" s="325" t="s">
        <v>5</v>
      </c>
    </row>
    <row r="134" spans="1:74" x14ac:dyDescent="0.2">
      <c r="A134" s="227" t="s">
        <v>65</v>
      </c>
      <c r="B134" s="77" t="s">
        <v>79</v>
      </c>
      <c r="D134" s="13"/>
      <c r="E134" s="88" t="s">
        <v>99</v>
      </c>
      <c r="F134" s="88" t="s">
        <v>2</v>
      </c>
      <c r="G134" s="88" t="s">
        <v>2</v>
      </c>
      <c r="H134" s="88" t="s">
        <v>2</v>
      </c>
      <c r="I134" s="88" t="s">
        <v>2</v>
      </c>
      <c r="J134" s="88" t="s">
        <v>2</v>
      </c>
      <c r="K134" s="88" t="s">
        <v>2</v>
      </c>
      <c r="L134" s="88" t="s">
        <v>2</v>
      </c>
      <c r="M134" s="88" t="s">
        <v>2</v>
      </c>
      <c r="N134" s="88" t="s">
        <v>2</v>
      </c>
      <c r="O134" s="88" t="s">
        <v>2</v>
      </c>
      <c r="P134" s="88" t="s">
        <v>2</v>
      </c>
      <c r="Q134" s="88" t="s">
        <v>2</v>
      </c>
      <c r="R134" s="88" t="s">
        <v>2</v>
      </c>
      <c r="S134" s="88" t="s">
        <v>2</v>
      </c>
      <c r="T134" s="88" t="s">
        <v>2</v>
      </c>
      <c r="U134" s="88" t="s">
        <v>2</v>
      </c>
      <c r="V134" s="88" t="s">
        <v>2</v>
      </c>
      <c r="W134" s="88" t="s">
        <v>2</v>
      </c>
      <c r="X134" s="88" t="s">
        <v>2</v>
      </c>
      <c r="Y134" s="88" t="s">
        <v>2</v>
      </c>
      <c r="Z134" s="88" t="s">
        <v>2</v>
      </c>
      <c r="AA134" s="88" t="s">
        <v>2</v>
      </c>
      <c r="AB134" s="88" t="s">
        <v>2</v>
      </c>
      <c r="AC134" s="88" t="s">
        <v>2</v>
      </c>
      <c r="AD134" s="88" t="s">
        <v>2</v>
      </c>
      <c r="AE134" s="88" t="s">
        <v>2</v>
      </c>
      <c r="AF134" s="88" t="s">
        <v>2</v>
      </c>
      <c r="AG134" s="88" t="s">
        <v>2</v>
      </c>
      <c r="AH134" s="88" t="s">
        <v>2</v>
      </c>
      <c r="AI134" s="88" t="s">
        <v>2</v>
      </c>
      <c r="AJ134" s="88" t="s">
        <v>2</v>
      </c>
      <c r="AK134" s="88" t="s">
        <v>2</v>
      </c>
      <c r="AL134" s="88" t="s">
        <v>2</v>
      </c>
      <c r="AM134" s="88" t="s">
        <v>2</v>
      </c>
      <c r="AN134" s="88" t="s">
        <v>2</v>
      </c>
      <c r="AO134" s="88" t="s">
        <v>2</v>
      </c>
      <c r="AP134" s="88" t="s">
        <v>2</v>
      </c>
      <c r="AQ134" s="88" t="s">
        <v>2</v>
      </c>
      <c r="AR134" s="88" t="s">
        <v>2</v>
      </c>
      <c r="AS134" s="88" t="s">
        <v>2</v>
      </c>
      <c r="AT134" s="88" t="s">
        <v>2</v>
      </c>
      <c r="AU134" s="88" t="s">
        <v>2</v>
      </c>
      <c r="AV134" s="88" t="s">
        <v>2</v>
      </c>
      <c r="AW134" s="88" t="s">
        <v>2</v>
      </c>
      <c r="AX134" s="88" t="s">
        <v>2</v>
      </c>
      <c r="AY134" s="88" t="s">
        <v>2</v>
      </c>
      <c r="AZ134" s="88" t="s">
        <v>2</v>
      </c>
      <c r="BA134" s="88" t="s">
        <v>2</v>
      </c>
      <c r="BB134" s="88" t="s">
        <v>2</v>
      </c>
      <c r="BC134" s="88" t="s">
        <v>2</v>
      </c>
      <c r="BD134" s="88" t="s">
        <v>2</v>
      </c>
      <c r="BE134" s="88" t="s">
        <v>2</v>
      </c>
      <c r="BF134" s="88" t="s">
        <v>2</v>
      </c>
      <c r="BG134" s="88" t="s">
        <v>2</v>
      </c>
      <c r="BH134" s="88" t="s">
        <v>2</v>
      </c>
      <c r="BI134" s="88" t="s">
        <v>2</v>
      </c>
      <c r="BJ134" s="88" t="s">
        <v>2</v>
      </c>
      <c r="BK134" s="88" t="s">
        <v>2</v>
      </c>
      <c r="BL134" s="88" t="s">
        <v>2</v>
      </c>
      <c r="BM134" s="326" t="s">
        <v>2</v>
      </c>
      <c r="BN134" s="326" t="s">
        <v>2</v>
      </c>
      <c r="BO134" s="326" t="s">
        <v>2</v>
      </c>
      <c r="BP134" s="326" t="s">
        <v>2</v>
      </c>
      <c r="BQ134" s="326" t="s">
        <v>2</v>
      </c>
      <c r="BR134" s="326" t="s">
        <v>2</v>
      </c>
      <c r="BS134" s="326" t="s">
        <v>2</v>
      </c>
      <c r="BT134" s="326" t="s">
        <v>2</v>
      </c>
      <c r="BU134" s="326" t="s">
        <v>2</v>
      </c>
      <c r="BV134" s="326" t="s">
        <v>2</v>
      </c>
    </row>
    <row r="135" spans="1:74" x14ac:dyDescent="0.2">
      <c r="A135" s="228"/>
      <c r="B135" s="78">
        <f>(AU135-E135)/42</f>
        <v>0.56765758595142857</v>
      </c>
      <c r="C135" s="89" t="str">
        <f>'4_UK+GH_1960-2013_energy_data'!B2</f>
        <v>Direct heat</v>
      </c>
      <c r="D135" s="116" t="str">
        <f>'4_UK+GH_1960-2013_energy_data'!C75</f>
        <v>MTH.100.C - Charcoal stoves</v>
      </c>
      <c r="E135" s="90">
        <f>'4_UK+GH_1960-2013_energy_data'!P75</f>
        <v>4.3052391723600003</v>
      </c>
      <c r="F135" s="90">
        <f>'4_UK+GH_1960-2013_energy_data'!Q75</f>
        <v>4.3052391723600003</v>
      </c>
      <c r="G135" s="90">
        <f>'4_UK+GH_1960-2013_energy_data'!R75</f>
        <v>4.3052391723600003</v>
      </c>
      <c r="H135" s="90">
        <f>'4_UK+GH_1960-2013_energy_data'!S75</f>
        <v>5.4991290268800004</v>
      </c>
      <c r="I135" s="90">
        <f>'4_UK+GH_1960-2013_energy_data'!T75</f>
        <v>5.68002142908</v>
      </c>
      <c r="J135" s="90">
        <f>'4_UK+GH_1960-2013_energy_data'!U75</f>
        <v>5.8609138312800004</v>
      </c>
      <c r="K135" s="90">
        <f>'4_UK+GH_1960-2013_energy_data'!V75</f>
        <v>6.04180623348</v>
      </c>
      <c r="L135" s="90">
        <f>'4_UK+GH_1960-2013_energy_data'!W75</f>
        <v>6.2588771161199999</v>
      </c>
      <c r="M135" s="90">
        <f>'4_UK+GH_1960-2013_energy_data'!X75</f>
        <v>6.4035910378800001</v>
      </c>
      <c r="N135" s="90">
        <f>'4_UK+GH_1960-2013_energy_data'!Y75</f>
        <v>6.5844834400799996</v>
      </c>
      <c r="O135" s="90">
        <f>'4_UK+GH_1960-2013_energy_data'!Z75</f>
        <v>6.7653758422800001</v>
      </c>
      <c r="P135" s="90">
        <f>'4_UK+GH_1960-2013_energy_data'!AA75</f>
        <v>6.9462682444799997</v>
      </c>
      <c r="Q135" s="90">
        <f>'4_UK+GH_1960-2013_energy_data'!AB75</f>
        <v>7.1271606466800002</v>
      </c>
      <c r="R135" s="90">
        <f>'4_UK+GH_1960-2013_energy_data'!AC75</f>
        <v>7.8869087359199996</v>
      </c>
      <c r="S135" s="90">
        <f>'4_UK+GH_1960-2013_energy_data'!AD75</f>
        <v>8.3210505012000002</v>
      </c>
      <c r="T135" s="90">
        <f>'4_UK+GH_1960-2013_energy_data'!AE75</f>
        <v>8.7913707469200002</v>
      </c>
      <c r="U135" s="90">
        <f>'4_UK+GH_1960-2013_energy_data'!AF75</f>
        <v>9.2978694730800004</v>
      </c>
      <c r="V135" s="90">
        <f>'4_UK+GH_1960-2013_energy_data'!AG75</f>
        <v>9.8043681992400007</v>
      </c>
      <c r="W135" s="90">
        <f>'4_UK+GH_1960-2013_energy_data'!AH75</f>
        <v>10.347045405839999</v>
      </c>
      <c r="X135" s="90">
        <f>'4_UK+GH_1960-2013_energy_data'!AI75</f>
        <v>10.38322388628</v>
      </c>
      <c r="Y135" s="90">
        <f>'4_UK+GH_1960-2013_energy_data'!AJ75</f>
        <v>11.54093526036</v>
      </c>
      <c r="Z135" s="90">
        <f>'4_UK+GH_1960-2013_energy_data'!AK75</f>
        <v>12.192147908280001</v>
      </c>
      <c r="AA135" s="90">
        <f>'4_UK+GH_1960-2013_energy_data'!AL75</f>
        <v>12.879539036640001</v>
      </c>
      <c r="AB135" s="90">
        <f>'4_UK+GH_1960-2013_energy_data'!AM75</f>
        <v>13.566930165</v>
      </c>
      <c r="AC135" s="90">
        <f>'4_UK+GH_1960-2013_energy_data'!AN75</f>
        <v>13.9287149694</v>
      </c>
      <c r="AD135" s="90">
        <f>'4_UK+GH_1960-2013_energy_data'!AO75</f>
        <v>14.25432129336</v>
      </c>
      <c r="AE135" s="90">
        <f>'4_UK+GH_1960-2013_energy_data'!AP75</f>
        <v>14.579927617319999</v>
      </c>
      <c r="AF135" s="90">
        <f>'4_UK+GH_1960-2013_energy_data'!AQ75</f>
        <v>14.94171242172</v>
      </c>
      <c r="AG135" s="90">
        <f>'4_UK+GH_1960-2013_energy_data'!AR75</f>
        <v>15.267318745680001</v>
      </c>
      <c r="AH135" s="90">
        <f>'4_UK+GH_1960-2013_energy_data'!AS75</f>
        <v>18.668095907040001</v>
      </c>
      <c r="AI135" s="90">
        <f>'4_UK+GH_1960-2013_energy_data'!AT75</f>
        <v>19.210773113639998</v>
      </c>
      <c r="AJ135" s="90">
        <f>'4_UK+GH_1960-2013_energy_data'!AU75</f>
        <v>19.753450320239999</v>
      </c>
      <c r="AK135" s="90">
        <f>'4_UK+GH_1960-2013_energy_data'!AV75</f>
        <v>20.33230600728</v>
      </c>
      <c r="AL135" s="90">
        <f>'4_UK+GH_1960-2013_energy_data'!AW75</f>
        <v>20.91116169432</v>
      </c>
      <c r="AM135" s="90">
        <f>'4_UK+GH_1960-2013_energy_data'!AX75</f>
        <v>21.526195861800002</v>
      </c>
      <c r="AN135" s="90">
        <f>'4_UK+GH_1960-2013_energy_data'!AY75</f>
        <v>22.177408509719999</v>
      </c>
      <c r="AO135" s="90">
        <f>'4_UK+GH_1960-2013_energy_data'!AZ75</f>
        <v>22.7924426772</v>
      </c>
      <c r="AP135" s="90">
        <f>'4_UK+GH_1960-2013_energy_data'!BA75</f>
        <v>23.479833805559998</v>
      </c>
      <c r="AQ135" s="90">
        <f>'4_UK+GH_1960-2013_energy_data'!BB75</f>
        <v>24.16722493392</v>
      </c>
      <c r="AR135" s="90">
        <f>'4_UK+GH_1960-2013_energy_data'!BC75</f>
        <v>24.854616062280002</v>
      </c>
      <c r="AS135" s="90">
        <f>'4_UK+GH_1960-2013_energy_data'!BD75</f>
        <v>25.54200719064</v>
      </c>
      <c r="AT135" s="90">
        <f>'4_UK+GH_1960-2013_energy_data'!BE75</f>
        <v>26.301755279879998</v>
      </c>
      <c r="AU135" s="90">
        <f>'4_UK+GH_1960-2013_energy_data'!BF75</f>
        <v>28.146857782320001</v>
      </c>
      <c r="AV135" s="91">
        <f>(AU135)+$B135</f>
        <v>28.714515368271432</v>
      </c>
      <c r="AW135" s="91">
        <f t="shared" ref="AW135:BG135" si="39">(AV135)+$B135</f>
        <v>29.282172954222862</v>
      </c>
      <c r="AX135" s="91">
        <f t="shared" si="39"/>
        <v>29.849830540174292</v>
      </c>
      <c r="AY135" s="91">
        <f t="shared" si="39"/>
        <v>30.417488126125722</v>
      </c>
      <c r="AZ135" s="91">
        <f t="shared" si="39"/>
        <v>30.985145712077152</v>
      </c>
      <c r="BA135" s="91">
        <f t="shared" si="39"/>
        <v>31.552803298028582</v>
      </c>
      <c r="BB135" s="91">
        <f t="shared" si="39"/>
        <v>32.120460883980009</v>
      </c>
      <c r="BC135" s="91">
        <f t="shared" si="39"/>
        <v>32.688118469931439</v>
      </c>
      <c r="BD135" s="91">
        <f t="shared" si="39"/>
        <v>33.255776055882869</v>
      </c>
      <c r="BE135" s="91">
        <f t="shared" si="39"/>
        <v>33.823433641834299</v>
      </c>
      <c r="BF135" s="91">
        <f t="shared" si="39"/>
        <v>34.391091227785729</v>
      </c>
      <c r="BG135" s="269">
        <f t="shared" si="39"/>
        <v>34.958748813737159</v>
      </c>
      <c r="BH135" s="269">
        <v>35</v>
      </c>
      <c r="BI135" s="269">
        <v>35</v>
      </c>
      <c r="BJ135" s="269">
        <v>35</v>
      </c>
      <c r="BK135" s="269">
        <v>35</v>
      </c>
      <c r="BL135" s="269">
        <v>35</v>
      </c>
      <c r="BM135" s="327"/>
      <c r="BN135" s="327"/>
      <c r="BO135" s="327"/>
      <c r="BP135" s="327"/>
      <c r="BQ135" s="327"/>
      <c r="BR135" s="327"/>
      <c r="BS135" s="327"/>
      <c r="BT135" s="327"/>
      <c r="BU135" s="327"/>
      <c r="BV135" s="327"/>
    </row>
    <row r="136" spans="1:74" x14ac:dyDescent="0.2">
      <c r="B136" s="78">
        <f t="shared" ref="B136:B156" si="40">(AU136-E136)/42</f>
        <v>-9.2121130749999988E-2</v>
      </c>
      <c r="C136" s="93"/>
      <c r="D136" s="126" t="str">
        <f>'4_UK+GH_1960-2013_energy_data'!C76</f>
        <v>MTH.100.C - Kerosene stoves</v>
      </c>
      <c r="E136" s="94">
        <f>'4_UK+GH_1960-2013_energy_data'!P76</f>
        <v>5.9091518051999996</v>
      </c>
      <c r="F136" s="94">
        <f>'4_UK+GH_1960-2013_energy_data'!Q76</f>
        <v>6.4719281675999998</v>
      </c>
      <c r="G136" s="94">
        <f>'4_UK+GH_1960-2013_energy_data'!R76</f>
        <v>6.9643574846999998</v>
      </c>
      <c r="H136" s="94">
        <f>'4_UK+GH_1960-2013_energy_data'!S76</f>
        <v>7.3864397564999997</v>
      </c>
      <c r="I136" s="94">
        <f>'4_UK+GH_1960-2013_energy_data'!T76</f>
        <v>7.1050515753000001</v>
      </c>
      <c r="J136" s="94">
        <f>'4_UK+GH_1960-2013_energy_data'!U76</f>
        <v>7.2457456659000004</v>
      </c>
      <c r="K136" s="94">
        <f>'4_UK+GH_1960-2013_energy_data'!V76</f>
        <v>8.3009513453999997</v>
      </c>
      <c r="L136" s="94">
        <f>'4_UK+GH_1960-2013_energy_data'!W76</f>
        <v>9.9189333872999992</v>
      </c>
      <c r="M136" s="94">
        <f>'4_UK+GH_1960-2013_energy_data'!X76</f>
        <v>9.4968511155000002</v>
      </c>
      <c r="N136" s="94">
        <f>'4_UK+GH_1960-2013_energy_data'!Y76</f>
        <v>6.0498458957999999</v>
      </c>
      <c r="O136" s="94">
        <f>'4_UK+GH_1960-2013_energy_data'!Z76</f>
        <v>10.2706686138</v>
      </c>
      <c r="P136" s="94">
        <f>'4_UK+GH_1960-2013_energy_data'!AA76</f>
        <v>9.4265040702</v>
      </c>
      <c r="Q136" s="94">
        <f>'4_UK+GH_1960-2013_energy_data'!AB76</f>
        <v>4.2911697633000001</v>
      </c>
      <c r="R136" s="94">
        <f>'4_UK+GH_1960-2013_energy_data'!AC76</f>
        <v>6.4015811222999996</v>
      </c>
      <c r="S136" s="94">
        <f>'4_UK+GH_1960-2013_energy_data'!AD76</f>
        <v>8.7230336172000005</v>
      </c>
      <c r="T136" s="94">
        <f>'4_UK+GH_1960-2013_energy_data'!AE76</f>
        <v>8.3009513453999997</v>
      </c>
      <c r="U136" s="94">
        <f>'4_UK+GH_1960-2013_energy_data'!AF76</f>
        <v>9.7782392967000007</v>
      </c>
      <c r="V136" s="94">
        <f>'4_UK+GH_1960-2013_energy_data'!AG76</f>
        <v>9.4968511155000002</v>
      </c>
      <c r="W136" s="94">
        <f>'4_UK+GH_1960-2013_energy_data'!AH76</f>
        <v>10.4113627044</v>
      </c>
      <c r="X136" s="94">
        <f>'4_UK+GH_1960-2013_energy_data'!AI76</f>
        <v>9.0747688436999994</v>
      </c>
      <c r="Y136" s="94">
        <f>'4_UK+GH_1960-2013_energy_data'!AJ76</f>
        <v>5.6981106693000001</v>
      </c>
      <c r="Z136" s="94">
        <f>'4_UK+GH_1960-2013_energy_data'!AK76</f>
        <v>6.1201929411</v>
      </c>
      <c r="AA136" s="94">
        <f>'4_UK+GH_1960-2013_energy_data'!AL76</f>
        <v>6.0498458957999999</v>
      </c>
      <c r="AB136" s="94">
        <f>'4_UK+GH_1960-2013_energy_data'!AM76</f>
        <v>6.5422752128999999</v>
      </c>
      <c r="AC136" s="94">
        <f>'4_UK+GH_1960-2013_energy_data'!AN76</f>
        <v>7.3864397564999997</v>
      </c>
      <c r="AD136" s="94">
        <f>'4_UK+GH_1960-2013_energy_data'!AO76</f>
        <v>8.3009513453999997</v>
      </c>
      <c r="AE136" s="94">
        <f>'4_UK+GH_1960-2013_energy_data'!AP76</f>
        <v>9.0044217983999992</v>
      </c>
      <c r="AF136" s="94">
        <f>'4_UK+GH_1960-2013_energy_data'!AQ76</f>
        <v>9.9892804325999993</v>
      </c>
      <c r="AG136" s="94">
        <f>'4_UK+GH_1960-2013_energy_data'!AR76</f>
        <v>9.7782392967000007</v>
      </c>
      <c r="AH136" s="94">
        <f>'4_UK+GH_1960-2013_energy_data'!AS76</f>
        <v>3.7987404462000001</v>
      </c>
      <c r="AI136" s="94">
        <f>'4_UK+GH_1960-2013_energy_data'!AT76</f>
        <v>7.1753986206000002</v>
      </c>
      <c r="AJ136" s="94">
        <f>'4_UK+GH_1960-2013_energy_data'!AU76</f>
        <v>4.5022108991999996</v>
      </c>
      <c r="AK136" s="94">
        <f>'4_UK+GH_1960-2013_energy_data'!AV76</f>
        <v>8.0899102094999993</v>
      </c>
      <c r="AL136" s="94">
        <f>'4_UK+GH_1960-2013_energy_data'!AW76</f>
        <v>8.1602572547999994</v>
      </c>
      <c r="AM136" s="94">
        <f>'4_UK+GH_1960-2013_energy_data'!AX76</f>
        <v>6.4719281675999998</v>
      </c>
      <c r="AN136" s="94">
        <f>'4_UK+GH_1960-2013_energy_data'!AY76</f>
        <v>4.7835990804000001</v>
      </c>
      <c r="AO136" s="94">
        <f>'4_UK+GH_1960-2013_energy_data'!AZ76</f>
        <v>9.0044217983999992</v>
      </c>
      <c r="AP136" s="94">
        <f>'4_UK+GH_1960-2013_energy_data'!BA76</f>
        <v>12.4514270181</v>
      </c>
      <c r="AQ136" s="94">
        <f>'4_UK+GH_1960-2013_energy_data'!BB76</f>
        <v>6.5422752128999999</v>
      </c>
      <c r="AR136" s="94">
        <f>'4_UK+GH_1960-2013_energy_data'!BC76</f>
        <v>5.627763624</v>
      </c>
      <c r="AS136" s="94">
        <f>'4_UK+GH_1960-2013_energy_data'!BD76</f>
        <v>4.5725579444999997</v>
      </c>
      <c r="AT136" s="94">
        <f>'4_UK+GH_1960-2013_energy_data'!BE76</f>
        <v>3.3766581744000002</v>
      </c>
      <c r="AU136" s="94">
        <f>'4_UK+GH_1960-2013_energy_data'!BF76</f>
        <v>2.0400643136999999</v>
      </c>
      <c r="AV136" s="95">
        <f>AU136</f>
        <v>2.0400643136999999</v>
      </c>
      <c r="AW136" s="95">
        <f t="shared" ref="AW136:BL136" si="41">AV136</f>
        <v>2.0400643136999999</v>
      </c>
      <c r="AX136" s="95">
        <f t="shared" si="41"/>
        <v>2.0400643136999999</v>
      </c>
      <c r="AY136" s="95">
        <f t="shared" si="41"/>
        <v>2.0400643136999999</v>
      </c>
      <c r="AZ136" s="95">
        <f t="shared" si="41"/>
        <v>2.0400643136999999</v>
      </c>
      <c r="BA136" s="95">
        <f t="shared" si="41"/>
        <v>2.0400643136999999</v>
      </c>
      <c r="BB136" s="95">
        <f t="shared" si="41"/>
        <v>2.0400643136999999</v>
      </c>
      <c r="BC136" s="95">
        <f t="shared" si="41"/>
        <v>2.0400643136999999</v>
      </c>
      <c r="BD136" s="95">
        <f t="shared" si="41"/>
        <v>2.0400643136999999</v>
      </c>
      <c r="BE136" s="95">
        <f t="shared" si="41"/>
        <v>2.0400643136999999</v>
      </c>
      <c r="BF136" s="95">
        <f t="shared" si="41"/>
        <v>2.0400643136999999</v>
      </c>
      <c r="BG136" s="95">
        <f t="shared" si="41"/>
        <v>2.0400643136999999</v>
      </c>
      <c r="BH136" s="95">
        <f t="shared" si="41"/>
        <v>2.0400643136999999</v>
      </c>
      <c r="BI136" s="95">
        <f t="shared" si="41"/>
        <v>2.0400643136999999</v>
      </c>
      <c r="BJ136" s="95">
        <f t="shared" si="41"/>
        <v>2.0400643136999999</v>
      </c>
      <c r="BK136" s="95">
        <f t="shared" si="41"/>
        <v>2.0400643136999999</v>
      </c>
      <c r="BL136" s="95">
        <f t="shared" si="41"/>
        <v>2.0400643136999999</v>
      </c>
      <c r="BM136" s="328"/>
      <c r="BN136" s="328"/>
      <c r="BO136" s="328"/>
      <c r="BP136" s="328"/>
      <c r="BQ136" s="328"/>
      <c r="BR136" s="328"/>
      <c r="BS136" s="328"/>
      <c r="BT136" s="328"/>
      <c r="BU136" s="328"/>
      <c r="BV136" s="328"/>
    </row>
    <row r="137" spans="1:74" x14ac:dyDescent="0.2">
      <c r="A137" s="227" t="s">
        <v>123</v>
      </c>
      <c r="B137" s="78">
        <f t="shared" si="40"/>
        <v>0.51468195387857152</v>
      </c>
      <c r="C137" s="93"/>
      <c r="D137" s="126" t="str">
        <f>'4_UK+GH_1960-2013_energy_data'!C77</f>
        <v>MTH.100.C - LPG stoves</v>
      </c>
      <c r="E137" s="94">
        <f>'4_UK+GH_1960-2013_energy_data'!P77</f>
        <v>0.27133860329999998</v>
      </c>
      <c r="F137" s="94">
        <f>'4_UK+GH_1960-2013_energy_data'!Q77</f>
        <v>0.54267720659999996</v>
      </c>
      <c r="G137" s="94">
        <f>'4_UK+GH_1960-2013_energy_data'!R77</f>
        <v>0.45223100550000001</v>
      </c>
      <c r="H137" s="94">
        <f>'4_UK+GH_1960-2013_energy_data'!S77</f>
        <v>0.63312340769999997</v>
      </c>
      <c r="I137" s="94">
        <f>'4_UK+GH_1960-2013_energy_data'!T77</f>
        <v>0.72356960879999999</v>
      </c>
      <c r="J137" s="94">
        <f>'4_UK+GH_1960-2013_energy_data'!U77</f>
        <v>0.72356960879999999</v>
      </c>
      <c r="K137" s="94">
        <f>'4_UK+GH_1960-2013_energy_data'!V77</f>
        <v>0.8140158099</v>
      </c>
      <c r="L137" s="94">
        <f>'4_UK+GH_1960-2013_energy_data'!W77</f>
        <v>0.8140158099</v>
      </c>
      <c r="M137" s="94">
        <f>'4_UK+GH_1960-2013_energy_data'!X77</f>
        <v>0.8140158099</v>
      </c>
      <c r="N137" s="94">
        <f>'4_UK+GH_1960-2013_energy_data'!Y77</f>
        <v>0.8140158099</v>
      </c>
      <c r="O137" s="94">
        <f>'4_UK+GH_1960-2013_energy_data'!Z77</f>
        <v>0.27133860329999998</v>
      </c>
      <c r="P137" s="94">
        <f>'4_UK+GH_1960-2013_energy_data'!AA77</f>
        <v>0.45223100550000001</v>
      </c>
      <c r="Q137" s="94">
        <f>'4_UK+GH_1960-2013_energy_data'!AB77</f>
        <v>0.1808924022</v>
      </c>
      <c r="R137" s="94">
        <f>'4_UK+GH_1960-2013_energy_data'!AC77</f>
        <v>0.1808924022</v>
      </c>
      <c r="S137" s="94">
        <f>'4_UK+GH_1960-2013_energy_data'!AD77</f>
        <v>0.27133860329999998</v>
      </c>
      <c r="T137" s="94">
        <f>'4_UK+GH_1960-2013_energy_data'!AE77</f>
        <v>0.1808924022</v>
      </c>
      <c r="U137" s="94">
        <f>'4_UK+GH_1960-2013_energy_data'!AF77</f>
        <v>0.27133860329999998</v>
      </c>
      <c r="V137" s="94">
        <f>'4_UK+GH_1960-2013_energy_data'!AG77</f>
        <v>0.27133860329999998</v>
      </c>
      <c r="W137" s="94">
        <f>'4_UK+GH_1960-2013_energy_data'!AH77</f>
        <v>0.27133860329999998</v>
      </c>
      <c r="X137" s="94">
        <f>'4_UK+GH_1960-2013_energy_data'!AI77</f>
        <v>0.27133860329999998</v>
      </c>
      <c r="Y137" s="94">
        <f>'4_UK+GH_1960-2013_energy_data'!AJ77</f>
        <v>0.54267720659999996</v>
      </c>
      <c r="Z137" s="94">
        <f>'4_UK+GH_1960-2013_energy_data'!AK77</f>
        <v>0.8140158099</v>
      </c>
      <c r="AA137" s="94">
        <f>'4_UK+GH_1960-2013_energy_data'!AL77</f>
        <v>1.0853544131999999</v>
      </c>
      <c r="AB137" s="94">
        <f>'4_UK+GH_1960-2013_energy_data'!AM77</f>
        <v>1.6280316198</v>
      </c>
      <c r="AC137" s="94">
        <f>'4_UK+GH_1960-2013_energy_data'!AN77</f>
        <v>1.8993702231</v>
      </c>
      <c r="AD137" s="94">
        <f>'4_UK+GH_1960-2013_energy_data'!AO77</f>
        <v>2.3516012285999999</v>
      </c>
      <c r="AE137" s="94">
        <f>'4_UK+GH_1960-2013_energy_data'!AP77</f>
        <v>2.1707088263999998</v>
      </c>
      <c r="AF137" s="94">
        <f>'4_UK+GH_1960-2013_energy_data'!AQ77</f>
        <v>2.1707088263999998</v>
      </c>
      <c r="AG137" s="94">
        <f>'4_UK+GH_1960-2013_energy_data'!AR77</f>
        <v>2.4420474297000001</v>
      </c>
      <c r="AH137" s="94">
        <f>'4_UK+GH_1960-2013_energy_data'!AS77</f>
        <v>3.7082942450999998</v>
      </c>
      <c r="AI137" s="94">
        <f>'4_UK+GH_1960-2013_energy_data'!AT77</f>
        <v>4.0700790495000003</v>
      </c>
      <c r="AJ137" s="94">
        <f>'4_UK+GH_1960-2013_energy_data'!AU77</f>
        <v>4.5223100550000002</v>
      </c>
      <c r="AK137" s="94">
        <f>'4_UK+GH_1960-2013_energy_data'!AV77</f>
        <v>5.3363258649</v>
      </c>
      <c r="AL137" s="94">
        <f>'4_UK+GH_1960-2013_energy_data'!AW77</f>
        <v>6.1503416747999999</v>
      </c>
      <c r="AM137" s="94">
        <f>'4_UK+GH_1960-2013_energy_data'!AX77</f>
        <v>6.6930188813999996</v>
      </c>
      <c r="AN137" s="94">
        <f>'4_UK+GH_1960-2013_energy_data'!AY77</f>
        <v>8.2306043000999995</v>
      </c>
      <c r="AO137" s="94">
        <f>'4_UK+GH_1960-2013_energy_data'!AZ77</f>
        <v>8.8637277078000007</v>
      </c>
      <c r="AP137" s="94">
        <f>'4_UK+GH_1960-2013_energy_data'!BA77</f>
        <v>11.034436534199999</v>
      </c>
      <c r="AQ137" s="94">
        <f>'4_UK+GH_1960-2013_energy_data'!BB77</f>
        <v>19.174594633200002</v>
      </c>
      <c r="AR137" s="94">
        <f>'4_UK+GH_1960-2013_energy_data'!BC77</f>
        <v>15.556746589199999</v>
      </c>
      <c r="AS137" s="94">
        <f>'4_UK+GH_1960-2013_energy_data'!BD77</f>
        <v>18.5414712255</v>
      </c>
      <c r="AT137" s="94">
        <f>'4_UK+GH_1960-2013_energy_data'!BE77</f>
        <v>23.335119883800001</v>
      </c>
      <c r="AU137" s="94">
        <f>'4_UK+GH_1960-2013_energy_data'!BF77</f>
        <v>21.887980666200001</v>
      </c>
      <c r="AV137" s="233">
        <f>AV161-AV135-AV136-AV138-AV139</f>
        <v>15.13517621456834</v>
      </c>
      <c r="AW137" s="233">
        <f>AW161-AW135-AW136-AW138-AW139</f>
        <v>15.700612851960521</v>
      </c>
      <c r="AX137" s="233">
        <f t="shared" ref="AX137:BL137" si="42">AX161-AX135-AX136-AX138-AX139</f>
        <v>16.22069518926039</v>
      </c>
      <c r="AY137" s="233">
        <f t="shared" si="42"/>
        <v>16.691418811303386</v>
      </c>
      <c r="AZ137" s="233">
        <f>AZ161-AZ135-AZ136-AZ138-AZ139</f>
        <v>17.108571305156431</v>
      </c>
      <c r="BA137" s="233">
        <f t="shared" si="42"/>
        <v>17.467723106731313</v>
      </c>
      <c r="BB137" s="233">
        <f t="shared" si="42"/>
        <v>17.764217976394036</v>
      </c>
      <c r="BC137" s="233">
        <f t="shared" si="42"/>
        <v>17.993163089255944</v>
      </c>
      <c r="BD137" s="233">
        <f t="shared" si="42"/>
        <v>18.149418725299739</v>
      </c>
      <c r="BE137" s="233">
        <f t="shared" si="42"/>
        <v>18.227587543935897</v>
      </c>
      <c r="BF137" s="233">
        <f t="shared" si="42"/>
        <v>18.22200342701646</v>
      </c>
      <c r="BG137" s="233">
        <f t="shared" si="42"/>
        <v>18.126719873732412</v>
      </c>
      <c r="BH137" s="233">
        <f t="shared" si="42"/>
        <v>18.461904329896896</v>
      </c>
      <c r="BI137" s="233">
        <f t="shared" si="42"/>
        <v>18.735857621607721</v>
      </c>
      <c r="BJ137" s="233">
        <f t="shared" si="42"/>
        <v>18.900466540370104</v>
      </c>
      <c r="BK137" s="233">
        <f t="shared" si="42"/>
        <v>18.948537426250226</v>
      </c>
      <c r="BL137" s="233">
        <f t="shared" si="42"/>
        <v>18.872530864983304</v>
      </c>
      <c r="BM137" s="328"/>
      <c r="BN137" s="328"/>
      <c r="BO137" s="328"/>
      <c r="BP137" s="328"/>
      <c r="BQ137" s="328"/>
      <c r="BR137" s="328"/>
      <c r="BS137" s="328"/>
      <c r="BT137" s="328"/>
      <c r="BU137" s="328"/>
      <c r="BV137" s="328"/>
    </row>
    <row r="138" spans="1:74" x14ac:dyDescent="0.2">
      <c r="A138" s="228"/>
      <c r="B138" s="78">
        <f t="shared" si="40"/>
        <v>-3.0148733700000058E-2</v>
      </c>
      <c r="C138" s="93"/>
      <c r="D138" s="126" t="str">
        <f>'4_UK+GH_1960-2013_energy_data'!C78</f>
        <v>MTH.100.C - Wood stoves</v>
      </c>
      <c r="E138" s="94">
        <f>'4_UK+GH_1960-2013_energy_data'!P78</f>
        <v>45.3034971732</v>
      </c>
      <c r="F138" s="94">
        <f>'4_UK+GH_1960-2013_energy_data'!Q78</f>
        <v>48.117378985199998</v>
      </c>
      <c r="G138" s="94">
        <f>'4_UK+GH_1960-2013_energy_data'!R78</f>
        <v>51.043816069679998</v>
      </c>
      <c r="H138" s="94">
        <f>'4_UK+GH_1960-2013_energy_data'!S78</f>
        <v>50.762427888479998</v>
      </c>
      <c r="I138" s="94">
        <f>'4_UK+GH_1960-2013_energy_data'!T78</f>
        <v>52.253785248840003</v>
      </c>
      <c r="J138" s="94">
        <f>'4_UK+GH_1960-2013_energy_data'!U78</f>
        <v>53.773281427320001</v>
      </c>
      <c r="K138" s="94">
        <f>'4_UK+GH_1960-2013_energy_data'!V78</f>
        <v>55.320916423920004</v>
      </c>
      <c r="L138" s="94">
        <f>'4_UK+GH_1960-2013_energy_data'!W78</f>
        <v>56.727857329919999</v>
      </c>
      <c r="M138" s="94">
        <f>'4_UK+GH_1960-2013_energy_data'!X78</f>
        <v>58.106659417800003</v>
      </c>
      <c r="N138" s="94">
        <f>'4_UK+GH_1960-2013_energy_data'!Y78</f>
        <v>59.682433232519998</v>
      </c>
      <c r="O138" s="94">
        <f>'4_UK+GH_1960-2013_energy_data'!Z78</f>
        <v>61.061235320400002</v>
      </c>
      <c r="P138" s="94">
        <f>'4_UK+GH_1960-2013_energy_data'!AA78</f>
        <v>62.55259268076</v>
      </c>
      <c r="Q138" s="94">
        <f>'4_UK+GH_1960-2013_energy_data'!AB78</f>
        <v>64.269060586080002</v>
      </c>
      <c r="R138" s="94">
        <f>'4_UK+GH_1960-2013_energy_data'!AC78</f>
        <v>64.916253402839999</v>
      </c>
      <c r="S138" s="94">
        <f>'4_UK+GH_1960-2013_energy_data'!AD78</f>
        <v>66.801554216880007</v>
      </c>
      <c r="T138" s="94">
        <f>'4_UK+GH_1960-2013_energy_data'!AE78</f>
        <v>68.799410303399995</v>
      </c>
      <c r="U138" s="94">
        <f>'4_UK+GH_1960-2013_energy_data'!AF78</f>
        <v>70.825405208039996</v>
      </c>
      <c r="V138" s="94">
        <f>'4_UK+GH_1960-2013_energy_data'!AG78</f>
        <v>72.963955385160006</v>
      </c>
      <c r="W138" s="94">
        <f>'4_UK+GH_1960-2013_energy_data'!AH78</f>
        <v>75.186922016639997</v>
      </c>
      <c r="X138" s="94">
        <f>'4_UK+GH_1960-2013_energy_data'!AI78</f>
        <v>77.409888648120003</v>
      </c>
      <c r="Y138" s="94">
        <f>'4_UK+GH_1960-2013_energy_data'!AJ78</f>
        <v>79.80168818832</v>
      </c>
      <c r="Z138" s="94">
        <f>'4_UK+GH_1960-2013_energy_data'!AK78</f>
        <v>81.630711366119996</v>
      </c>
      <c r="AA138" s="94">
        <f>'4_UK+GH_1960-2013_energy_data'!AL78</f>
        <v>82.896958181520006</v>
      </c>
      <c r="AB138" s="94">
        <f>'4_UK+GH_1960-2013_energy_data'!AM78</f>
        <v>83.60042863452</v>
      </c>
      <c r="AC138" s="94">
        <f>'4_UK+GH_1960-2013_energy_data'!AN78</f>
        <v>83.741122725119993</v>
      </c>
      <c r="AD138" s="94">
        <f>'4_UK+GH_1960-2013_energy_data'!AO78</f>
        <v>83.459734543920007</v>
      </c>
      <c r="AE138" s="94">
        <f>'4_UK+GH_1960-2013_energy_data'!AP78</f>
        <v>82.615570000320005</v>
      </c>
      <c r="AF138" s="94">
        <f>'4_UK+GH_1960-2013_energy_data'!AQ78</f>
        <v>81.208629094320003</v>
      </c>
      <c r="AG138" s="94">
        <f>'4_UK+GH_1960-2013_energy_data'!AR78</f>
        <v>79.238911825919999</v>
      </c>
      <c r="AH138" s="94">
        <f>'4_UK+GH_1960-2013_energy_data'!AS78</f>
        <v>78.704274281639997</v>
      </c>
      <c r="AI138" s="94">
        <f>'4_UK+GH_1960-2013_energy_data'!AT78</f>
        <v>72.851400112679997</v>
      </c>
      <c r="AJ138" s="94">
        <f>'4_UK+GH_1960-2013_energy_data'!AU78</f>
        <v>67.448747033640004</v>
      </c>
      <c r="AK138" s="94">
        <f>'4_UK+GH_1960-2013_energy_data'!AV78</f>
        <v>62.468176226399997</v>
      </c>
      <c r="AL138" s="94">
        <f>'4_UK+GH_1960-2013_energy_data'!AW78</f>
        <v>57.909687690959998</v>
      </c>
      <c r="AM138" s="94">
        <f>'4_UK+GH_1960-2013_energy_data'!AX78</f>
        <v>53.745142609200002</v>
      </c>
      <c r="AN138" s="94">
        <f>'4_UK+GH_1960-2013_energy_data'!AY78</f>
        <v>50.002679799239999</v>
      </c>
      <c r="AO138" s="94">
        <f>'4_UK+GH_1960-2013_energy_data'!AZ78</f>
        <v>47.188797987240001</v>
      </c>
      <c r="AP138" s="94">
        <f>'4_UK+GH_1960-2013_energy_data'!BA78</f>
        <v>44.909553719519998</v>
      </c>
      <c r="AQ138" s="94">
        <f>'4_UK+GH_1960-2013_energy_data'!BB78</f>
        <v>43.615168085999997</v>
      </c>
      <c r="AR138" s="94">
        <f>'4_UK+GH_1960-2013_energy_data'!BC78</f>
        <v>42.799142360520001</v>
      </c>
      <c r="AS138" s="94">
        <f>'4_UK+GH_1960-2013_energy_data'!BD78</f>
        <v>44.065389175919996</v>
      </c>
      <c r="AT138" s="94">
        <f>'4_UK+GH_1960-2013_energy_data'!BE78</f>
        <v>43.615168085999997</v>
      </c>
      <c r="AU138" s="94">
        <f>'4_UK+GH_1960-2013_energy_data'!BF78</f>
        <v>44.037250357799998</v>
      </c>
      <c r="AV138" s="95">
        <f>AU138</f>
        <v>44.037250357799998</v>
      </c>
      <c r="AW138" s="95">
        <f t="shared" ref="AW138:BL138" si="43">AV138</f>
        <v>44.037250357799998</v>
      </c>
      <c r="AX138" s="95">
        <f t="shared" si="43"/>
        <v>44.037250357799998</v>
      </c>
      <c r="AY138" s="95">
        <f t="shared" si="43"/>
        <v>44.037250357799998</v>
      </c>
      <c r="AZ138" s="95">
        <f t="shared" si="43"/>
        <v>44.037250357799998</v>
      </c>
      <c r="BA138" s="95">
        <f t="shared" si="43"/>
        <v>44.037250357799998</v>
      </c>
      <c r="BB138" s="95">
        <f t="shared" si="43"/>
        <v>44.037250357799998</v>
      </c>
      <c r="BC138" s="95">
        <f t="shared" si="43"/>
        <v>44.037250357799998</v>
      </c>
      <c r="BD138" s="95">
        <f t="shared" si="43"/>
        <v>44.037250357799998</v>
      </c>
      <c r="BE138" s="95">
        <f t="shared" si="43"/>
        <v>44.037250357799998</v>
      </c>
      <c r="BF138" s="95">
        <f t="shared" si="43"/>
        <v>44.037250357799998</v>
      </c>
      <c r="BG138" s="95">
        <f t="shared" si="43"/>
        <v>44.037250357799998</v>
      </c>
      <c r="BH138" s="95">
        <f t="shared" si="43"/>
        <v>44.037250357799998</v>
      </c>
      <c r="BI138" s="95">
        <f t="shared" si="43"/>
        <v>44.037250357799998</v>
      </c>
      <c r="BJ138" s="95">
        <f t="shared" si="43"/>
        <v>44.037250357799998</v>
      </c>
      <c r="BK138" s="95">
        <f t="shared" si="43"/>
        <v>44.037250357799998</v>
      </c>
      <c r="BL138" s="95">
        <f t="shared" si="43"/>
        <v>44.037250357799998</v>
      </c>
      <c r="BM138" s="328"/>
      <c r="BN138" s="328"/>
      <c r="BO138" s="328"/>
      <c r="BP138" s="328"/>
      <c r="BQ138" s="328"/>
      <c r="BR138" s="328"/>
      <c r="BS138" s="328"/>
      <c r="BT138" s="328"/>
      <c r="BU138" s="328"/>
      <c r="BV138" s="328"/>
    </row>
    <row r="139" spans="1:74" x14ac:dyDescent="0.2">
      <c r="B139" s="78">
        <f t="shared" si="40"/>
        <v>-1.2916436272336165</v>
      </c>
      <c r="C139" s="97"/>
      <c r="D139" s="126" t="str">
        <f>'4_UK+GH_1960-2013_energy_data'!C79</f>
        <v>HTH.600.C - Electric heaters</v>
      </c>
      <c r="E139" s="94">
        <f>'4_UK+GH_1960-2013_energy_data'!P79</f>
        <v>80.806218901433994</v>
      </c>
      <c r="F139" s="94">
        <f>'4_UK+GH_1960-2013_energy_data'!Q79</f>
        <v>92.444116175517607</v>
      </c>
      <c r="G139" s="94">
        <f>'4_UK+GH_1960-2013_energy_data'!R79</f>
        <v>107.960522298736</v>
      </c>
      <c r="H139" s="94">
        <f>'4_UK+GH_1960-2013_energy_data'!S79</f>
        <v>100.853557856232</v>
      </c>
      <c r="I139" s="94">
        <f>'4_UK+GH_1960-2013_energy_data'!T79</f>
        <v>97.934719167324005</v>
      </c>
      <c r="J139" s="94">
        <f>'4_UK+GH_1960-2013_energy_data'!U79</f>
        <v>103.662868972507</v>
      </c>
      <c r="K139" s="94">
        <f>'4_UK+GH_1960-2013_energy_data'!V79</f>
        <v>109.418045061846</v>
      </c>
      <c r="L139" s="94">
        <f>'4_UK+GH_1960-2013_energy_data'!W79</f>
        <v>92.856622617907206</v>
      </c>
      <c r="M139" s="94">
        <f>'4_UK+GH_1960-2013_energy_data'!X79</f>
        <v>115.773489146662</v>
      </c>
      <c r="N139" s="94">
        <f>'4_UK+GH_1960-2013_energy_data'!Y79</f>
        <v>132.38611928689701</v>
      </c>
      <c r="O139" s="94">
        <f>'4_UK+GH_1960-2013_energy_data'!Z79</f>
        <v>134.170565259234</v>
      </c>
      <c r="P139" s="94">
        <f>'4_UK+GH_1960-2013_energy_data'!AA79</f>
        <v>97.673939232479995</v>
      </c>
      <c r="Q139" s="94">
        <f>'4_UK+GH_1960-2013_energy_data'!AB79</f>
        <v>24.477752975129999</v>
      </c>
      <c r="R139" s="94">
        <f>'4_UK+GH_1960-2013_energy_data'!AC79</f>
        <v>12.268510571069999</v>
      </c>
      <c r="S139" s="94">
        <f>'4_UK+GH_1960-2013_energy_data'!AD79</f>
        <v>24.596289309149999</v>
      </c>
      <c r="T139" s="94">
        <f>'4_UK+GH_1960-2013_energy_data'!AE79</f>
        <v>49.311114952319997</v>
      </c>
      <c r="U139" s="94">
        <f>'4_UK+GH_1960-2013_energy_data'!AF79</f>
        <v>74.144476929510006</v>
      </c>
      <c r="V139" s="94">
        <f>'4_UK+GH_1960-2013_energy_data'!AG79</f>
        <v>74.322281430540002</v>
      </c>
      <c r="W139" s="94">
        <f>'4_UK+GH_1960-2013_energy_data'!AH79</f>
        <v>74.500085931569998</v>
      </c>
      <c r="X139" s="94">
        <f>'4_UK+GH_1960-2013_energy_data'!AI79</f>
        <v>74.677890432599995</v>
      </c>
      <c r="Y139" s="94">
        <f>'4_UK+GH_1960-2013_energy_data'!AJ79</f>
        <v>74.855694933630005</v>
      </c>
      <c r="Z139" s="94">
        <f>'4_UK+GH_1960-2013_energy_data'!AK79</f>
        <v>75.033499434660001</v>
      </c>
      <c r="AA139" s="94">
        <f>'4_UK+GH_1960-2013_energy_data'!AL79</f>
        <v>75.211303935689998</v>
      </c>
      <c r="AB139" s="94">
        <f>'4_UK+GH_1960-2013_energy_data'!AM79</f>
        <v>75.389108436719994</v>
      </c>
      <c r="AC139" s="94">
        <f>'4_UK+GH_1960-2013_energy_data'!AN79</f>
        <v>75.566912937750004</v>
      </c>
      <c r="AD139" s="94">
        <f>'4_UK+GH_1960-2013_energy_data'!AO79</f>
        <v>75.74471743878</v>
      </c>
      <c r="AE139" s="94">
        <f>'4_UK+GH_1960-2013_energy_data'!AP79</f>
        <v>75.922521939809997</v>
      </c>
      <c r="AF139" s="94">
        <f>'4_UK+GH_1960-2013_energy_data'!AQ79</f>
        <v>76.100326440840007</v>
      </c>
      <c r="AG139" s="94">
        <f>'4_UK+GH_1960-2013_energy_data'!AR79</f>
        <v>76.278130941870003</v>
      </c>
      <c r="AH139" s="94">
        <f>'4_UK+GH_1960-2013_energy_data'!AS79</f>
        <v>76.4559354429</v>
      </c>
      <c r="AI139" s="94">
        <f>'4_UK+GH_1960-2013_energy_data'!AT79</f>
        <v>76.633739943929996</v>
      </c>
      <c r="AJ139" s="94">
        <f>'4_UK+GH_1960-2013_energy_data'!AU79</f>
        <v>25.603848148320001</v>
      </c>
      <c r="AK139" s="94">
        <f>'4_UK+GH_1960-2013_energy_data'!AV79</f>
        <v>6.4157790788325002</v>
      </c>
      <c r="AL139" s="95"/>
      <c r="AM139" s="95"/>
      <c r="AN139" s="95"/>
      <c r="AO139" s="95"/>
      <c r="AP139" s="95"/>
      <c r="AQ139" s="95"/>
      <c r="AR139" s="95"/>
      <c r="AS139" s="94">
        <f>'4_UK+GH_1960-2013_energy_data'!BD79</f>
        <v>26.812155867829699</v>
      </c>
      <c r="AT139" s="94">
        <f>'4_UK+GH_1960-2013_energy_data'!BE79</f>
        <v>27.606547342473</v>
      </c>
      <c r="AU139" s="94">
        <f>'4_UK+GH_1960-2013_energy_data'!BF79</f>
        <v>26.557186557622099</v>
      </c>
      <c r="AV139" s="95">
        <v>27</v>
      </c>
      <c r="AW139" s="99">
        <v>27</v>
      </c>
      <c r="AX139" s="99">
        <v>27</v>
      </c>
      <c r="AY139" s="99">
        <v>27</v>
      </c>
      <c r="AZ139" s="99">
        <v>54</v>
      </c>
      <c r="BA139" s="99">
        <v>54</v>
      </c>
      <c r="BB139" s="99">
        <v>54</v>
      </c>
      <c r="BC139" s="99">
        <v>54</v>
      </c>
      <c r="BD139" s="99">
        <v>54</v>
      </c>
      <c r="BE139" s="99">
        <v>54</v>
      </c>
      <c r="BF139" s="99">
        <v>54</v>
      </c>
      <c r="BG139" s="99">
        <v>81</v>
      </c>
      <c r="BH139" s="99">
        <v>81</v>
      </c>
      <c r="BI139" s="99">
        <v>81</v>
      </c>
      <c r="BJ139" s="99">
        <v>81</v>
      </c>
      <c r="BK139" s="99">
        <v>81</v>
      </c>
      <c r="BL139" s="99">
        <v>81</v>
      </c>
      <c r="BM139" s="329"/>
      <c r="BN139" s="329"/>
      <c r="BO139" s="329"/>
      <c r="BP139" s="329"/>
      <c r="BQ139" s="329"/>
      <c r="BR139" s="329"/>
      <c r="BS139" s="329"/>
      <c r="BT139" s="329"/>
      <c r="BU139" s="329"/>
      <c r="BV139" s="329"/>
    </row>
    <row r="140" spans="1:74" x14ac:dyDescent="0.2">
      <c r="A140" s="235">
        <v>0.03</v>
      </c>
      <c r="B140" s="78">
        <f t="shared" si="40"/>
        <v>0.54798460059523801</v>
      </c>
      <c r="C140" s="101" t="str">
        <f>'4_UK+GH_1960-2013_energy_data'!B17</f>
        <v>Direct - MD</v>
      </c>
      <c r="D140" s="119" t="str">
        <f>'4_UK+GH_1960-2013_energy_data'!C96</f>
        <v>MD - Boat engines</v>
      </c>
      <c r="E140" s="102">
        <f>'4_UK+GH_1960-2013_energy_data'!P90</f>
        <v>1.461105096</v>
      </c>
      <c r="F140" s="102">
        <f>'4_UK+GH_1960-2013_energy_data'!Q90</f>
        <v>1.5961725259999999</v>
      </c>
      <c r="G140" s="102">
        <f>'4_UK+GH_1960-2013_energy_data'!R90</f>
        <v>1.609439676</v>
      </c>
      <c r="H140" s="102">
        <f>'4_UK+GH_1960-2013_energy_data'!S90</f>
        <v>1.4978450400000001</v>
      </c>
      <c r="I140" s="102">
        <f>'4_UK+GH_1960-2013_energy_data'!T90</f>
        <v>1.51001538</v>
      </c>
      <c r="J140" s="102">
        <f>'4_UK+GH_1960-2013_energy_data'!U90</f>
        <v>1.5221477640000001</v>
      </c>
      <c r="K140" s="102">
        <f>'4_UK+GH_1960-2013_energy_data'!V90</f>
        <v>2.0456563999999999</v>
      </c>
      <c r="L140" s="102">
        <f>'4_UK+GH_1960-2013_energy_data'!W90</f>
        <v>1.80401564</v>
      </c>
      <c r="M140" s="102">
        <f>'4_UK+GH_1960-2013_energy_data'!X90</f>
        <v>1.4284584709999999</v>
      </c>
      <c r="N140" s="102">
        <f>'4_UK+GH_1960-2013_energy_data'!Y90</f>
        <v>1.5703000680000001</v>
      </c>
      <c r="O140" s="102">
        <f>'4_UK+GH_1960-2013_energy_data'!Z90</f>
        <v>2.1096592319999998</v>
      </c>
      <c r="P140" s="102">
        <f>'4_UK+GH_1960-2013_energy_data'!AA90</f>
        <v>1.7269974930000001</v>
      </c>
      <c r="Q140" s="102">
        <f>'4_UK+GH_1960-2013_energy_data'!AB90</f>
        <v>1.204516125</v>
      </c>
      <c r="R140" s="102">
        <f>'4_UK+GH_1960-2013_energy_data'!AC90</f>
        <v>1.3482120399999999</v>
      </c>
      <c r="S140" s="102">
        <f>'4_UK+GH_1960-2013_energy_data'!AD90</f>
        <v>1.7654547039999999</v>
      </c>
      <c r="T140" s="102">
        <f>'4_UK+GH_1960-2013_energy_data'!AE90</f>
        <v>1.9149780439999999</v>
      </c>
      <c r="U140" s="102">
        <f>'4_UK+GH_1960-2013_energy_data'!AF90</f>
        <v>1.9286543780000001</v>
      </c>
      <c r="V140" s="102">
        <f>'4_UK+GH_1960-2013_energy_data'!AG90</f>
        <v>1.9422880680000001</v>
      </c>
      <c r="W140" s="102">
        <f>'4_UK+GH_1960-2013_energy_data'!AH90</f>
        <v>1.955879226</v>
      </c>
      <c r="X140" s="102">
        <f>'4_UK+GH_1960-2013_energy_data'!AI90</f>
        <v>1.969428006</v>
      </c>
      <c r="Y140" s="102">
        <f>'4_UK+GH_1960-2013_energy_data'!AJ90</f>
        <v>1.84129634</v>
      </c>
      <c r="Z140" s="102">
        <f>'4_UK+GH_1960-2013_energy_data'!AK90</f>
        <v>2.424198691</v>
      </c>
      <c r="AA140" s="102">
        <f>'4_UK+GH_1960-2013_energy_data'!AL90</f>
        <v>2.3392401540000001</v>
      </c>
      <c r="AB140" s="102">
        <f>'4_UK+GH_1960-2013_energy_data'!AM90</f>
        <v>2.8580780400000001</v>
      </c>
      <c r="AC140" s="102">
        <f>'4_UK+GH_1960-2013_energy_data'!AN90</f>
        <v>3.1441050740000001</v>
      </c>
      <c r="AD140" s="102">
        <f>'4_UK+GH_1960-2013_energy_data'!AO90</f>
        <v>3.4892441280000002</v>
      </c>
      <c r="AE140" s="102">
        <f>'4_UK+GH_1960-2013_energy_data'!AP90</f>
        <v>3.83893795</v>
      </c>
      <c r="AF140" s="102">
        <f>'4_UK+GH_1960-2013_energy_data'!AQ90</f>
        <v>4.9125168959999996</v>
      </c>
      <c r="AG140" s="102">
        <f>'4_UK+GH_1960-2013_energy_data'!AR90</f>
        <v>5.9541268680000003</v>
      </c>
      <c r="AH140" s="102">
        <f>'4_UK+GH_1960-2013_energy_data'!AS90</f>
        <v>9.2016512640000006</v>
      </c>
      <c r="AI140" s="102">
        <f>'4_UK+GH_1960-2013_energy_data'!AT90</f>
        <v>8.498273245</v>
      </c>
      <c r="AJ140" s="102">
        <f>'4_UK+GH_1960-2013_energy_data'!AU90</f>
        <v>9.7114800779999992</v>
      </c>
      <c r="AK140" s="102">
        <f>'4_UK+GH_1960-2013_energy_data'!AV90</f>
        <v>10.554509414</v>
      </c>
      <c r="AL140" s="102">
        <f>'4_UK+GH_1960-2013_energy_data'!AW90</f>
        <v>11.501680070000001</v>
      </c>
      <c r="AM140" s="102">
        <f>'4_UK+GH_1960-2013_energy_data'!AX90</f>
        <v>12.462095894999999</v>
      </c>
      <c r="AN140" s="102">
        <f>'4_UK+GH_1960-2013_energy_data'!AY90</f>
        <v>13.732221778</v>
      </c>
      <c r="AO140" s="102">
        <f>'4_UK+GH_1960-2013_energy_data'!AZ90</f>
        <v>15.142658000000001</v>
      </c>
      <c r="AP140" s="102">
        <f>'4_UK+GH_1960-2013_energy_data'!BA90</f>
        <v>16.532807576</v>
      </c>
      <c r="AQ140" s="102">
        <f>'4_UK+GH_1960-2013_energy_data'!BB90</f>
        <v>20.325635946999999</v>
      </c>
      <c r="AR140" s="102">
        <f>'4_UK+GH_1960-2013_energy_data'!BC90</f>
        <v>17.049982172</v>
      </c>
      <c r="AS140" s="102">
        <f>'4_UK+GH_1960-2013_energy_data'!BD90</f>
        <v>20.300959914</v>
      </c>
      <c r="AT140" s="102">
        <f>'4_UK+GH_1960-2013_energy_data'!BE90</f>
        <v>24.805260714999999</v>
      </c>
      <c r="AU140" s="102">
        <f>'4_UK+GH_1960-2013_energy_data'!BF90</f>
        <v>24.476458320999999</v>
      </c>
      <c r="AV140" s="91">
        <f>(AU140/AU$163)*AV$164</f>
        <v>23.895621779710055</v>
      </c>
      <c r="AW140" s="95">
        <f>(AV140/AV$164)*AW$164</f>
        <v>24.774553046688403</v>
      </c>
      <c r="AX140" s="95">
        <f t="shared" ref="AX140:BL140" si="44">(AW140/AW$164)*AX$164</f>
        <v>25.659831221818191</v>
      </c>
      <c r="AY140" s="95">
        <f t="shared" si="44"/>
        <v>26.555406416661516</v>
      </c>
      <c r="AZ140" s="95">
        <f t="shared" si="44"/>
        <v>27.464698770682752</v>
      </c>
      <c r="BA140" s="95">
        <f t="shared" si="44"/>
        <v>28.390696095322287</v>
      </c>
      <c r="BB140" s="95">
        <f t="shared" si="44"/>
        <v>29.336034621096424</v>
      </c>
      <c r="BC140" s="95">
        <f t="shared" si="44"/>
        <v>30.303065804486558</v>
      </c>
      <c r="BD140" s="95">
        <f t="shared" si="44"/>
        <v>31.293911635031293</v>
      </c>
      <c r="BE140" s="95">
        <f t="shared" si="44"/>
        <v>32.310510456890142</v>
      </c>
      <c r="BF140" s="95">
        <f t="shared" si="44"/>
        <v>33.354654967450671</v>
      </c>
      <c r="BG140" s="95">
        <f t="shared" si="44"/>
        <v>34.428023765295983</v>
      </c>
      <c r="BH140" s="95">
        <f t="shared" si="44"/>
        <v>35.532207580304444</v>
      </c>
      <c r="BI140" s="95">
        <f t="shared" si="44"/>
        <v>36.668731120959698</v>
      </c>
      <c r="BJ140" s="95">
        <f t="shared" si="44"/>
        <v>37.839071310795646</v>
      </c>
      <c r="BK140" s="95">
        <f t="shared" si="44"/>
        <v>39.04467255125526</v>
      </c>
      <c r="BL140" s="95">
        <f t="shared" si="44"/>
        <v>40.286959537122513</v>
      </c>
      <c r="BM140" s="327"/>
      <c r="BN140" s="327"/>
      <c r="BO140" s="327"/>
      <c r="BP140" s="327"/>
      <c r="BQ140" s="327"/>
      <c r="BR140" s="327"/>
      <c r="BS140" s="327"/>
      <c r="BT140" s="327"/>
      <c r="BU140" s="327"/>
      <c r="BV140" s="327"/>
    </row>
    <row r="141" spans="1:74" x14ac:dyDescent="0.2">
      <c r="A141" s="234" t="s">
        <v>124</v>
      </c>
      <c r="B141" s="78">
        <f t="shared" si="40"/>
        <v>4.477427663285714</v>
      </c>
      <c r="C141" s="103"/>
      <c r="D141" s="128" t="str">
        <f>'4_UK+GH_1960-2013_energy_data'!C91</f>
        <v>MD - Diesel cars</v>
      </c>
      <c r="E141" s="104">
        <f>'4_UK+GH_1960-2013_energy_data'!P91</f>
        <v>13.893575936</v>
      </c>
      <c r="F141" s="104">
        <f>'4_UK+GH_1960-2013_energy_data'!Q91</f>
        <v>14.979011556</v>
      </c>
      <c r="G141" s="104">
        <f>'4_UK+GH_1960-2013_energy_data'!R91</f>
        <v>14.979011556</v>
      </c>
      <c r="H141" s="104">
        <f>'4_UK+GH_1960-2013_energy_data'!S91</f>
        <v>14.327750183999999</v>
      </c>
      <c r="I141" s="104">
        <f>'4_UK+GH_1960-2013_energy_data'!T91</f>
        <v>16.281534300000001</v>
      </c>
      <c r="J141" s="104">
        <f>'4_UK+GH_1960-2013_energy_data'!U91</f>
        <v>16.82425211</v>
      </c>
      <c r="K141" s="104">
        <f>'4_UK+GH_1960-2013_energy_data'!V91</f>
        <v>18.560949101999999</v>
      </c>
      <c r="L141" s="104">
        <f>'4_UK+GH_1960-2013_energy_data'!W91</f>
        <v>18.235318415999998</v>
      </c>
      <c r="M141" s="104">
        <f>'4_UK+GH_1960-2013_energy_data'!X91</f>
        <v>15.413185803999999</v>
      </c>
      <c r="N141" s="104">
        <f>'4_UK+GH_1960-2013_energy_data'!Y91</f>
        <v>17.166407004</v>
      </c>
      <c r="O141" s="104">
        <f>'4_UK+GH_1960-2013_energy_data'!Z91</f>
        <v>21.882922962999999</v>
      </c>
      <c r="P141" s="104">
        <f>'4_UK+GH_1960-2013_energy_data'!AA91</f>
        <v>20.065826431000001</v>
      </c>
      <c r="Q141" s="104">
        <f>'4_UK+GH_1960-2013_energy_data'!AB91</f>
        <v>13.209497052</v>
      </c>
      <c r="R141" s="104">
        <f>'4_UK+GH_1960-2013_energy_data'!AC91</f>
        <v>14.77714256</v>
      </c>
      <c r="S141" s="104">
        <f>'4_UK+GH_1960-2013_energy_data'!AD91</f>
        <v>18.986889091999998</v>
      </c>
      <c r="T141" s="104">
        <f>'4_UK+GH_1960-2013_energy_data'!AE91</f>
        <v>20.100668951999999</v>
      </c>
      <c r="U141" s="104">
        <f>'4_UK+GH_1960-2013_energy_data'!AF91</f>
        <v>19.920394295000001</v>
      </c>
      <c r="V141" s="104">
        <f>'4_UK+GH_1960-2013_energy_data'!AG91</f>
        <v>19.921521208000001</v>
      </c>
      <c r="W141" s="104">
        <f>'4_UK+GH_1960-2013_energy_data'!AH91</f>
        <v>19.989080559000001</v>
      </c>
      <c r="X141" s="104">
        <f>'4_UK+GH_1960-2013_energy_data'!AI91</f>
        <v>20.543131536000001</v>
      </c>
      <c r="Y141" s="104">
        <f>'4_UK+GH_1960-2013_energy_data'!AJ91</f>
        <v>20.081018769</v>
      </c>
      <c r="Z141" s="104">
        <f>'4_UK+GH_1960-2013_energy_data'!AK91</f>
        <v>23.748456451999999</v>
      </c>
      <c r="AA141" s="104">
        <f>'4_UK+GH_1960-2013_energy_data'!AL91</f>
        <v>22.816657102000001</v>
      </c>
      <c r="AB141" s="104">
        <f>'4_UK+GH_1960-2013_energy_data'!AM91</f>
        <v>26.001354709000001</v>
      </c>
      <c r="AC141" s="104">
        <f>'4_UK+GH_1960-2013_energy_data'!AN91</f>
        <v>28.154217880000001</v>
      </c>
      <c r="AD141" s="104">
        <f>'4_UK+GH_1960-2013_energy_data'!AO91</f>
        <v>29.134608063999998</v>
      </c>
      <c r="AE141" s="104">
        <f>'4_UK+GH_1960-2013_energy_data'!AP91</f>
        <v>32.307134925</v>
      </c>
      <c r="AF141" s="104">
        <f>'4_UK+GH_1960-2013_energy_data'!AQ91</f>
        <v>42.500821019999997</v>
      </c>
      <c r="AG141" s="104">
        <f>'4_UK+GH_1960-2013_energy_data'!AR91</f>
        <v>52.353864479999999</v>
      </c>
      <c r="AH141" s="104">
        <f>'4_UK+GH_1960-2013_energy_data'!AS91</f>
        <v>43.716015374999998</v>
      </c>
      <c r="AI141" s="104">
        <f>'4_UK+GH_1960-2013_energy_data'!AT91</f>
        <v>45.674442227999997</v>
      </c>
      <c r="AJ141" s="104">
        <f>'4_UK+GH_1960-2013_energy_data'!AU91</f>
        <v>59.347179029999999</v>
      </c>
      <c r="AK141" s="104">
        <f>'4_UK+GH_1960-2013_energy_data'!AV91</f>
        <v>63.281599601000003</v>
      </c>
      <c r="AL141" s="104">
        <f>'4_UK+GH_1960-2013_energy_data'!AW91</f>
        <v>74.993286900000001</v>
      </c>
      <c r="AM141" s="104">
        <f>'4_UK+GH_1960-2013_energy_data'!AX91</f>
        <v>83.833883008000001</v>
      </c>
      <c r="AN141" s="104">
        <f>'4_UK+GH_1960-2013_energy_data'!AY91</f>
        <v>90.548346330000001</v>
      </c>
      <c r="AO141" s="104">
        <f>'4_UK+GH_1960-2013_energy_data'!AZ91</f>
        <v>95.669147229999993</v>
      </c>
      <c r="AP141" s="104">
        <f>'4_UK+GH_1960-2013_energy_data'!BA91</f>
        <v>94.701025091000005</v>
      </c>
      <c r="AQ141" s="104">
        <f>'4_UK+GH_1960-2013_energy_data'!BB91</f>
        <v>138.78157752199999</v>
      </c>
      <c r="AR141" s="104">
        <f>'4_UK+GH_1960-2013_energy_data'!BC91</f>
        <v>140.91850679999999</v>
      </c>
      <c r="AS141" s="104">
        <f>'4_UK+GH_1960-2013_energy_data'!BD91</f>
        <v>162.339494016</v>
      </c>
      <c r="AT141" s="104">
        <f>'4_UK+GH_1960-2013_energy_data'!BE91</f>
        <v>191.05651531500001</v>
      </c>
      <c r="AU141" s="104">
        <f>'4_UK+GH_1960-2013_energy_data'!BF91</f>
        <v>201.94553779399999</v>
      </c>
      <c r="AV141" s="95">
        <f>(AU141/AU$163)*AV$164</f>
        <v>197.15328614701366</v>
      </c>
      <c r="AW141" s="95">
        <f t="shared" ref="AW141:BL145" si="45">(AV141/AV$164)*AW$164</f>
        <v>204.40499899967006</v>
      </c>
      <c r="AX141" s="95">
        <f t="shared" si="45"/>
        <v>211.70907767107204</v>
      </c>
      <c r="AY141" s="95">
        <f t="shared" si="45"/>
        <v>219.09811296309513</v>
      </c>
      <c r="AZ141" s="95">
        <f t="shared" si="45"/>
        <v>226.60032308829307</v>
      </c>
      <c r="BA141" s="95">
        <f t="shared" si="45"/>
        <v>234.24035929237473</v>
      </c>
      <c r="BB141" s="95">
        <f t="shared" si="45"/>
        <v>242.03997206646031</v>
      </c>
      <c r="BC141" s="95">
        <f t="shared" si="45"/>
        <v>250.01856234419418</v>
      </c>
      <c r="BD141" s="95">
        <f t="shared" si="45"/>
        <v>258.19363781859897</v>
      </c>
      <c r="BE141" s="95">
        <f t="shared" si="45"/>
        <v>266.58119099760171</v>
      </c>
      <c r="BF141" s="95">
        <f t="shared" si="45"/>
        <v>275.19601271545167</v>
      </c>
      <c r="BG141" s="95">
        <f t="shared" si="45"/>
        <v>284.05195242247197</v>
      </c>
      <c r="BH141" s="95">
        <f t="shared" si="45"/>
        <v>293.16213459919646</v>
      </c>
      <c r="BI141" s="95">
        <f t="shared" si="45"/>
        <v>302.5391390098489</v>
      </c>
      <c r="BJ141" s="95">
        <f t="shared" si="45"/>
        <v>312.19515116400828</v>
      </c>
      <c r="BK141" s="95">
        <f t="shared" si="45"/>
        <v>322.1420882443964</v>
      </c>
      <c r="BL141" s="95">
        <f t="shared" si="45"/>
        <v>332.39170484191732</v>
      </c>
      <c r="BM141" s="328"/>
      <c r="BN141" s="328"/>
      <c r="BO141" s="328"/>
      <c r="BP141" s="328"/>
      <c r="BQ141" s="328"/>
      <c r="BR141" s="328"/>
      <c r="BS141" s="328"/>
      <c r="BT141" s="328"/>
      <c r="BU141" s="328"/>
      <c r="BV141" s="328"/>
    </row>
    <row r="142" spans="1:74" x14ac:dyDescent="0.2">
      <c r="A142" s="52">
        <f>A$140</f>
        <v>0.03</v>
      </c>
      <c r="B142" s="78">
        <f t="shared" si="40"/>
        <v>0.28602119892857142</v>
      </c>
      <c r="C142" s="103"/>
      <c r="D142" s="128" t="str">
        <f>'4_UK+GH_1960-2013_energy_data'!C92</f>
        <v>MD - Diesel trains</v>
      </c>
      <c r="E142" s="104">
        <f>'4_UK+GH_1960-2013_energy_data'!P92</f>
        <v>1.82638137</v>
      </c>
      <c r="F142" s="104">
        <f>'4_UK+GH_1960-2013_energy_data'!Q92</f>
        <v>1.8417375300000001</v>
      </c>
      <c r="G142" s="104">
        <f>'4_UK+GH_1960-2013_energy_data'!R92</f>
        <v>1.85704578</v>
      </c>
      <c r="H142" s="104">
        <f>'4_UK+GH_1960-2013_energy_data'!S92</f>
        <v>1.2482042</v>
      </c>
      <c r="I142" s="104">
        <f>'4_UK+GH_1960-2013_energy_data'!T92</f>
        <v>1.2583461499999999</v>
      </c>
      <c r="J142" s="104">
        <f>'4_UK+GH_1960-2013_energy_data'!U92</f>
        <v>1.395302117</v>
      </c>
      <c r="K142" s="104">
        <f>'4_UK+GH_1960-2013_energy_data'!V92</f>
        <v>1.4063887749999999</v>
      </c>
      <c r="L142" s="104">
        <f>'4_UK+GH_1960-2013_energy_data'!W92</f>
        <v>1.4174408599999999</v>
      </c>
      <c r="M142" s="104">
        <f>'4_UK+GH_1960-2013_energy_data'!X92</f>
        <v>1.29859861</v>
      </c>
      <c r="N142" s="104">
        <f>'4_UK+GH_1960-2013_energy_data'!Y92</f>
        <v>1.3085833899999999</v>
      </c>
      <c r="O142" s="104">
        <f>'4_UK+GH_1960-2013_energy_data'!Z92</f>
        <v>1.7140981260000001</v>
      </c>
      <c r="P142" s="104">
        <f>'4_UK+GH_1960-2013_energy_data'!AA92</f>
        <v>1.5941515319999999</v>
      </c>
      <c r="Q142" s="104">
        <f>'4_UK+GH_1960-2013_energy_data'!AB92</f>
        <v>1.070681</v>
      </c>
      <c r="R142" s="104">
        <f>'4_UK+GH_1960-2013_energy_data'!AC92</f>
        <v>1.2133908360000001</v>
      </c>
      <c r="S142" s="104">
        <f>'4_UK+GH_1960-2013_energy_data'!AD92</f>
        <v>1.4938462880000001</v>
      </c>
      <c r="T142" s="104">
        <f>'4_UK+GH_1960-2013_energy_data'!AE92</f>
        <v>1.6414097519999999</v>
      </c>
      <c r="U142" s="104">
        <f>'4_UK+GH_1960-2013_energy_data'!AF92</f>
        <v>1.653132324</v>
      </c>
      <c r="V142" s="104">
        <f>'4_UK+GH_1960-2013_energy_data'!AG92</f>
        <v>1.664818344</v>
      </c>
      <c r="W142" s="104">
        <f>'4_UK+GH_1960-2013_energy_data'!AH92</f>
        <v>1.676467908</v>
      </c>
      <c r="X142" s="104">
        <f>'4_UK+GH_1960-2013_energy_data'!AI92</f>
        <v>1.688081148</v>
      </c>
      <c r="Y142" s="104">
        <f>'4_UK+GH_1960-2013_energy_data'!AJ92</f>
        <v>1.5580199800000001</v>
      </c>
      <c r="Z142" s="104">
        <f>'4_UK+GH_1960-2013_energy_data'!AK92</f>
        <v>1.8537989989999999</v>
      </c>
      <c r="AA142" s="104">
        <f>'4_UK+GH_1960-2013_energy_data'!AL92</f>
        <v>1.7888307059999999</v>
      </c>
      <c r="AB142" s="104">
        <f>'4_UK+GH_1960-2013_energy_data'!AM92</f>
        <v>2.286462432</v>
      </c>
      <c r="AC142" s="104">
        <f>'4_UK+GH_1960-2013_energy_data'!AN92</f>
        <v>2.5724496060000002</v>
      </c>
      <c r="AD142" s="104">
        <f>'4_UK+GH_1960-2013_energy_data'!AO92</f>
        <v>2.9077034400000001</v>
      </c>
      <c r="AE142" s="104">
        <f>'4_UK+GH_1960-2013_energy_data'!AP92</f>
        <v>3.2247078779999998</v>
      </c>
      <c r="AF142" s="104">
        <f>'4_UK+GH_1960-2013_energy_data'!AQ92</f>
        <v>4.1449361309999997</v>
      </c>
      <c r="AG142" s="104">
        <f>'4_UK+GH_1960-2013_energy_data'!AR92</f>
        <v>5.1271648030000003</v>
      </c>
      <c r="AH142" s="104">
        <f>'4_UK+GH_1960-2013_energy_data'!AS92</f>
        <v>4.4924639500000003</v>
      </c>
      <c r="AI142" s="104">
        <f>'4_UK+GH_1960-2013_energy_data'!AT92</f>
        <v>4.2565350750000004</v>
      </c>
      <c r="AJ142" s="104">
        <f>'4_UK+GH_1960-2013_energy_data'!AU92</f>
        <v>5.2940035200000004</v>
      </c>
      <c r="AK142" s="104">
        <f>'4_UK+GH_1960-2013_energy_data'!AV92</f>
        <v>5.8054610789999996</v>
      </c>
      <c r="AL142" s="104">
        <f>'4_UK+GH_1960-2013_energy_data'!AW92</f>
        <v>6.6485055800000001</v>
      </c>
      <c r="AM142" s="104">
        <f>'4_UK+GH_1960-2013_energy_data'!AX92</f>
        <v>6.836852232</v>
      </c>
      <c r="AN142" s="104">
        <f>'4_UK+GH_1960-2013_energy_data'!AY92</f>
        <v>7.4526488799999999</v>
      </c>
      <c r="AO142" s="104">
        <f>'4_UK+GH_1960-2013_energy_data'!AZ92</f>
        <v>7.6621097660000004</v>
      </c>
      <c r="AP142" s="104">
        <f>'4_UK+GH_1960-2013_energy_data'!BA92</f>
        <v>7.5242824800000001</v>
      </c>
      <c r="AQ142" s="104">
        <f>'4_UK+GH_1960-2013_energy_data'!BB92</f>
        <v>10.535517327999999</v>
      </c>
      <c r="AR142" s="104">
        <f>'4_UK+GH_1960-2013_energy_data'!BC92</f>
        <v>10.503724672000001</v>
      </c>
      <c r="AS142" s="104">
        <f>'4_UK+GH_1960-2013_energy_data'!BD92</f>
        <v>11.584866572999999</v>
      </c>
      <c r="AT142" s="104">
        <f>'4_UK+GH_1960-2013_energy_data'!BE92</f>
        <v>13.582685140000001</v>
      </c>
      <c r="AU142" s="104">
        <f>'4_UK+GH_1960-2013_energy_data'!BF92</f>
        <v>13.839271725</v>
      </c>
      <c r="AV142" s="95">
        <f t="shared" ref="AV142:AV145" si="46">(AU142/AU$163)*AV$164</f>
        <v>13.510860048061264</v>
      </c>
      <c r="AW142" s="95">
        <f t="shared" si="45"/>
        <v>14.007817919653158</v>
      </c>
      <c r="AX142" s="95">
        <f t="shared" si="45"/>
        <v>14.508364406287697</v>
      </c>
      <c r="AY142" s="95">
        <f t="shared" si="45"/>
        <v>15.014732946583122</v>
      </c>
      <c r="AZ142" s="95">
        <f t="shared" si="45"/>
        <v>15.528857326823552</v>
      </c>
      <c r="BA142" s="95">
        <f t="shared" si="45"/>
        <v>16.052426890044003</v>
      </c>
      <c r="BB142" s="95">
        <f t="shared" si="45"/>
        <v>16.586932191371627</v>
      </c>
      <c r="BC142" s="95">
        <f t="shared" si="45"/>
        <v>17.13370277141107</v>
      </c>
      <c r="BD142" s="95">
        <f t="shared" si="45"/>
        <v>17.693938427511974</v>
      </c>
      <c r="BE142" s="95">
        <f t="shared" si="45"/>
        <v>18.268735121809399</v>
      </c>
      <c r="BF142" s="95">
        <f t="shared" si="45"/>
        <v>18.859106466074369</v>
      </c>
      <c r="BG142" s="95">
        <f t="shared" si="45"/>
        <v>19.466001559298419</v>
      </c>
      <c r="BH142" s="95">
        <f t="shared" si="45"/>
        <v>20.090319818494383</v>
      </c>
      <c r="BI142" s="95">
        <f t="shared" si="45"/>
        <v>20.73292333141735</v>
      </c>
      <c r="BJ142" s="95">
        <f t="shared" si="45"/>
        <v>21.39464716766091</v>
      </c>
      <c r="BK142" s="95">
        <f t="shared" si="45"/>
        <v>22.076308008453498</v>
      </c>
      <c r="BL142" s="95">
        <f t="shared" si="45"/>
        <v>22.778711392651353</v>
      </c>
      <c r="BM142" s="328"/>
      <c r="BN142" s="328"/>
      <c r="BO142" s="328"/>
      <c r="BP142" s="328"/>
      <c r="BQ142" s="328"/>
      <c r="BR142" s="328"/>
      <c r="BS142" s="328"/>
      <c r="BT142" s="328"/>
      <c r="BU142" s="328"/>
      <c r="BV142" s="328"/>
    </row>
    <row r="143" spans="1:74" x14ac:dyDescent="0.2">
      <c r="A143" s="52">
        <f>A$140</f>
        <v>0.03</v>
      </c>
      <c r="B143" s="78">
        <f t="shared" si="40"/>
        <v>3.105833333333333</v>
      </c>
      <c r="C143" s="103"/>
      <c r="D143" s="128" t="str">
        <f>'4_UK+GH_1960-2013_energy_data'!C93</f>
        <v>MD - Industry static diesel engines</v>
      </c>
      <c r="E143" s="104">
        <f>'4_UK+GH_1960-2013_energy_data'!P93</f>
        <v>31.876999999999999</v>
      </c>
      <c r="F143" s="104">
        <f>'4_UK+GH_1960-2013_energy_data'!Q93</f>
        <v>33.768000000000001</v>
      </c>
      <c r="G143" s="104">
        <f>'4_UK+GH_1960-2013_energy_data'!R93</f>
        <v>34.155000000000001</v>
      </c>
      <c r="H143" s="104">
        <f>'4_UK+GH_1960-2013_energy_data'!S93</f>
        <v>34.036000000000001</v>
      </c>
      <c r="I143" s="104">
        <f>'4_UK+GH_1960-2013_energy_data'!T93</f>
        <v>37.484999999999999</v>
      </c>
      <c r="J143" s="104">
        <f>'4_UK+GH_1960-2013_energy_data'!U93</f>
        <v>36.863999999999997</v>
      </c>
      <c r="K143" s="104">
        <f>'4_UK+GH_1960-2013_energy_data'!V93</f>
        <v>37.521999999999998</v>
      </c>
      <c r="L143" s="104">
        <f>'4_UK+GH_1960-2013_energy_data'!W93</f>
        <v>34.83</v>
      </c>
      <c r="M143" s="104">
        <f>'4_UK+GH_1960-2013_energy_data'!X93</f>
        <v>30.562000000000001</v>
      </c>
      <c r="N143" s="104">
        <f>'4_UK+GH_1960-2013_energy_data'!Y93</f>
        <v>30.68</v>
      </c>
      <c r="O143" s="104">
        <f>'4_UK+GH_1960-2013_energy_data'!Z93</f>
        <v>39.411000000000001</v>
      </c>
      <c r="P143" s="104">
        <f>'4_UK+GH_1960-2013_energy_data'!AA93</f>
        <v>22.532</v>
      </c>
      <c r="Q143" s="104">
        <f>'4_UK+GH_1960-2013_energy_data'!AB93</f>
        <v>12.624000000000001</v>
      </c>
      <c r="R143" s="104">
        <f>'4_UK+GH_1960-2013_energy_data'!AC93</f>
        <v>26.664000000000001</v>
      </c>
      <c r="S143" s="104">
        <f>'4_UK+GH_1960-2013_energy_data'!AD93</f>
        <v>15.9</v>
      </c>
      <c r="T143" s="104">
        <f>'4_UK+GH_1960-2013_energy_data'!AE93</f>
        <v>21.013999999999999</v>
      </c>
      <c r="U143" s="104">
        <f>'4_UK+GH_1960-2013_energy_data'!AF93</f>
        <v>23.763000000000002</v>
      </c>
      <c r="V143" s="104">
        <f>'4_UK+GH_1960-2013_energy_data'!AG93</f>
        <v>23.584</v>
      </c>
      <c r="W143" s="104">
        <f>'4_UK+GH_1960-2013_energy_data'!AH93</f>
        <v>25.824000000000002</v>
      </c>
      <c r="X143" s="104">
        <f>'4_UK+GH_1960-2013_energy_data'!AI93</f>
        <v>25.38</v>
      </c>
      <c r="Y143" s="104">
        <f>'4_UK+GH_1960-2013_energy_data'!AJ93</f>
        <v>25.474</v>
      </c>
      <c r="Z143" s="104">
        <f>'4_UK+GH_1960-2013_energy_data'!AK93</f>
        <v>29.92</v>
      </c>
      <c r="AA143" s="104">
        <f>'4_UK+GH_1960-2013_energy_data'!AL93</f>
        <v>30.849</v>
      </c>
      <c r="AB143" s="104">
        <f>'4_UK+GH_1960-2013_energy_data'!AM93</f>
        <v>35.893999999999998</v>
      </c>
      <c r="AC143" s="104">
        <f>'4_UK+GH_1960-2013_energy_data'!AN93</f>
        <v>40.15</v>
      </c>
      <c r="AD143" s="104">
        <f>'4_UK+GH_1960-2013_energy_data'!AO93</f>
        <v>44.16</v>
      </c>
      <c r="AE143" s="104">
        <f>'4_UK+GH_1960-2013_energy_data'!AP93</f>
        <v>45.704999999999998</v>
      </c>
      <c r="AF143" s="104">
        <f>'4_UK+GH_1960-2013_energy_data'!AQ93</f>
        <v>52.542000000000002</v>
      </c>
      <c r="AG143" s="104">
        <f>'4_UK+GH_1960-2013_energy_data'!AR93</f>
        <v>59.984999999999999</v>
      </c>
      <c r="AH143" s="104">
        <f>'4_UK+GH_1960-2013_energy_data'!AS93</f>
        <v>60.48</v>
      </c>
      <c r="AI143" s="104">
        <f>'4_UK+GH_1960-2013_energy_data'!AT93</f>
        <v>58.448</v>
      </c>
      <c r="AJ143" s="104">
        <f>'4_UK+GH_1960-2013_energy_data'!AU93</f>
        <v>74.73</v>
      </c>
      <c r="AK143" s="104">
        <f>'4_UK+GH_1960-2013_energy_data'!AV93</f>
        <v>74.429000000000002</v>
      </c>
      <c r="AL143" s="104">
        <f>'4_UK+GH_1960-2013_energy_data'!AW93</f>
        <v>82.075999999999993</v>
      </c>
      <c r="AM143" s="104">
        <f>'4_UK+GH_1960-2013_energy_data'!AX93</f>
        <v>85.784999999999997</v>
      </c>
      <c r="AN143" s="104">
        <f>'4_UK+GH_1960-2013_energy_data'!AY93</f>
        <v>94.093999999999994</v>
      </c>
      <c r="AO143" s="104">
        <f>'4_UK+GH_1960-2013_energy_data'!AZ93</f>
        <v>95.858000000000004</v>
      </c>
      <c r="AP143" s="104">
        <f>'4_UK+GH_1960-2013_energy_data'!BA93</f>
        <v>92.16</v>
      </c>
      <c r="AQ143" s="104">
        <f>'4_UK+GH_1960-2013_energy_data'!BB93</f>
        <v>123.69199999999999</v>
      </c>
      <c r="AR143" s="104">
        <f>'4_UK+GH_1960-2013_energy_data'!BC93</f>
        <v>119.48</v>
      </c>
      <c r="AS143" s="104">
        <f>'4_UK+GH_1960-2013_energy_data'!BD93</f>
        <v>135.60599999999999</v>
      </c>
      <c r="AT143" s="104">
        <f>'4_UK+GH_1960-2013_energy_data'!BE93</f>
        <v>156.512</v>
      </c>
      <c r="AU143" s="104">
        <f>'4_UK+GH_1960-2013_energy_data'!BF93</f>
        <v>162.322</v>
      </c>
      <c r="AV143" s="95">
        <f t="shared" si="46"/>
        <v>158.47003139331744</v>
      </c>
      <c r="AW143" s="95">
        <f t="shared" si="45"/>
        <v>164.29889271170731</v>
      </c>
      <c r="AX143" s="95">
        <f t="shared" si="45"/>
        <v>170.16984520241661</v>
      </c>
      <c r="AY143" s="95">
        <f t="shared" si="45"/>
        <v>176.10908505774464</v>
      </c>
      <c r="AZ143" s="95">
        <f t="shared" si="45"/>
        <v>182.13929382217199</v>
      </c>
      <c r="BA143" s="95">
        <f t="shared" si="45"/>
        <v>188.28028594443415</v>
      </c>
      <c r="BB143" s="95">
        <f t="shared" si="45"/>
        <v>194.54954427291767</v>
      </c>
      <c r="BC143" s="95">
        <f t="shared" si="45"/>
        <v>200.9626631029233</v>
      </c>
      <c r="BD143" s="95">
        <f t="shared" si="45"/>
        <v>207.53371496003331</v>
      </c>
      <c r="BE143" s="95">
        <f t="shared" si="45"/>
        <v>214.27555447772991</v>
      </c>
      <c r="BF143" s="95">
        <f t="shared" si="45"/>
        <v>221.20007039504267</v>
      </c>
      <c r="BG143" s="95">
        <f t="shared" si="45"/>
        <v>228.31839477510061</v>
      </c>
      <c r="BH143" s="95">
        <f t="shared" si="45"/>
        <v>235.64107695686167</v>
      </c>
      <c r="BI143" s="95">
        <f t="shared" si="45"/>
        <v>243.17822844123154</v>
      </c>
      <c r="BJ143" s="95">
        <f t="shared" si="45"/>
        <v>250.93964383079225</v>
      </c>
      <c r="BK143" s="95">
        <f t="shared" si="45"/>
        <v>258.93490204942043</v>
      </c>
      <c r="BL143" s="95">
        <f t="shared" si="45"/>
        <v>267.17345133115759</v>
      </c>
      <c r="BM143" s="328"/>
      <c r="BN143" s="328"/>
      <c r="BO143" s="328"/>
      <c r="BP143" s="328"/>
      <c r="BQ143" s="328"/>
      <c r="BR143" s="328"/>
      <c r="BS143" s="328"/>
      <c r="BT143" s="328"/>
      <c r="BU143" s="328"/>
      <c r="BV143" s="328"/>
    </row>
    <row r="144" spans="1:74" x14ac:dyDescent="0.2">
      <c r="A144" s="52">
        <f>A$140</f>
        <v>0.03</v>
      </c>
      <c r="B144" s="78">
        <f t="shared" si="40"/>
        <v>4.3213699582380958</v>
      </c>
      <c r="C144" s="103"/>
      <c r="D144" s="128" t="str">
        <f>'4_UK+GH_1960-2013_energy_data'!C94</f>
        <v>MD - Petrol cars</v>
      </c>
      <c r="E144" s="104">
        <f>'4_UK+GH_1960-2013_energy_data'!P94</f>
        <v>31.798605074000001</v>
      </c>
      <c r="F144" s="104">
        <f>'4_UK+GH_1960-2013_energy_data'!Q94</f>
        <v>30.381835541000001</v>
      </c>
      <c r="G144" s="104">
        <f>'4_UK+GH_1960-2013_energy_data'!R94</f>
        <v>33.530212280999997</v>
      </c>
      <c r="H144" s="104">
        <f>'4_UK+GH_1960-2013_energy_data'!S94</f>
        <v>37.465683206000001</v>
      </c>
      <c r="I144" s="104">
        <f>'4_UK+GH_1960-2013_energy_data'!T94</f>
        <v>39.197290412999997</v>
      </c>
      <c r="J144" s="104">
        <f>'4_UK+GH_1960-2013_energy_data'!U94</f>
        <v>41.086316457000002</v>
      </c>
      <c r="K144" s="104">
        <f>'4_UK+GH_1960-2013_energy_data'!V94</f>
        <v>42.660504826999997</v>
      </c>
      <c r="L144" s="104">
        <f>'4_UK+GH_1960-2013_energy_data'!W94</f>
        <v>43.290180175000003</v>
      </c>
      <c r="M144" s="104">
        <f>'4_UK+GH_1960-2013_energy_data'!X94</f>
        <v>36.363751346999997</v>
      </c>
      <c r="N144" s="104">
        <f>'4_UK+GH_1960-2013_energy_data'!Y94</f>
        <v>40.283540991999999</v>
      </c>
      <c r="O144" s="104">
        <f>'4_UK+GH_1960-2013_energy_data'!Z94</f>
        <v>44.512306866000003</v>
      </c>
      <c r="P144" s="104">
        <f>'4_UK+GH_1960-2013_energy_data'!AA94</f>
        <v>40.760974001999998</v>
      </c>
      <c r="Q144" s="104">
        <f>'4_UK+GH_1960-2013_energy_data'!AB94</f>
        <v>31.859540471999999</v>
      </c>
      <c r="R144" s="104">
        <f>'4_UK+GH_1960-2013_energy_data'!AC94</f>
        <v>28.915937272000001</v>
      </c>
      <c r="S144" s="104">
        <f>'4_UK+GH_1960-2013_energy_data'!AD94</f>
        <v>37.990354172000004</v>
      </c>
      <c r="T144" s="104">
        <f>'4_UK+GH_1960-2013_energy_data'!AE94</f>
        <v>41.669486345999999</v>
      </c>
      <c r="U144" s="104">
        <f>'4_UK+GH_1960-2013_energy_data'!AF94</f>
        <v>42.191815765000001</v>
      </c>
      <c r="V144" s="104">
        <f>'4_UK+GH_1960-2013_energy_data'!AG94</f>
        <v>45.764420155000003</v>
      </c>
      <c r="W144" s="104">
        <f>'4_UK+GH_1960-2013_energy_data'!AH94</f>
        <v>54.114344987000003</v>
      </c>
      <c r="X144" s="104">
        <f>'4_UK+GH_1960-2013_energy_data'!AI94</f>
        <v>55.414281914999997</v>
      </c>
      <c r="Y144" s="104">
        <f>'4_UK+GH_1960-2013_energy_data'!AJ94</f>
        <v>52.560218284999998</v>
      </c>
      <c r="Z144" s="104">
        <f>'4_UK+GH_1960-2013_energy_data'!AK94</f>
        <v>61.810814315999998</v>
      </c>
      <c r="AA144" s="104">
        <f>'4_UK+GH_1960-2013_energy_data'!AL94</f>
        <v>62.121919499999997</v>
      </c>
      <c r="AB144" s="104">
        <f>'4_UK+GH_1960-2013_energy_data'!AM94</f>
        <v>59.729124284000001</v>
      </c>
      <c r="AC144" s="104">
        <f>'4_UK+GH_1960-2013_energy_data'!AN94</f>
        <v>64.277728791000001</v>
      </c>
      <c r="AD144" s="104">
        <f>'4_UK+GH_1960-2013_energy_data'!AO94</f>
        <v>69.376303526000001</v>
      </c>
      <c r="AE144" s="104">
        <f>'4_UK+GH_1960-2013_energy_data'!AP94</f>
        <v>74.457200532000002</v>
      </c>
      <c r="AF144" s="104">
        <f>'4_UK+GH_1960-2013_energy_data'!AQ94</f>
        <v>83.338095925000005</v>
      </c>
      <c r="AG144" s="104">
        <f>'4_UK+GH_1960-2013_energy_data'!AR94</f>
        <v>92.803878589999997</v>
      </c>
      <c r="AH144" s="104">
        <f>'4_UK+GH_1960-2013_energy_data'!AS94</f>
        <v>97.212090446999994</v>
      </c>
      <c r="AI144" s="104">
        <f>'4_UK+GH_1960-2013_energy_data'!AT94</f>
        <v>99.266996598000006</v>
      </c>
      <c r="AJ144" s="104">
        <f>'4_UK+GH_1960-2013_energy_data'!AU94</f>
        <v>104.708764305</v>
      </c>
      <c r="AK144" s="104">
        <f>'4_UK+GH_1960-2013_energy_data'!AV94</f>
        <v>87.369489896999994</v>
      </c>
      <c r="AL144" s="104">
        <f>'4_UK+GH_1960-2013_energy_data'!AW94</f>
        <v>106.6201598</v>
      </c>
      <c r="AM144" s="104">
        <f>'4_UK+GH_1960-2013_energy_data'!AX94</f>
        <v>101.340539354</v>
      </c>
      <c r="AN144" s="104">
        <f>'4_UK+GH_1960-2013_energy_data'!AY94</f>
        <v>95.452340599999999</v>
      </c>
      <c r="AO144" s="104">
        <f>'4_UK+GH_1960-2013_energy_data'!AZ94</f>
        <v>104.63312808000001</v>
      </c>
      <c r="AP144" s="104">
        <f>'4_UK+GH_1960-2013_energy_data'!BA94</f>
        <v>106.12706999</v>
      </c>
      <c r="AQ144" s="104">
        <f>'4_UK+GH_1960-2013_energy_data'!BB94</f>
        <v>135.54553275000001</v>
      </c>
      <c r="AR144" s="104">
        <f>'4_UK+GH_1960-2013_energy_data'!BC94</f>
        <v>142.53323148000001</v>
      </c>
      <c r="AS144" s="104">
        <f>'4_UK+GH_1960-2013_energy_data'!BD94</f>
        <v>157.45975862399999</v>
      </c>
      <c r="AT144" s="104">
        <f>'4_UK+GH_1960-2013_energy_data'!BE94</f>
        <v>194.42503859999999</v>
      </c>
      <c r="AU144" s="104">
        <f>'4_UK+GH_1960-2013_energy_data'!BF94</f>
        <v>213.29614332</v>
      </c>
      <c r="AV144" s="95">
        <f t="shared" si="46"/>
        <v>208.2345370805802</v>
      </c>
      <c r="AW144" s="95">
        <f t="shared" si="45"/>
        <v>215.89384166751046</v>
      </c>
      <c r="AX144" s="95">
        <f t="shared" si="45"/>
        <v>223.60845536056033</v>
      </c>
      <c r="AY144" s="95">
        <f t="shared" si="45"/>
        <v>231.41280076903175</v>
      </c>
      <c r="AZ144" s="95">
        <f t="shared" si="45"/>
        <v>239.33668214596662</v>
      </c>
      <c r="BA144" s="95">
        <f t="shared" si="45"/>
        <v>247.40613629165861</v>
      </c>
      <c r="BB144" s="95">
        <f t="shared" si="45"/>
        <v>255.64413621121557</v>
      </c>
      <c r="BC144" s="95">
        <f t="shared" si="45"/>
        <v>264.07117329240651</v>
      </c>
      <c r="BD144" s="95">
        <f t="shared" si="45"/>
        <v>272.70573927038413</v>
      </c>
      <c r="BE144" s="95">
        <f t="shared" si="45"/>
        <v>281.56472553230219</v>
      </c>
      <c r="BF144" s="95">
        <f t="shared" si="45"/>
        <v>290.66375425004077</v>
      </c>
      <c r="BG144" s="95">
        <f t="shared" si="45"/>
        <v>300.01745329987438</v>
      </c>
      <c r="BH144" s="95">
        <f t="shared" si="45"/>
        <v>309.63968484044011</v>
      </c>
      <c r="BI144" s="95">
        <f t="shared" si="45"/>
        <v>319.54373569759264</v>
      </c>
      <c r="BJ144" s="95">
        <f t="shared" si="45"/>
        <v>329.74247628295871</v>
      </c>
      <c r="BK144" s="95">
        <f t="shared" si="45"/>
        <v>340.24849359965589</v>
      </c>
      <c r="BL144" s="95">
        <f t="shared" si="45"/>
        <v>351.07420292030429</v>
      </c>
      <c r="BM144" s="328"/>
      <c r="BN144" s="328"/>
      <c r="BO144" s="328"/>
      <c r="BP144" s="328"/>
      <c r="BQ144" s="328"/>
      <c r="BR144" s="328"/>
      <c r="BS144" s="328"/>
      <c r="BT144" s="328"/>
      <c r="BU144" s="328"/>
      <c r="BV144" s="328"/>
    </row>
    <row r="145" spans="1:74" x14ac:dyDescent="0.2">
      <c r="A145" s="52">
        <f>A$140</f>
        <v>0.03</v>
      </c>
      <c r="B145" s="78">
        <f t="shared" si="40"/>
        <v>0.10173458364285715</v>
      </c>
      <c r="C145" s="106"/>
      <c r="D145" s="129" t="str">
        <f>'4_UK+GH_1960-2013_energy_data'!C95</f>
        <v>MD - Tractors</v>
      </c>
      <c r="E145" s="104">
        <f>'4_UK+GH_1960-2013_energy_data'!P95</f>
        <v>1.62815343</v>
      </c>
      <c r="F145" s="104">
        <f>'4_UK+GH_1960-2013_energy_data'!Q95</f>
        <v>1.7366969919999999</v>
      </c>
      <c r="G145" s="104">
        <f>'4_UK+GH_1960-2013_energy_data'!R95</f>
        <v>1.682425211</v>
      </c>
      <c r="H145" s="104">
        <f>'4_UK+GH_1960-2013_energy_data'!S95</f>
        <v>1.62815343</v>
      </c>
      <c r="I145" s="104">
        <f>'4_UK+GH_1960-2013_energy_data'!T95</f>
        <v>1.7366969919999999</v>
      </c>
      <c r="J145" s="104">
        <f>'4_UK+GH_1960-2013_energy_data'!U95</f>
        <v>1.7909687729999999</v>
      </c>
      <c r="K145" s="104">
        <f>'4_UK+GH_1960-2013_energy_data'!V95</f>
        <v>1.953784116</v>
      </c>
      <c r="L145" s="104">
        <f>'4_UK+GH_1960-2013_energy_data'!W95</f>
        <v>1.953784116</v>
      </c>
      <c r="M145" s="104">
        <f>'4_UK+GH_1960-2013_energy_data'!X95</f>
        <v>1.682425211</v>
      </c>
      <c r="N145" s="104">
        <f>'4_UK+GH_1960-2013_energy_data'!Y95</f>
        <v>1.804112838</v>
      </c>
      <c r="O145" s="104">
        <f>'4_UK+GH_1960-2013_energy_data'!Z95</f>
        <v>2.309253156</v>
      </c>
      <c r="P145" s="104">
        <f>'4_UK+GH_1960-2013_energy_data'!AA95</f>
        <v>2.12989221</v>
      </c>
      <c r="Q145" s="104">
        <f>'4_UK+GH_1960-2013_energy_data'!AB95</f>
        <v>1.4075693579999999</v>
      </c>
      <c r="R145" s="104">
        <f>'4_UK+GH_1960-2013_energy_data'!AC95</f>
        <v>1.5755041700000001</v>
      </c>
      <c r="S145" s="104">
        <f>'4_UK+GH_1960-2013_energy_data'!AD95</f>
        <v>2.0303898739999999</v>
      </c>
      <c r="T145" s="104">
        <f>'4_UK+GH_1960-2013_energy_data'!AE95</f>
        <v>2.1536431020000002</v>
      </c>
      <c r="U145" s="104">
        <f>'4_UK+GH_1960-2013_energy_data'!AF95</f>
        <v>2.1535561200000002</v>
      </c>
      <c r="V145" s="104">
        <f>'4_UK+GH_1960-2013_energy_data'!AG95</f>
        <v>2.1653827200000002</v>
      </c>
      <c r="W145" s="104">
        <f>'4_UK+GH_1960-2013_energy_data'!AH95</f>
        <v>2.1681278060000002</v>
      </c>
      <c r="X145" s="104">
        <f>'4_UK+GH_1960-2013_energy_data'!AI95</f>
        <v>2.23294908</v>
      </c>
      <c r="Y145" s="104">
        <f>'4_UK+GH_1960-2013_energy_data'!AJ95</f>
        <v>2.205429788</v>
      </c>
      <c r="Z145" s="104">
        <f>'4_UK+GH_1960-2013_energy_data'!AK95</f>
        <v>2.6324939700000001</v>
      </c>
      <c r="AA145" s="104">
        <f>'4_UK+GH_1960-2013_energy_data'!AL95</f>
        <v>2.5588774079999999</v>
      </c>
      <c r="AB145" s="104">
        <f>'4_UK+GH_1960-2013_energy_data'!AM95</f>
        <v>2.8776202560000002</v>
      </c>
      <c r="AC145" s="104">
        <f>'4_UK+GH_1960-2013_energy_data'!AN95</f>
        <v>3.122738955</v>
      </c>
      <c r="AD145" s="104">
        <f>'4_UK+GH_1960-2013_energy_data'!AO95</f>
        <v>3.201095472</v>
      </c>
      <c r="AE145" s="104">
        <f>'4_UK+GH_1960-2013_energy_data'!AP95</f>
        <v>3.5289331640000001</v>
      </c>
      <c r="AF145" s="104">
        <f>'4_UK+GH_1960-2013_energy_data'!AQ95</f>
        <v>4.6548518720000001</v>
      </c>
      <c r="AG145" s="104">
        <f>'4_UK+GH_1960-2013_energy_data'!AR95</f>
        <v>5.7262039800000002</v>
      </c>
      <c r="AH145" s="104">
        <f>'4_UK+GH_1960-2013_energy_data'!AS95</f>
        <v>8.2186109609999995</v>
      </c>
      <c r="AI145" s="104">
        <f>'4_UK+GH_1960-2013_energy_data'!AT95</f>
        <v>8.610755502</v>
      </c>
      <c r="AJ145" s="104">
        <f>'4_UK+GH_1960-2013_energy_data'!AU95</f>
        <v>1.786796788</v>
      </c>
      <c r="AK145" s="104">
        <f>'4_UK+GH_1960-2013_energy_data'!AV95</f>
        <v>1.8730283320000001</v>
      </c>
      <c r="AL145" s="104">
        <f>'4_UK+GH_1960-2013_energy_data'!AW95</f>
        <v>2.1849547720000002</v>
      </c>
      <c r="AM145" s="104">
        <f>'4_UK+GH_1960-2013_energy_data'!AX95</f>
        <v>2.4343777279999999</v>
      </c>
      <c r="AN145" s="104">
        <f>'4_UK+GH_1960-2013_energy_data'!AY95</f>
        <v>2.6313194659999999</v>
      </c>
      <c r="AO145" s="104">
        <f>'4_UK+GH_1960-2013_energy_data'!AZ95</f>
        <v>2.7950084749999999</v>
      </c>
      <c r="AP145" s="104">
        <f>'4_UK+GH_1960-2013_energy_data'!BA95</f>
        <v>2.746163277</v>
      </c>
      <c r="AQ145" s="104">
        <f>'4_UK+GH_1960-2013_energy_data'!BB95</f>
        <v>4.06654246</v>
      </c>
      <c r="AR145" s="104">
        <f>'4_UK+GH_1960-2013_energy_data'!BC95</f>
        <v>4.1602825499999998</v>
      </c>
      <c r="AS145" s="104">
        <f>'4_UK+GH_1960-2013_energy_data'!BD95</f>
        <v>4.8013354550000003</v>
      </c>
      <c r="AT145" s="104">
        <f>'4_UK+GH_1960-2013_energy_data'!BE95</f>
        <v>5.5977173379999998</v>
      </c>
      <c r="AU145" s="104">
        <f>'4_UK+GH_1960-2013_energy_data'!BF95</f>
        <v>5.9010059430000004</v>
      </c>
      <c r="AV145" s="99">
        <f t="shared" si="46"/>
        <v>5.7609726164005055</v>
      </c>
      <c r="AW145" s="95">
        <f t="shared" si="45"/>
        <v>5.9728733155093234</v>
      </c>
      <c r="AX145" s="95">
        <f t="shared" si="45"/>
        <v>6.1863041846382538</v>
      </c>
      <c r="AY145" s="95">
        <f t="shared" si="45"/>
        <v>6.4022175524084455</v>
      </c>
      <c r="AZ145" s="95">
        <f t="shared" si="45"/>
        <v>6.6214379769745344</v>
      </c>
      <c r="BA145" s="95">
        <f t="shared" si="45"/>
        <v>6.844685786941052</v>
      </c>
      <c r="BB145" s="95">
        <f t="shared" si="45"/>
        <v>7.0725965486035713</v>
      </c>
      <c r="BC145" s="95">
        <f t="shared" si="45"/>
        <v>7.3057371723577669</v>
      </c>
      <c r="BD145" s="95">
        <f t="shared" si="45"/>
        <v>7.5446192466333875</v>
      </c>
      <c r="BE145" s="95">
        <f t="shared" si="45"/>
        <v>7.7897100849712588</v>
      </c>
      <c r="BF145" s="95">
        <f t="shared" si="45"/>
        <v>8.0414418870711639</v>
      </c>
      <c r="BG145" s="95">
        <f t="shared" si="45"/>
        <v>8.3002193446611621</v>
      </c>
      <c r="BH145" s="95">
        <f t="shared" si="45"/>
        <v>8.5664259652872765</v>
      </c>
      <c r="BI145" s="95">
        <f t="shared" si="45"/>
        <v>8.8404293394605737</v>
      </c>
      <c r="BJ145" s="95">
        <f t="shared" si="45"/>
        <v>9.1225855372642553</v>
      </c>
      <c r="BK145" s="95">
        <f t="shared" si="45"/>
        <v>9.4132427880617104</v>
      </c>
      <c r="BL145" s="95">
        <f t="shared" si="45"/>
        <v>9.7127445701567403</v>
      </c>
      <c r="BM145" s="328"/>
      <c r="BN145" s="328"/>
      <c r="BO145" s="328"/>
      <c r="BP145" s="328"/>
      <c r="BQ145" s="328"/>
      <c r="BR145" s="328"/>
      <c r="BS145" s="328"/>
      <c r="BT145" s="328"/>
      <c r="BU145" s="328"/>
      <c r="BV145" s="328"/>
    </row>
    <row r="146" spans="1:74" x14ac:dyDescent="0.2">
      <c r="A146" s="235">
        <v>5.8999999999999997E-2</v>
      </c>
      <c r="B146" s="78">
        <f>(AU146-E146)/42</f>
        <v>5.9880796090257975E-2</v>
      </c>
      <c r="C146" s="108" t="str">
        <f>'4_UK+GH_1960-2013_energy_data'!B50</f>
        <v>Elect</v>
      </c>
      <c r="D146" s="130" t="s">
        <v>46</v>
      </c>
      <c r="E146" s="109">
        <f>'4_UK+GH_1960-2013_energy_data'!P108</f>
        <v>0.167280110567705</v>
      </c>
      <c r="F146" s="109">
        <f>'4_UK+GH_1960-2013_energy_data'!Q108</f>
        <v>0.19065628370486301</v>
      </c>
      <c r="G146" s="109">
        <f>'4_UK+GH_1960-2013_energy_data'!R108</f>
        <v>0.22576508823629099</v>
      </c>
      <c r="H146" s="109">
        <f>'4_UK+GH_1960-2013_energy_data'!S108</f>
        <v>0.319886421157625</v>
      </c>
      <c r="I146" s="109">
        <f>'4_UK+GH_1960-2013_energy_data'!T108</f>
        <v>0.41341420461204198</v>
      </c>
      <c r="J146" s="109">
        <f>'4_UK+GH_1960-2013_energy_data'!U108</f>
        <v>0.51809738354608603</v>
      </c>
      <c r="K146" s="109">
        <f>'4_UK+GH_1960-2013_energy_data'!V108</f>
        <v>0.56337424707159001</v>
      </c>
      <c r="L146" s="109">
        <f>'4_UK+GH_1960-2013_energy_data'!W108</f>
        <v>0.57319726925689096</v>
      </c>
      <c r="M146" s="109">
        <f>'4_UK+GH_1960-2013_energy_data'!X108</f>
        <v>0.59454577815656595</v>
      </c>
      <c r="N146" s="109">
        <f>'4_UK+GH_1960-2013_energy_data'!Y108</f>
        <v>0.59244323828698198</v>
      </c>
      <c r="O146" s="109">
        <f>'4_UK+GH_1960-2013_energy_data'!Z108</f>
        <v>0.64815659113856205</v>
      </c>
      <c r="P146" s="109">
        <f>'4_UK+GH_1960-2013_energy_data'!AA108</f>
        <v>0.69184995166117702</v>
      </c>
      <c r="Q146" s="109">
        <f>'4_UK+GH_1960-2013_energy_data'!AB108</f>
        <v>0.64323599994288305</v>
      </c>
      <c r="R146" s="109">
        <f>'4_UK+GH_1960-2013_energy_data'!AC108</f>
        <v>0.57203992900500999</v>
      </c>
      <c r="S146" s="109">
        <f>'4_UK+GH_1960-2013_energy_data'!AD108</f>
        <v>0.592496166608521</v>
      </c>
      <c r="T146" s="109">
        <f>'4_UK+GH_1960-2013_energy_data'!AE108</f>
        <v>0.590014487319514</v>
      </c>
      <c r="U146" s="109">
        <f>'4_UK+GH_1960-2013_energy_data'!AF108</f>
        <v>0.67785748015456704</v>
      </c>
      <c r="V146" s="109">
        <f>'4_UK+GH_1960-2013_energy_data'!AG108</f>
        <v>0.69735950325351903</v>
      </c>
      <c r="W146" s="109">
        <f>'4_UK+GH_1960-2013_energy_data'!AH108</f>
        <v>0.78377320741087197</v>
      </c>
      <c r="X146" s="109">
        <f>'4_UK+GH_1960-2013_energy_data'!AI108</f>
        <v>0.88043154562583303</v>
      </c>
      <c r="Y146" s="109">
        <f>'4_UK+GH_1960-2013_energy_data'!AJ108</f>
        <v>0.97605755698231</v>
      </c>
      <c r="Z146" s="109">
        <f>'4_UK+GH_1960-2013_energy_data'!AK108</f>
        <v>1.16995805209348</v>
      </c>
      <c r="AA146" s="109">
        <f>'4_UK+GH_1960-2013_energy_data'!AL108</f>
        <v>1.3068620340922801</v>
      </c>
      <c r="AB146" s="109">
        <f>'4_UK+GH_1960-2013_energy_data'!AM108</f>
        <v>1.3984825244686101</v>
      </c>
      <c r="AC146" s="109">
        <f>'4_UK+GH_1960-2013_energy_data'!AN108</f>
        <v>1.89967937562985</v>
      </c>
      <c r="AD146" s="109">
        <f>'4_UK+GH_1960-2013_energy_data'!AO108</f>
        <v>2.2741687295871702</v>
      </c>
      <c r="AE146" s="109">
        <f>'4_UK+GH_1960-2013_energy_data'!AP108</f>
        <v>1.37347166952721</v>
      </c>
      <c r="AF146" s="109">
        <f>'4_UK+GH_1960-2013_energy_data'!AQ108</f>
        <v>1.1223720042083101</v>
      </c>
      <c r="AG146" s="109">
        <f>'4_UK+GH_1960-2013_energy_data'!AR108</f>
        <v>1.46462744703331</v>
      </c>
      <c r="AH146" s="109">
        <f>'4_UK+GH_1960-2013_energy_data'!AS108</f>
        <v>1.34169974542266</v>
      </c>
      <c r="AI146" s="109">
        <f>'4_UK+GH_1960-2013_energy_data'!AT108</f>
        <v>1.4595825998553</v>
      </c>
      <c r="AJ146" s="109">
        <f>'4_UK+GH_1960-2013_energy_data'!AU108</f>
        <v>1.50271783066992</v>
      </c>
      <c r="AK146" s="109">
        <f>'4_UK+GH_1960-2013_energy_data'!AV108</f>
        <v>1.5450411292301001</v>
      </c>
      <c r="AL146" s="109">
        <f>'4_UK+GH_1960-2013_energy_data'!AW108</f>
        <v>1.6277450174888499</v>
      </c>
      <c r="AM146" s="109">
        <f>'4_UK+GH_1960-2013_energy_data'!AX108</f>
        <v>1.71929195530348</v>
      </c>
      <c r="AN146" s="109">
        <f>'4_UK+GH_1960-2013_energy_data'!AY108</f>
        <v>1.8601024989852999</v>
      </c>
      <c r="AO146" s="109">
        <f>'4_UK+GH_1960-2013_energy_data'!AZ108</f>
        <v>1.8169245751004199</v>
      </c>
      <c r="AP146" s="109">
        <f>'4_UK+GH_1960-2013_energy_data'!BA108</f>
        <v>1.9543822803763999</v>
      </c>
      <c r="AQ146" s="109">
        <f>'4_UK+GH_1960-2013_energy_data'!BB108</f>
        <v>2.0695662746451999</v>
      </c>
      <c r="AR146" s="109">
        <f>'4_UK+GH_1960-2013_energy_data'!BC108</f>
        <v>2.3208880896108202</v>
      </c>
      <c r="AS146" s="109">
        <f>'4_UK+GH_1960-2013_energy_data'!BD108</f>
        <v>2.32291239677946</v>
      </c>
      <c r="AT146" s="109">
        <f>'4_UK+GH_1960-2013_energy_data'!BE108</f>
        <v>2.34382948279546</v>
      </c>
      <c r="AU146" s="109">
        <f>'4_UK+GH_1960-2013_energy_data'!BF108</f>
        <v>2.6822735463585401</v>
      </c>
      <c r="AV146" s="95">
        <f>AU146*(1+$A146)</f>
        <v>2.8405276855936936</v>
      </c>
      <c r="AW146" s="91">
        <f t="shared" ref="AW146:BL146" si="47">AV146*(1+$A146)</f>
        <v>3.0081188190437214</v>
      </c>
      <c r="AX146" s="91">
        <f t="shared" si="47"/>
        <v>3.1855978293673006</v>
      </c>
      <c r="AY146" s="91">
        <f t="shared" si="47"/>
        <v>3.3735481012999711</v>
      </c>
      <c r="AZ146" s="91">
        <f t="shared" si="47"/>
        <v>3.5725874392766692</v>
      </c>
      <c r="BA146" s="91">
        <f t="shared" si="47"/>
        <v>3.7833700981939926</v>
      </c>
      <c r="BB146" s="91">
        <f t="shared" si="47"/>
        <v>4.0065889339874383</v>
      </c>
      <c r="BC146" s="91">
        <f t="shared" si="47"/>
        <v>4.2429776810926967</v>
      </c>
      <c r="BD146" s="91">
        <f t="shared" si="47"/>
        <v>4.4933133642771654</v>
      </c>
      <c r="BE146" s="91">
        <f t="shared" si="47"/>
        <v>4.7584188527695179</v>
      </c>
      <c r="BF146" s="91">
        <f t="shared" si="47"/>
        <v>5.0391655650829188</v>
      </c>
      <c r="BG146" s="91">
        <f t="shared" si="47"/>
        <v>5.3364763334228105</v>
      </c>
      <c r="BH146" s="91">
        <f t="shared" si="47"/>
        <v>5.6513284370947563</v>
      </c>
      <c r="BI146" s="91">
        <f t="shared" si="47"/>
        <v>5.9847568148833465</v>
      </c>
      <c r="BJ146" s="91">
        <f t="shared" si="47"/>
        <v>6.3378574669614638</v>
      </c>
      <c r="BK146" s="91">
        <f t="shared" si="47"/>
        <v>6.7117910575121895</v>
      </c>
      <c r="BL146" s="91">
        <f t="shared" si="47"/>
        <v>7.1077867299054081</v>
      </c>
      <c r="BM146" s="327"/>
      <c r="BN146" s="327"/>
      <c r="BO146" s="327"/>
      <c r="BP146" s="327"/>
      <c r="BQ146" s="327"/>
      <c r="BR146" s="327"/>
      <c r="BS146" s="327"/>
      <c r="BT146" s="327"/>
      <c r="BU146" s="327"/>
      <c r="BV146" s="327"/>
    </row>
    <row r="147" spans="1:74" x14ac:dyDescent="0.2">
      <c r="A147" s="234" t="s">
        <v>124</v>
      </c>
      <c r="B147" s="78">
        <f t="shared" si="40"/>
        <v>0.15366954095106486</v>
      </c>
      <c r="C147" s="110"/>
      <c r="D147" s="130" t="s">
        <v>20</v>
      </c>
      <c r="E147" s="111">
        <f>'4_UK+GH_1960-2013_energy_data'!P109</f>
        <v>0.57921677717401598</v>
      </c>
      <c r="F147" s="111">
        <f>'4_UK+GH_1960-2013_energy_data'!Q109</f>
        <v>0.67290362574195495</v>
      </c>
      <c r="G147" s="111">
        <f>'4_UK+GH_1960-2013_energy_data'!R109</f>
        <v>0.79601992311073899</v>
      </c>
      <c r="H147" s="111">
        <f>'4_UK+GH_1960-2013_energy_data'!S109</f>
        <v>0.88748397861426498</v>
      </c>
      <c r="I147" s="111">
        <f>'4_UK+GH_1960-2013_energy_data'!T109</f>
        <v>0.87140264012830704</v>
      </c>
      <c r="J147" s="111">
        <f>'4_UK+GH_1960-2013_energy_data'!U109</f>
        <v>0.93878876031480796</v>
      </c>
      <c r="K147" s="111">
        <f>'4_UK+GH_1960-2013_energy_data'!V109</f>
        <v>0.980314106415342</v>
      </c>
      <c r="L147" s="111">
        <f>'4_UK+GH_1960-2013_energy_data'!W109</f>
        <v>0.82193616908234801</v>
      </c>
      <c r="M147" s="111">
        <f>'4_UK+GH_1960-2013_energy_data'!X109</f>
        <v>1.0099657158264299</v>
      </c>
      <c r="N147" s="111">
        <f>'4_UK+GH_1960-2013_energy_data'!Y109</f>
        <v>1.05681356336636</v>
      </c>
      <c r="O147" s="111">
        <f>'4_UK+GH_1960-2013_energy_data'!Z109</f>
        <v>1.0785848829476301</v>
      </c>
      <c r="P147" s="111">
        <f>'4_UK+GH_1960-2013_energy_data'!AA109</f>
        <v>1.2576557410888101</v>
      </c>
      <c r="Q147" s="111">
        <f>'4_UK+GH_1960-2013_energy_data'!AB109</f>
        <v>0.78183034779849103</v>
      </c>
      <c r="R147" s="111">
        <f>'4_UK+GH_1960-2013_energy_data'!AC109</f>
        <v>0.48871748319962699</v>
      </c>
      <c r="S147" s="111">
        <f>'4_UK+GH_1960-2013_energy_data'!AD109</f>
        <v>0.84382396729419695</v>
      </c>
      <c r="T147" s="111">
        <f>'4_UK+GH_1960-2013_energy_data'!AE109</f>
        <v>1.2669524312637199</v>
      </c>
      <c r="U147" s="111">
        <f>'4_UK+GH_1960-2013_energy_data'!AF109</f>
        <v>1.3136633382167799</v>
      </c>
      <c r="V147" s="111">
        <f>'4_UK+GH_1960-2013_energy_data'!AG109</f>
        <v>1.50177332758029</v>
      </c>
      <c r="W147" s="111">
        <f>'4_UK+GH_1960-2013_energy_data'!AH109</f>
        <v>1.60495442702528</v>
      </c>
      <c r="X147" s="111">
        <f>'4_UK+GH_1960-2013_energy_data'!AI109</f>
        <v>1.6962657884621599</v>
      </c>
      <c r="Y147" s="111">
        <f>'4_UK+GH_1960-2013_energy_data'!AJ109</f>
        <v>1.8542544302961499</v>
      </c>
      <c r="Z147" s="111">
        <f>'4_UK+GH_1960-2013_energy_data'!AK109</f>
        <v>2.07507539198809</v>
      </c>
      <c r="AA147" s="111">
        <f>'4_UK+GH_1960-2013_energy_data'!AL109</f>
        <v>2.2372168809564301</v>
      </c>
      <c r="AB147" s="111">
        <f>'4_UK+GH_1960-2013_energy_data'!AM109</f>
        <v>2.0928358641239901</v>
      </c>
      <c r="AC147" s="111">
        <f>'4_UK+GH_1960-2013_energy_data'!AN109</f>
        <v>2.97845330418038</v>
      </c>
      <c r="AD147" s="111">
        <f>'4_UK+GH_1960-2013_energy_data'!AO109</f>
        <v>3.4394652744587799</v>
      </c>
      <c r="AE147" s="111">
        <f>'4_UK+GH_1960-2013_energy_data'!AP109</f>
        <v>3.29616175313194</v>
      </c>
      <c r="AF147" s="111">
        <f>'4_UK+GH_1960-2013_energy_data'!AQ109</f>
        <v>2.14405105991273</v>
      </c>
      <c r="AG147" s="111">
        <f>'4_UK+GH_1960-2013_energy_data'!AR109</f>
        <v>3.1202880187523601</v>
      </c>
      <c r="AH147" s="111">
        <f>'4_UK+GH_1960-2013_energy_data'!AS109</f>
        <v>3.32710677731537</v>
      </c>
      <c r="AI147" s="111">
        <f>'4_UK+GH_1960-2013_energy_data'!AT109</f>
        <v>3.4973128457196001</v>
      </c>
      <c r="AJ147" s="111">
        <f>'4_UK+GH_1960-2013_energy_data'!AU109</f>
        <v>3.8677643970614302</v>
      </c>
      <c r="AK147" s="111">
        <f>'4_UK+GH_1960-2013_energy_data'!AV109</f>
        <v>3.0817662818659302</v>
      </c>
      <c r="AL147" s="111">
        <f>'4_UK+GH_1960-2013_energy_data'!AW109</f>
        <v>3.1695933328475201</v>
      </c>
      <c r="AM147" s="111">
        <f>'4_UK+GH_1960-2013_energy_data'!AX109</f>
        <v>3.64671772190357</v>
      </c>
      <c r="AN147" s="111">
        <f>'4_UK+GH_1960-2013_energy_data'!AY109</f>
        <v>4.7027940860493</v>
      </c>
      <c r="AO147" s="111">
        <f>'4_UK+GH_1960-2013_energy_data'!AZ109</f>
        <v>4.1128476777494098</v>
      </c>
      <c r="AP147" s="111">
        <f>'4_UK+GH_1960-2013_energy_data'!BA109</f>
        <v>4.6336279611846702</v>
      </c>
      <c r="AQ147" s="111">
        <f>'4_UK+GH_1960-2013_energy_data'!BB109</f>
        <v>4.6824438225119902</v>
      </c>
      <c r="AR147" s="111">
        <f>'4_UK+GH_1960-2013_energy_data'!BC109</f>
        <v>5.2771754567496201</v>
      </c>
      <c r="AS147" s="111">
        <f>'4_UK+GH_1960-2013_energy_data'!BD109</f>
        <v>5.6355573930092504</v>
      </c>
      <c r="AT147" s="372">
        <f>'4_UK+GH_1960-2013_energy_data'!BE109</f>
        <v>6.0698665912085001</v>
      </c>
      <c r="AU147" s="372">
        <f>'4_UK+GH_1960-2013_energy_data'!BF109</f>
        <v>7.0333374971187403</v>
      </c>
      <c r="AV147" s="95">
        <v>7.5</v>
      </c>
      <c r="AW147" s="95">
        <v>8</v>
      </c>
      <c r="AX147" s="95">
        <v>8.5</v>
      </c>
      <c r="AY147" s="95">
        <v>9</v>
      </c>
      <c r="AZ147" s="95">
        <v>9.5</v>
      </c>
      <c r="BA147" s="95">
        <v>10</v>
      </c>
      <c r="BB147" s="95">
        <v>10.5</v>
      </c>
      <c r="BC147" s="95">
        <v>11</v>
      </c>
      <c r="BD147" s="95">
        <v>11.5</v>
      </c>
      <c r="BE147" s="95">
        <v>12</v>
      </c>
      <c r="BF147" s="95">
        <v>12.5</v>
      </c>
      <c r="BG147" s="95">
        <v>13</v>
      </c>
      <c r="BH147" s="95">
        <v>13.5</v>
      </c>
      <c r="BI147" s="95">
        <v>14</v>
      </c>
      <c r="BJ147" s="95">
        <v>14.5</v>
      </c>
      <c r="BK147" s="95">
        <v>15</v>
      </c>
      <c r="BL147" s="95">
        <v>15.5</v>
      </c>
      <c r="BM147" s="328"/>
      <c r="BN147" s="328"/>
      <c r="BO147" s="328"/>
      <c r="BP147" s="328"/>
      <c r="BQ147" s="328"/>
      <c r="BR147" s="328"/>
      <c r="BS147" s="328"/>
      <c r="BT147" s="328"/>
      <c r="BU147" s="328"/>
      <c r="BV147" s="328"/>
    </row>
    <row r="148" spans="1:74" x14ac:dyDescent="0.2">
      <c r="A148" s="52">
        <f>A$146</f>
        <v>5.8999999999999997E-2</v>
      </c>
      <c r="B148" s="78">
        <f t="shared" si="40"/>
        <v>1.4423262739020211E-3</v>
      </c>
      <c r="C148" s="110"/>
      <c r="D148" s="130" t="s">
        <v>47</v>
      </c>
      <c r="E148" s="111">
        <f>'4_UK+GH_1960-2013_energy_data'!P110</f>
        <v>1.52698146862631E-3</v>
      </c>
      <c r="F148" s="111">
        <f>'4_UK+GH_1960-2013_energy_data'!Q110</f>
        <v>1.7838518092027199E-3</v>
      </c>
      <c r="G148" s="111">
        <f>'4_UK+GH_1960-2013_energy_data'!R110</f>
        <v>2.1644872463324801E-3</v>
      </c>
      <c r="H148" s="111">
        <f>'4_UK+GH_1960-2013_energy_data'!S110</f>
        <v>3.1417003551817702E-3</v>
      </c>
      <c r="I148" s="111">
        <f>'4_UK+GH_1960-2013_energy_data'!T110</f>
        <v>4.1582697278783201E-3</v>
      </c>
      <c r="J148" s="111">
        <f>'4_UK+GH_1960-2013_energy_data'!U110</f>
        <v>5.3357019083844597E-3</v>
      </c>
      <c r="K148" s="111">
        <f>'4_UK+GH_1960-2013_energy_data'!V110</f>
        <v>5.9392471522613302E-3</v>
      </c>
      <c r="L148" s="111">
        <f>'4_UK+GH_1960-2013_energy_data'!W110</f>
        <v>6.18444228982141E-3</v>
      </c>
      <c r="M148" s="111">
        <f>'4_UK+GH_1960-2013_energy_data'!X110</f>
        <v>6.5638355038891202E-3</v>
      </c>
      <c r="N148" s="111">
        <f>'4_UK+GH_1960-2013_energy_data'!Y110</f>
        <v>6.6913677646188597E-3</v>
      </c>
      <c r="O148" s="111">
        <f>'4_UK+GH_1960-2013_energy_data'!Z110</f>
        <v>7.4880597942541902E-3</v>
      </c>
      <c r="P148" s="111">
        <f>'4_UK+GH_1960-2013_energy_data'!AA110</f>
        <v>8.1743527876916699E-3</v>
      </c>
      <c r="Q148" s="111">
        <f>'4_UK+GH_1960-2013_energy_data'!AB110</f>
        <v>7.7714150840851098E-3</v>
      </c>
      <c r="R148" s="111">
        <f>'4_UK+GH_1960-2013_energy_data'!AC110</f>
        <v>7.0661946546172402E-3</v>
      </c>
      <c r="S148" s="111">
        <f>'4_UK+GH_1960-2013_energy_data'!AD110</f>
        <v>7.48204636645468E-3</v>
      </c>
      <c r="T148" s="111">
        <f>'4_UK+GH_1960-2013_energy_data'!AE110</f>
        <v>7.6159488643603099E-3</v>
      </c>
      <c r="U148" s="111">
        <f>'4_UK+GH_1960-2013_energy_data'!AF110</f>
        <v>8.9429690854396192E-3</v>
      </c>
      <c r="V148" s="111">
        <f>'4_UK+GH_1960-2013_energy_data'!AG110</f>
        <v>9.4024707492624208E-3</v>
      </c>
      <c r="W148" s="111">
        <f>'4_UK+GH_1960-2013_energy_data'!AH110</f>
        <v>1.07989618637021E-2</v>
      </c>
      <c r="X148" s="111">
        <f>'4_UK+GH_1960-2013_energy_data'!AI110</f>
        <v>1.23954451372761E-2</v>
      </c>
      <c r="Y148" s="111">
        <f>'4_UK+GH_1960-2013_energy_data'!AJ110</f>
        <v>1.40407311719601E-2</v>
      </c>
      <c r="Z148" s="111">
        <f>'4_UK+GH_1960-2013_energy_data'!AK110</f>
        <v>1.7195281001417199E-2</v>
      </c>
      <c r="AA148" s="111">
        <f>'4_UK+GH_1960-2013_energy_data'!AL110</f>
        <v>1.9623407071994E-2</v>
      </c>
      <c r="AB148" s="111">
        <f>'4_UK+GH_1960-2013_energy_data'!AM110</f>
        <v>2.14532118317616E-2</v>
      </c>
      <c r="AC148" s="111">
        <f>'4_UK+GH_1960-2013_energy_data'!AN110</f>
        <v>2.9771111577210199E-2</v>
      </c>
      <c r="AD148" s="111">
        <f>'4_UK+GH_1960-2013_energy_data'!AO110</f>
        <v>3.6409076103856901E-2</v>
      </c>
      <c r="AE148" s="111">
        <f>'4_UK+GH_1960-2013_energy_data'!AP110</f>
        <v>2.24633996583407E-2</v>
      </c>
      <c r="AF148" s="111">
        <f>'4_UK+GH_1960-2013_energy_data'!AQ110</f>
        <v>1.87526142951111E-2</v>
      </c>
      <c r="AG148" s="111">
        <f>'4_UK+GH_1960-2013_energy_data'!AR110</f>
        <v>2.4999170483090499E-2</v>
      </c>
      <c r="AH148" s="111">
        <f>'4_UK+GH_1960-2013_energy_data'!AS110</f>
        <v>2.33956548562128E-2</v>
      </c>
      <c r="AI148" s="111">
        <f>'4_UK+GH_1960-2013_energy_data'!AT110</f>
        <v>2.60017014773293E-2</v>
      </c>
      <c r="AJ148" s="111">
        <f>'4_UK+GH_1960-2013_energy_data'!AU110</f>
        <v>2.7350125595301301E-2</v>
      </c>
      <c r="AK148" s="111">
        <f>'4_UK+GH_1960-2013_energy_data'!AV110</f>
        <v>2.8730958997483999E-2</v>
      </c>
      <c r="AL148" s="111">
        <f>'4_UK+GH_1960-2013_energy_data'!AW110</f>
        <v>3.09277160890064E-2</v>
      </c>
      <c r="AM148" s="111">
        <f>'4_UK+GH_1960-2013_energy_data'!AX110</f>
        <v>3.33802499691346E-2</v>
      </c>
      <c r="AN148" s="111">
        <f>'4_UK+GH_1960-2013_energy_data'!AY110</f>
        <v>3.6905088639807598E-2</v>
      </c>
      <c r="AO148" s="111">
        <f>'4_UK+GH_1960-2013_energy_data'!AZ110</f>
        <v>3.6840930548583201E-2</v>
      </c>
      <c r="AP148" s="111">
        <f>'4_UK+GH_1960-2013_energy_data'!BA110</f>
        <v>4.0502928719742003E-2</v>
      </c>
      <c r="AQ148" s="111">
        <f>'4_UK+GH_1960-2013_energy_data'!BB110</f>
        <v>4.3841200642106101E-2</v>
      </c>
      <c r="AR148" s="111">
        <f>'4_UK+GH_1960-2013_energy_data'!BC110</f>
        <v>5.0260934197401401E-2</v>
      </c>
      <c r="AS148" s="111">
        <f>'4_UK+GH_1960-2013_energy_data'!BD110</f>
        <v>5.1432040782494103E-2</v>
      </c>
      <c r="AT148" s="111">
        <f>'4_UK+GH_1960-2013_energy_data'!BE110</f>
        <v>5.3064871731612201E-2</v>
      </c>
      <c r="AU148" s="111">
        <f>'4_UK+GH_1960-2013_energy_data'!BF110</f>
        <v>6.2104684972511197E-2</v>
      </c>
      <c r="AV148" s="95">
        <f>AU148*(1+$A$146)</f>
        <v>6.576886138588936E-2</v>
      </c>
      <c r="AW148" s="95">
        <f t="shared" ref="AW148:BL148" si="48">AV148*(1+$A$142)</f>
        <v>6.7741927227466039E-2</v>
      </c>
      <c r="AX148" s="95">
        <f t="shared" si="48"/>
        <v>6.9774185044290019E-2</v>
      </c>
      <c r="AY148" s="95">
        <f t="shared" si="48"/>
        <v>7.1867410595618728E-2</v>
      </c>
      <c r="AZ148" s="95">
        <f t="shared" si="48"/>
        <v>7.4023432913487286E-2</v>
      </c>
      <c r="BA148" s="95">
        <f t="shared" si="48"/>
        <v>7.6244135900891907E-2</v>
      </c>
      <c r="BB148" s="95">
        <f t="shared" si="48"/>
        <v>7.8531459977918661E-2</v>
      </c>
      <c r="BC148" s="95">
        <f t="shared" si="48"/>
        <v>8.0887403777256228E-2</v>
      </c>
      <c r="BD148" s="95">
        <f t="shared" si="48"/>
        <v>8.331402589057392E-2</v>
      </c>
      <c r="BE148" s="95">
        <f t="shared" si="48"/>
        <v>8.5813446667291141E-2</v>
      </c>
      <c r="BF148" s="95">
        <f t="shared" si="48"/>
        <v>8.8387850067309884E-2</v>
      </c>
      <c r="BG148" s="95">
        <f t="shared" si="48"/>
        <v>9.1039485569329184E-2</v>
      </c>
      <c r="BH148" s="95">
        <f t="shared" si="48"/>
        <v>9.3770670136409065E-2</v>
      </c>
      <c r="BI148" s="95">
        <f t="shared" si="48"/>
        <v>9.6583790240501344E-2</v>
      </c>
      <c r="BJ148" s="95">
        <f t="shared" si="48"/>
        <v>9.9481303947716385E-2</v>
      </c>
      <c r="BK148" s="95">
        <f t="shared" si="48"/>
        <v>0.10246574306614788</v>
      </c>
      <c r="BL148" s="95">
        <f t="shared" si="48"/>
        <v>0.10553971535813232</v>
      </c>
      <c r="BM148" s="328"/>
      <c r="BN148" s="328"/>
      <c r="BO148" s="328"/>
      <c r="BP148" s="328"/>
      <c r="BQ148" s="328"/>
      <c r="BR148" s="328"/>
      <c r="BS148" s="328"/>
      <c r="BT148" s="328"/>
      <c r="BU148" s="328"/>
      <c r="BV148" s="328"/>
    </row>
    <row r="149" spans="1:74" x14ac:dyDescent="0.2">
      <c r="A149" s="52">
        <f t="shared" ref="A149:A154" si="49">A$146</f>
        <v>5.8999999999999997E-2</v>
      </c>
      <c r="B149" s="78">
        <f>(AU149-E149)/42</f>
        <v>4.4220601780609048</v>
      </c>
      <c r="C149" s="110"/>
      <c r="D149" s="130" t="s">
        <v>33</v>
      </c>
      <c r="E149" s="111">
        <f>'4_UK+GH_1960-2013_energy_data'!P111</f>
        <v>27.324487049999998</v>
      </c>
      <c r="F149" s="111">
        <f>'4_UK+GH_1960-2013_energy_data'!Q111</f>
        <v>31.799969999999998</v>
      </c>
      <c r="G149" s="111">
        <f>'4_UK+GH_1960-2013_energy_data'!R111</f>
        <v>36.742448250000002</v>
      </c>
      <c r="H149" s="111">
        <f>'4_UK+GH_1960-2013_energy_data'!S111</f>
        <v>45.783815375501703</v>
      </c>
      <c r="I149" s="111">
        <f>'4_UK+GH_1960-2013_energy_data'!T111</f>
        <v>41.929257989612601</v>
      </c>
      <c r="J149" s="111">
        <f>'4_UK+GH_1960-2013_energy_data'!U111</f>
        <v>42.284846177327701</v>
      </c>
      <c r="K149" s="111">
        <f>'4_UK+GH_1960-2013_energy_data'!V111</f>
        <v>43.003586641143599</v>
      </c>
      <c r="L149" s="111">
        <f>'4_UK+GH_1960-2013_energy_data'!W111</f>
        <v>34.382247841060398</v>
      </c>
      <c r="M149" s="111">
        <f>'4_UK+GH_1960-2013_energy_data'!X111</f>
        <v>43.404331219633001</v>
      </c>
      <c r="N149" s="111">
        <f>'4_UK+GH_1960-2013_energy_data'!Y111</f>
        <v>44.763395291763203</v>
      </c>
      <c r="O149" s="111">
        <f>'4_UK+GH_1960-2013_energy_data'!Z111</f>
        <v>44.121921909994199</v>
      </c>
      <c r="P149" s="111">
        <f>'4_UK+GH_1960-2013_energy_data'!AA111</f>
        <v>58.035924164326097</v>
      </c>
      <c r="Q149" s="111">
        <f>'4_UK+GH_1960-2013_energy_data'!AB111</f>
        <v>29.150390064</v>
      </c>
      <c r="R149" s="111">
        <f>'4_UK+GH_1960-2013_energy_data'!AC111</f>
        <v>11.357475682</v>
      </c>
      <c r="S149" s="111">
        <f>'4_UK+GH_1960-2013_energy_data'!AD111</f>
        <v>36.562256249999997</v>
      </c>
      <c r="T149" s="111">
        <f>'4_UK+GH_1960-2013_energy_data'!AE111</f>
        <v>68.657939785298794</v>
      </c>
      <c r="U149" s="111">
        <f>'4_UK+GH_1960-2013_energy_data'!AF111</f>
        <v>65.786030832794907</v>
      </c>
      <c r="V149" s="111">
        <f>'4_UK+GH_1960-2013_energy_data'!AG111</f>
        <v>76.5660369337552</v>
      </c>
      <c r="W149" s="111">
        <f>'4_UK+GH_1960-2013_energy_data'!AH111</f>
        <v>79.804784090816398</v>
      </c>
      <c r="X149" s="111">
        <f>'4_UK+GH_1960-2013_energy_data'!AI111</f>
        <v>81.918892303978396</v>
      </c>
      <c r="Y149" s="111">
        <f>'4_UK+GH_1960-2013_energy_data'!AJ111</f>
        <v>87.898317564386403</v>
      </c>
      <c r="Z149" s="111">
        <f>'4_UK+GH_1960-2013_energy_data'!AK111</f>
        <v>93.926424905178294</v>
      </c>
      <c r="AA149" s="111">
        <f>'4_UK+GH_1960-2013_energy_data'!AL111</f>
        <v>98.4498962633715</v>
      </c>
      <c r="AB149" s="111">
        <f>'4_UK+GH_1960-2013_energy_data'!AM111</f>
        <v>87.018881723095006</v>
      </c>
      <c r="AC149" s="111">
        <f>'4_UK+GH_1960-2013_energy_data'!AN111</f>
        <v>99.661642340033197</v>
      </c>
      <c r="AD149" s="111">
        <f>'4_UK+GH_1960-2013_energy_data'!AO111</f>
        <v>107.972538519461</v>
      </c>
      <c r="AE149" s="111">
        <f>'4_UK+GH_1960-2013_energy_data'!AP111</f>
        <v>133.70077166914899</v>
      </c>
      <c r="AF149" s="111">
        <f>'4_UK+GH_1960-2013_energy_data'!AQ111</f>
        <v>81.296644837235306</v>
      </c>
      <c r="AG149" s="111">
        <f>'4_UK+GH_1960-2013_energy_data'!AR111</f>
        <v>124.624531014794</v>
      </c>
      <c r="AH149" s="111">
        <f>'4_UK+GH_1960-2013_energy_data'!AS111</f>
        <v>129.504017509546</v>
      </c>
      <c r="AI149" s="111">
        <f>'4_UK+GH_1960-2013_energy_data'!AT111</f>
        <v>132.61664505583499</v>
      </c>
      <c r="AJ149" s="111">
        <f>'4_UK+GH_1960-2013_energy_data'!AU111</f>
        <v>155.67502726521599</v>
      </c>
      <c r="AK149" s="111">
        <f>'4_UK+GH_1960-2013_energy_data'!AV111</f>
        <v>112.237066666602</v>
      </c>
      <c r="AL149" s="111">
        <f>'4_UK+GH_1960-2013_energy_data'!AW111</f>
        <v>112.39638339022299</v>
      </c>
      <c r="AM149" s="111">
        <f>'4_UK+GH_1960-2013_energy_data'!AX111</f>
        <v>132.622517228611</v>
      </c>
      <c r="AN149" s="111">
        <f>'4_UK+GH_1960-2013_energy_data'!AY111</f>
        <v>174.41167536273699</v>
      </c>
      <c r="AO149" s="111">
        <f>'4_UK+GH_1960-2013_energy_data'!AZ111</f>
        <v>143.919241311164</v>
      </c>
      <c r="AP149" s="111">
        <f>'4_UK+GH_1960-2013_energy_data'!BA111</f>
        <v>158.30949455150099</v>
      </c>
      <c r="AQ149" s="111">
        <f>'4_UK+GH_1960-2013_energy_data'!BB111</f>
        <v>157.45633071902901</v>
      </c>
      <c r="AR149" s="111">
        <f>'4_UK+GH_1960-2013_energy_data'!BC111</f>
        <v>170.59096437173099</v>
      </c>
      <c r="AS149" s="111">
        <f>'4_UK+GH_1960-2013_energy_data'!BD111</f>
        <v>181.98183948694199</v>
      </c>
      <c r="AT149" s="111">
        <f>'4_UK+GH_1960-2013_energy_data'!BE111</f>
        <v>196.799904633702</v>
      </c>
      <c r="AU149" s="111">
        <f>'4_UK+GH_1960-2013_energy_data'!BF111</f>
        <v>213.051014528558</v>
      </c>
      <c r="AV149" s="233">
        <f>AV167-SUM(AV146:AV148)-SUM(AV150:AV154)</f>
        <v>200.62203923822727</v>
      </c>
      <c r="AW149" s="233">
        <f t="shared" ref="AW149:BL149" si="50">AW167-SUM(AW146:AW148)-SUM(AW150:AW154)</f>
        <v>205.19750371035667</v>
      </c>
      <c r="AX149" s="233">
        <f t="shared" si="50"/>
        <v>210.49521501153666</v>
      </c>
      <c r="AY149" s="233">
        <f t="shared" si="50"/>
        <v>216.44126232562229</v>
      </c>
      <c r="AZ149" s="233">
        <f t="shared" si="50"/>
        <v>222.97586587401474</v>
      </c>
      <c r="BA149" s="233">
        <f t="shared" si="50"/>
        <v>230.05090515673521</v>
      </c>
      <c r="BB149" s="233">
        <f t="shared" si="50"/>
        <v>237.62787589458264</v>
      </c>
      <c r="BC149" s="233">
        <f t="shared" si="50"/>
        <v>245.67620049376598</v>
      </c>
      <c r="BD149" s="233">
        <f t="shared" si="50"/>
        <v>254.1718299661506</v>
      </c>
      <c r="BE149" s="233">
        <f t="shared" si="50"/>
        <v>263.09608605817317</v>
      </c>
      <c r="BF149" s="233">
        <f t="shared" si="50"/>
        <v>272.43470126980554</v>
      </c>
      <c r="BG149" s="233">
        <f t="shared" si="50"/>
        <v>282.17702181207233</v>
      </c>
      <c r="BH149" s="233">
        <f t="shared" si="50"/>
        <v>292.31534463011593</v>
      </c>
      <c r="BI149" s="233">
        <f t="shared" si="50"/>
        <v>302.84436463372725</v>
      </c>
      <c r="BJ149" s="233">
        <f t="shared" si="50"/>
        <v>313.76071241424506</v>
      </c>
      <c r="BK149" s="233">
        <f t="shared" si="50"/>
        <v>325.06256613906396</v>
      </c>
      <c r="BL149" s="233">
        <f t="shared" si="50"/>
        <v>336.74932412911096</v>
      </c>
      <c r="BM149" s="328"/>
      <c r="BN149" s="328"/>
      <c r="BO149" s="328"/>
      <c r="BP149" s="328"/>
      <c r="BQ149" s="328"/>
      <c r="BR149" s="328"/>
      <c r="BS149" s="328"/>
      <c r="BT149" s="328"/>
      <c r="BU149" s="328"/>
      <c r="BV149" s="328"/>
    </row>
    <row r="150" spans="1:74" x14ac:dyDescent="0.2">
      <c r="A150" s="52">
        <f t="shared" si="49"/>
        <v>5.8999999999999997E-2</v>
      </c>
      <c r="B150" s="78">
        <f>(AU150-E150)/42</f>
        <v>0.17613595647011765</v>
      </c>
      <c r="C150" s="110"/>
      <c r="D150" s="130" t="s">
        <v>50</v>
      </c>
      <c r="E150" s="111">
        <f>'4_UK+GH_1960-2013_energy_data'!P112</f>
        <v>0.50650937866804802</v>
      </c>
      <c r="F150" s="111">
        <f>'4_UK+GH_1960-2013_energy_data'!Q112</f>
        <v>0.57683942551801604</v>
      </c>
      <c r="G150" s="111">
        <f>'4_UK+GH_1960-2013_energy_data'!R112</f>
        <v>0.68253458651232701</v>
      </c>
      <c r="H150" s="111">
        <f>'4_UK+GH_1960-2013_energy_data'!S112</f>
        <v>0.96634267348863601</v>
      </c>
      <c r="I150" s="111">
        <f>'4_UK+GH_1960-2013_energy_data'!T112</f>
        <v>1.24793384207152</v>
      </c>
      <c r="J150" s="111">
        <f>'4_UK+GH_1960-2013_energy_data'!U112</f>
        <v>1.5627577671541399</v>
      </c>
      <c r="K150" s="111">
        <f>'4_UK+GH_1960-2013_energy_data'!V112</f>
        <v>1.6980661860294699</v>
      </c>
      <c r="L150" s="111">
        <f>'4_UK+GH_1960-2013_energy_data'!W112</f>
        <v>1.7264034073247401</v>
      </c>
      <c r="M150" s="111">
        <f>'4_UK+GH_1960-2013_energy_data'!X112</f>
        <v>1.78939887338578</v>
      </c>
      <c r="N150" s="111">
        <f>'4_UK+GH_1960-2013_energy_data'!Y112</f>
        <v>1.78178545953837</v>
      </c>
      <c r="O150" s="111">
        <f>'4_UK+GH_1960-2013_energy_data'!Z112</f>
        <v>1.94795294391169</v>
      </c>
      <c r="P150" s="111">
        <f>'4_UK+GH_1960-2013_energy_data'!AA112</f>
        <v>2.0777978573995202</v>
      </c>
      <c r="Q150" s="111">
        <f>'4_UK+GH_1960-2013_energy_data'!AB112</f>
        <v>1.9304455601892201</v>
      </c>
      <c r="R150" s="111">
        <f>'4_UK+GH_1960-2013_energy_data'!AC112</f>
        <v>1.7155853415246001</v>
      </c>
      <c r="S150" s="111">
        <f>'4_UK+GH_1960-2013_energy_data'!AD112</f>
        <v>1.77571459482378</v>
      </c>
      <c r="T150" s="111">
        <f>'4_UK+GH_1960-2013_energy_data'!AE112</f>
        <v>1.7670741883450201</v>
      </c>
      <c r="U150" s="111">
        <f>'4_UK+GH_1960-2013_energy_data'!AF112</f>
        <v>2.0287932656802599</v>
      </c>
      <c r="V150" s="111">
        <f>'4_UK+GH_1960-2013_energy_data'!AG112</f>
        <v>2.08576880431418</v>
      </c>
      <c r="W150" s="111">
        <f>'4_UK+GH_1960-2013_energy_data'!AH112</f>
        <v>2.3426781801708598</v>
      </c>
      <c r="X150" s="111">
        <f>'4_UK+GH_1960-2013_energy_data'!AI112</f>
        <v>2.6298639264858399</v>
      </c>
      <c r="Y150" s="111">
        <f>'4_UK+GH_1960-2013_energy_data'!AJ112</f>
        <v>2.9136085875284099</v>
      </c>
      <c r="Z150" s="111">
        <f>'4_UK+GH_1960-2013_energy_data'!AK112</f>
        <v>3.4901716660573601</v>
      </c>
      <c r="AA150" s="111">
        <f>'4_UK+GH_1960-2013_energy_data'!AL112</f>
        <v>3.8960949764037198</v>
      </c>
      <c r="AB150" s="111">
        <f>'4_UK+GH_1960-2013_energy_data'!AM112</f>
        <v>4.1666081399992301</v>
      </c>
      <c r="AC150" s="111">
        <f>'4_UK+GH_1960-2013_energy_data'!AN112</f>
        <v>5.65632372646985</v>
      </c>
      <c r="AD150" s="111">
        <f>'4_UK+GH_1960-2013_energy_data'!AO112</f>
        <v>6.7671753663517196</v>
      </c>
      <c r="AE150" s="111">
        <f>'4_UK+GH_1960-2013_energy_data'!AP112</f>
        <v>4.0844886471607396</v>
      </c>
      <c r="AF150" s="111">
        <f>'4_UK+GH_1960-2013_energy_data'!AQ112</f>
        <v>3.33572666539518</v>
      </c>
      <c r="AG150" s="111">
        <f>'4_UK+GH_1960-2013_energy_data'!AR112</f>
        <v>4.3502959557482903</v>
      </c>
      <c r="AH150" s="111">
        <f>'4_UK+GH_1960-2013_energy_data'!AS112</f>
        <v>3.98278928971156</v>
      </c>
      <c r="AI150" s="111">
        <f>'4_UK+GH_1960-2013_energy_data'!AT112</f>
        <v>4.3301538996951399</v>
      </c>
      <c r="AJ150" s="111">
        <f>'4_UK+GH_1960-2013_energy_data'!AU112</f>
        <v>4.4555058850406404</v>
      </c>
      <c r="AK150" s="111">
        <f>'4_UK+GH_1960-2013_energy_data'!AV112</f>
        <v>4.5783270950732398</v>
      </c>
      <c r="AL150" s="111">
        <f>'4_UK+GH_1960-2013_energy_data'!AW112</f>
        <v>4.8206161353707202</v>
      </c>
      <c r="AM150" s="111">
        <f>'4_UK+GH_1960-2013_energy_data'!AX112</f>
        <v>5.0888234774832002</v>
      </c>
      <c r="AN150" s="111">
        <f>'4_UK+GH_1960-2013_energy_data'!AY112</f>
        <v>5.5024789184598504</v>
      </c>
      <c r="AO150" s="111">
        <f>'4_UK+GH_1960-2013_energy_data'!AZ112</f>
        <v>5.3717314523623196</v>
      </c>
      <c r="AP150" s="111">
        <f>'4_UK+GH_1960-2013_energy_data'!BA112</f>
        <v>5.7749055421882503</v>
      </c>
      <c r="AQ150" s="111">
        <f>'4_UK+GH_1960-2013_energy_data'!BB112</f>
        <v>6.1118793987490703</v>
      </c>
      <c r="AR150" s="111">
        <f>'4_UK+GH_1960-2013_energy_data'!BC112</f>
        <v>6.8503340720677999</v>
      </c>
      <c r="AS150" s="111">
        <f>'4_UK+GH_1960-2013_energy_data'!BD112</f>
        <v>6.8525862247961697</v>
      </c>
      <c r="AT150" s="111">
        <f>'4_UK+GH_1960-2013_energy_data'!BE112</f>
        <v>6.9105693848039502</v>
      </c>
      <c r="AU150" s="111">
        <f>'4_UK+GH_1960-2013_energy_data'!BF112</f>
        <v>7.9042195504129902</v>
      </c>
      <c r="AV150" s="95">
        <f>AU150*(1+$A$146)</f>
        <v>8.3705685038873554</v>
      </c>
      <c r="AW150" s="95">
        <f t="shared" ref="AW150:BL150" si="51">AV150*(1+$A$146)</f>
        <v>8.8644320456167094</v>
      </c>
      <c r="AX150" s="95">
        <f t="shared" si="51"/>
        <v>9.3874335363080945</v>
      </c>
      <c r="AY150" s="95">
        <f t="shared" si="51"/>
        <v>9.9412921149502722</v>
      </c>
      <c r="AZ150" s="95">
        <f t="shared" si="51"/>
        <v>10.527828349732337</v>
      </c>
      <c r="BA150" s="95">
        <f t="shared" si="51"/>
        <v>11.148970222366543</v>
      </c>
      <c r="BB150" s="95">
        <f t="shared" si="51"/>
        <v>11.806759465486168</v>
      </c>
      <c r="BC150" s="95">
        <f t="shared" si="51"/>
        <v>12.503358273949852</v>
      </c>
      <c r="BD150" s="95">
        <f t="shared" si="51"/>
        <v>13.241056412112892</v>
      </c>
      <c r="BE150" s="95">
        <f t="shared" si="51"/>
        <v>14.022278740427552</v>
      </c>
      <c r="BF150" s="95">
        <f t="shared" si="51"/>
        <v>14.849593186112777</v>
      </c>
      <c r="BG150" s="95">
        <f t="shared" si="51"/>
        <v>15.72571918409343</v>
      </c>
      <c r="BH150" s="95">
        <f t="shared" si="51"/>
        <v>16.653536615954941</v>
      </c>
      <c r="BI150" s="95">
        <f t="shared" si="51"/>
        <v>17.636095276296281</v>
      </c>
      <c r="BJ150" s="95">
        <f t="shared" si="51"/>
        <v>18.676624897597762</v>
      </c>
      <c r="BK150" s="95">
        <f t="shared" si="51"/>
        <v>19.778545766556029</v>
      </c>
      <c r="BL150" s="95">
        <f t="shared" si="51"/>
        <v>20.945479966782834</v>
      </c>
      <c r="BM150" s="328"/>
      <c r="BN150" s="328"/>
      <c r="BO150" s="328"/>
      <c r="BP150" s="328"/>
      <c r="BQ150" s="328"/>
      <c r="BR150" s="328"/>
      <c r="BS150" s="328"/>
      <c r="BT150" s="328"/>
      <c r="BU150" s="328"/>
      <c r="BV150" s="328"/>
    </row>
    <row r="151" spans="1:74" x14ac:dyDescent="0.2">
      <c r="A151" s="52">
        <f t="shared" si="49"/>
        <v>5.8999999999999997E-2</v>
      </c>
      <c r="B151" s="78">
        <f t="shared" si="40"/>
        <v>0.18493395844059946</v>
      </c>
      <c r="C151" s="110"/>
      <c r="D151" s="130" t="s">
        <v>48</v>
      </c>
      <c r="E151" s="111">
        <f>'4_UK+GH_1960-2013_energy_data'!P113</f>
        <v>0.152717962849063</v>
      </c>
      <c r="F151" s="111">
        <f>'4_UK+GH_1960-2013_energy_data'!Q113</f>
        <v>0.179708755374831</v>
      </c>
      <c r="G151" s="111">
        <f>'4_UK+GH_1960-2013_energy_data'!R113</f>
        <v>0.21963644966877499</v>
      </c>
      <c r="H151" s="111">
        <f>'4_UK+GH_1960-2013_energy_data'!S113</f>
        <v>0.32109678721377499</v>
      </c>
      <c r="I151" s="111">
        <f>'4_UK+GH_1960-2013_energy_data'!T113</f>
        <v>0.42804225444003802</v>
      </c>
      <c r="J151" s="111">
        <f>'4_UK+GH_1960-2013_energy_data'!U113</f>
        <v>0.55315604631085902</v>
      </c>
      <c r="K151" s="111">
        <f>'4_UK+GH_1960-2013_energy_data'!V113</f>
        <v>0.62007948438072402</v>
      </c>
      <c r="L151" s="111">
        <f>'4_UK+GH_1960-2013_energy_data'!W113</f>
        <v>0.65020850787169904</v>
      </c>
      <c r="M151" s="111">
        <f>'4_UK+GH_1960-2013_energy_data'!X113</f>
        <v>0.69489768578923194</v>
      </c>
      <c r="N151" s="111">
        <f>'4_UK+GH_1960-2013_energy_data'!Y113</f>
        <v>0.71328461178917901</v>
      </c>
      <c r="O151" s="111">
        <f>'4_UK+GH_1960-2013_energy_data'!Z113</f>
        <v>0.80366414143017295</v>
      </c>
      <c r="P151" s="111">
        <f>'4_UK+GH_1960-2013_energy_data'!AA113</f>
        <v>0.88325775062259504</v>
      </c>
      <c r="Q151" s="111">
        <f>'4_UK+GH_1960-2013_energy_data'!AB113</f>
        <v>0.84534375974271703</v>
      </c>
      <c r="R151" s="111">
        <f>'4_UK+GH_1960-2013_energy_data'!AC113</f>
        <v>0.77372652878632597</v>
      </c>
      <c r="S151" s="111">
        <f>'4_UK+GH_1960-2013_energy_data'!AD113</f>
        <v>0.82463063876500098</v>
      </c>
      <c r="T151" s="111">
        <f>'4_UK+GH_1960-2013_energy_data'!AE113</f>
        <v>0.84482720276394896</v>
      </c>
      <c r="U151" s="111">
        <f>'4_UK+GH_1960-2013_energy_data'!AF113</f>
        <v>0.99838302500739096</v>
      </c>
      <c r="V151" s="111">
        <f>'4_UK+GH_1960-2013_energy_data'!AG113</f>
        <v>1.05631890613696</v>
      </c>
      <c r="W151" s="111">
        <f>'4_UK+GH_1960-2013_energy_data'!AH113</f>
        <v>1.22078116911484</v>
      </c>
      <c r="X151" s="111">
        <f>'4_UK+GH_1960-2013_energy_data'!AI113</f>
        <v>1.4098896778330099</v>
      </c>
      <c r="Y151" s="111">
        <f>'4_UK+GH_1960-2013_energy_data'!AJ113</f>
        <v>1.60673244392377</v>
      </c>
      <c r="Z151" s="111">
        <f>'4_UK+GH_1960-2013_energy_data'!AK113</f>
        <v>1.97950613599792</v>
      </c>
      <c r="AA151" s="111">
        <f>'4_UK+GH_1960-2013_energy_data'!AL113</f>
        <v>2.2723637622727599</v>
      </c>
      <c r="AB151" s="111">
        <f>'4_UK+GH_1960-2013_energy_data'!AM113</f>
        <v>2.4986938790113502</v>
      </c>
      <c r="AC151" s="111">
        <f>'4_UK+GH_1960-2013_energy_data'!AN113</f>
        <v>3.4873355600642801</v>
      </c>
      <c r="AD151" s="111">
        <f>'4_UK+GH_1960-2013_energy_data'!AO113</f>
        <v>4.2889026015547902</v>
      </c>
      <c r="AE151" s="111">
        <f>'4_UK+GH_1960-2013_energy_data'!AP113</f>
        <v>2.6607801997975602</v>
      </c>
      <c r="AF151" s="111">
        <f>'4_UK+GH_1960-2013_energy_data'!AQ113</f>
        <v>2.2333185438342902</v>
      </c>
      <c r="AG151" s="111">
        <f>'4_UK+GH_1960-2013_energy_data'!AR113</f>
        <v>2.9931420478591</v>
      </c>
      <c r="AH151" s="111">
        <f>'4_UK+GH_1960-2013_energy_data'!AS113</f>
        <v>2.8158306858338502</v>
      </c>
      <c r="AI151" s="111">
        <f>'4_UK+GH_1960-2013_energy_data'!AT113</f>
        <v>3.1455643634060801</v>
      </c>
      <c r="AJ151" s="111">
        <f>'4_UK+GH_1960-2013_energy_data'!AU113</f>
        <v>3.32534422739174</v>
      </c>
      <c r="AK151" s="111">
        <f>'4_UK+GH_1960-2013_energy_data'!AV113</f>
        <v>3.5104432331414901</v>
      </c>
      <c r="AL151" s="111">
        <f>'4_UK+GH_1960-2013_energy_data'!AW113</f>
        <v>3.7970591067001598</v>
      </c>
      <c r="AM151" s="111">
        <f>'4_UK+GH_1960-2013_energy_data'!AX113</f>
        <v>4.1174552637222801</v>
      </c>
      <c r="AN151" s="111">
        <f>'4_UK+GH_1960-2013_energy_data'!AY113</f>
        <v>4.5731607428893399</v>
      </c>
      <c r="AO151" s="111">
        <f>'4_UK+GH_1960-2013_energy_data'!AZ113</f>
        <v>4.5856586167811004</v>
      </c>
      <c r="AP151" s="111">
        <f>'4_UK+GH_1960-2013_energy_data'!BA113</f>
        <v>5.0634592128677296</v>
      </c>
      <c r="AQ151" s="111">
        <f>'4_UK+GH_1960-2013_energy_data'!BB113</f>
        <v>5.5040291196323903</v>
      </c>
      <c r="AR151" s="111">
        <f>'4_UK+GH_1960-2013_energy_data'!BC113</f>
        <v>6.3359628221938404</v>
      </c>
      <c r="AS151" s="111">
        <f>'4_UK+GH_1960-2013_energy_data'!BD113</f>
        <v>6.5094548099343896</v>
      </c>
      <c r="AT151" s="111">
        <f>'4_UK+GH_1960-2013_energy_data'!BE113</f>
        <v>6.7420252922959003</v>
      </c>
      <c r="AU151" s="111">
        <f>'4_UK+GH_1960-2013_energy_data'!BF113</f>
        <v>7.9199442173542396</v>
      </c>
      <c r="AV151" s="95">
        <f t="shared" ref="AV151:BK154" si="52">AU151*(1+$A$146)</f>
        <v>8.3872209261781396</v>
      </c>
      <c r="AW151" s="95">
        <f t="shared" si="52"/>
        <v>8.8820669608226499</v>
      </c>
      <c r="AX151" s="95">
        <f t="shared" si="52"/>
        <v>9.4061089115111862</v>
      </c>
      <c r="AY151" s="95">
        <f t="shared" si="52"/>
        <v>9.9610693372903452</v>
      </c>
      <c r="AZ151" s="95">
        <f t="shared" si="52"/>
        <v>10.548772428190475</v>
      </c>
      <c r="BA151" s="95">
        <f t="shared" si="52"/>
        <v>11.171150001453713</v>
      </c>
      <c r="BB151" s="95">
        <f t="shared" si="52"/>
        <v>11.830247851539481</v>
      </c>
      <c r="BC151" s="95">
        <f t="shared" si="52"/>
        <v>12.52823247478031</v>
      </c>
      <c r="BD151" s="95">
        <f t="shared" si="52"/>
        <v>13.267398190792347</v>
      </c>
      <c r="BE151" s="95">
        <f t="shared" si="52"/>
        <v>14.050174684049095</v>
      </c>
      <c r="BF151" s="95">
        <f t="shared" si="52"/>
        <v>14.879134990407991</v>
      </c>
      <c r="BG151" s="95">
        <f t="shared" si="52"/>
        <v>15.757003954842061</v>
      </c>
      <c r="BH151" s="95">
        <f t="shared" si="52"/>
        <v>16.68666718817774</v>
      </c>
      <c r="BI151" s="95">
        <f t="shared" si="52"/>
        <v>17.671180552280227</v>
      </c>
      <c r="BJ151" s="95">
        <f t="shared" si="52"/>
        <v>18.713780204864758</v>
      </c>
      <c r="BK151" s="95">
        <f t="shared" si="52"/>
        <v>19.817893236951779</v>
      </c>
      <c r="BL151" s="95">
        <f t="shared" ref="BL151" si="53">BK151*(1+$A$146)</f>
        <v>20.987148937931934</v>
      </c>
      <c r="BM151" s="328"/>
      <c r="BN151" s="328"/>
      <c r="BO151" s="328"/>
      <c r="BP151" s="328"/>
      <c r="BQ151" s="328"/>
      <c r="BR151" s="328"/>
      <c r="BS151" s="328"/>
      <c r="BT151" s="328"/>
      <c r="BU151" s="328"/>
      <c r="BV151" s="328"/>
    </row>
    <row r="152" spans="1:74" x14ac:dyDescent="0.2">
      <c r="A152" s="52">
        <f t="shared" si="49"/>
        <v>5.8999999999999997E-2</v>
      </c>
      <c r="B152" s="78">
        <f t="shared" si="40"/>
        <v>0.33685925938874284</v>
      </c>
      <c r="C152" s="110"/>
      <c r="D152" s="130" t="s">
        <v>52</v>
      </c>
      <c r="E152" s="111">
        <f>'4_UK+GH_1960-2013_energy_data'!P114</f>
        <v>1.1928045001067999</v>
      </c>
      <c r="F152" s="111">
        <f>'4_UK+GH_1960-2013_energy_data'!Q114</f>
        <v>1.3734959107488001</v>
      </c>
      <c r="G152" s="111">
        <f>'4_UK+GH_1960-2013_energy_data'!R114</f>
        <v>1.6037116412820001</v>
      </c>
      <c r="H152" s="111">
        <f>'4_UK+GH_1960-2013_energy_data'!S114</f>
        <v>2.0780146455617698</v>
      </c>
      <c r="I152" s="111">
        <f>'4_UK+GH_1960-2013_energy_data'!T114</f>
        <v>1.60061950358546</v>
      </c>
      <c r="J152" s="111">
        <f>'4_UK+GH_1960-2013_energy_data'!U114</f>
        <v>1.4472517932787501</v>
      </c>
      <c r="K152" s="111">
        <f>'4_UK+GH_1960-2013_energy_data'!V114</f>
        <v>1.3258305822312499</v>
      </c>
      <c r="L152" s="111">
        <f>'4_UK+GH_1960-2013_energy_data'!W114</f>
        <v>0.53384816700576598</v>
      </c>
      <c r="M152" s="111">
        <f>'4_UK+GH_1960-2013_energy_data'!X114</f>
        <v>1.0664090593644699</v>
      </c>
      <c r="N152" s="111">
        <f>'4_UK+GH_1960-2013_energy_data'!Y114</f>
        <v>0.94890787687362799</v>
      </c>
      <c r="O152" s="111">
        <f>'4_UK+GH_1960-2013_energy_data'!Z114</f>
        <v>0.75151747093963195</v>
      </c>
      <c r="P152" s="111">
        <f>'4_UK+GH_1960-2013_energy_data'!AA114</f>
        <v>2.1315056933891601</v>
      </c>
      <c r="Q152" s="111">
        <f>'4_UK+GH_1960-2013_energy_data'!AB114</f>
        <v>1.4357325447003799</v>
      </c>
      <c r="R152" s="111">
        <f>'4_UK+GH_1960-2013_energy_data'!AC114</f>
        <v>0.45066809514499201</v>
      </c>
      <c r="S152" s="111">
        <f>'4_UK+GH_1960-2013_energy_data'!AD114</f>
        <v>1.6682299314</v>
      </c>
      <c r="T152" s="111">
        <f>'4_UK+GH_1960-2013_energy_data'!AE114</f>
        <v>2.8151604865897299</v>
      </c>
      <c r="U152" s="111">
        <f>'4_UK+GH_1960-2013_energy_data'!AF114</f>
        <v>2.2421262844329402</v>
      </c>
      <c r="V152" s="111">
        <f>'4_UK+GH_1960-2013_energy_data'!AG114</f>
        <v>3.04414858888016</v>
      </c>
      <c r="W152" s="111">
        <f>'4_UK+GH_1960-2013_energy_data'!AH114</f>
        <v>3.1762588918817398</v>
      </c>
      <c r="X152" s="111">
        <f>'4_UK+GH_1960-2013_energy_data'!AI114</f>
        <v>3.2076652856936798</v>
      </c>
      <c r="Y152" s="111">
        <f>'4_UK+GH_1960-2013_energy_data'!AJ114</f>
        <v>3.5776549181269099</v>
      </c>
      <c r="Z152" s="111">
        <f>'4_UK+GH_1960-2013_energy_data'!AK114</f>
        <v>3.94936594203506</v>
      </c>
      <c r="AA152" s="111">
        <f>'4_UK+GH_1960-2013_energy_data'!AL114</f>
        <v>4.1867672648616301</v>
      </c>
      <c r="AB152" s="111">
        <f>'4_UK+GH_1960-2013_energy_data'!AM114</f>
        <v>3.0276319091601298</v>
      </c>
      <c r="AC152" s="111">
        <f>'4_UK+GH_1960-2013_energy_data'!AN114</f>
        <v>5.0854418370429499</v>
      </c>
      <c r="AD152" s="111">
        <f>'4_UK+GH_1960-2013_energy_data'!AO114</f>
        <v>5.8789413234491903</v>
      </c>
      <c r="AE152" s="111">
        <f>'4_UK+GH_1960-2013_energy_data'!AP114</f>
        <v>7.8197779741635696</v>
      </c>
      <c r="AF152" s="111">
        <f>'4_UK+GH_1960-2013_energy_data'!AQ114</f>
        <v>2.9468545411268199</v>
      </c>
      <c r="AG152" s="111">
        <f>'4_UK+GH_1960-2013_energy_data'!AR114</f>
        <v>6.4538826848207602</v>
      </c>
      <c r="AH152" s="111">
        <f>'4_UK+GH_1960-2013_energy_data'!AS114</f>
        <v>7.2961590471054603</v>
      </c>
      <c r="AI152" s="111">
        <f>'4_UK+GH_1960-2013_energy_data'!AT114</f>
        <v>7.4935059442569996</v>
      </c>
      <c r="AJ152" s="111">
        <f>'4_UK+GH_1960-2013_energy_data'!AU114</f>
        <v>9.7234733288373398</v>
      </c>
      <c r="AK152" s="111">
        <f>'4_UK+GH_1960-2013_energy_data'!AV114</f>
        <v>6.0456887077135404</v>
      </c>
      <c r="AL152" s="111">
        <f>'4_UK+GH_1960-2013_energy_data'!AW114</f>
        <v>6.0668249878445497</v>
      </c>
      <c r="AM152" s="111">
        <f>'4_UK+GH_1960-2013_energy_data'!AX114</f>
        <v>7.7317032875806202</v>
      </c>
      <c r="AN152" s="111">
        <f>'4_UK+GH_1960-2013_energy_data'!AY114</f>
        <v>11.612506378432901</v>
      </c>
      <c r="AO152" s="111">
        <f>'4_UK+GH_1960-2013_energy_data'!AZ114</f>
        <v>8.8708314861179005</v>
      </c>
      <c r="AP152" s="111">
        <f>'4_UK+GH_1960-2013_energy_data'!BA114</f>
        <v>10.3421334988944</v>
      </c>
      <c r="AQ152" s="111">
        <f>'4_UK+GH_1960-2013_energy_data'!BB114</f>
        <v>10.0377081599405</v>
      </c>
      <c r="AR152" s="111">
        <f>'4_UK+GH_1960-2013_energy_data'!BC114</f>
        <v>11.4297650232789</v>
      </c>
      <c r="AS152" s="111">
        <f>'4_UK+GH_1960-2013_energy_data'!BD114</f>
        <v>12.0982717525807</v>
      </c>
      <c r="AT152" s="111">
        <f>'4_UK+GH_1960-2013_energy_data'!BE114</f>
        <v>13.2960440217394</v>
      </c>
      <c r="AU152" s="111">
        <f>'4_UK+GH_1960-2013_energy_data'!BF114</f>
        <v>15.340893394434</v>
      </c>
      <c r="AV152" s="95">
        <f t="shared" si="52"/>
        <v>16.246006104705604</v>
      </c>
      <c r="AW152" s="95">
        <f t="shared" ref="AW152:BK152" si="54">AV152*(1+$A$146)</f>
        <v>17.204520464883235</v>
      </c>
      <c r="AX152" s="95">
        <f t="shared" si="54"/>
        <v>18.219587172311343</v>
      </c>
      <c r="AY152" s="95">
        <f t="shared" si="54"/>
        <v>19.294542815477712</v>
      </c>
      <c r="AZ152" s="95">
        <f t="shared" si="54"/>
        <v>20.432920841590896</v>
      </c>
      <c r="BA152" s="95">
        <f t="shared" si="54"/>
        <v>21.638463171244759</v>
      </c>
      <c r="BB152" s="95">
        <f t="shared" si="54"/>
        <v>22.915132498348196</v>
      </c>
      <c r="BC152" s="95">
        <f t="shared" si="54"/>
        <v>24.267125315750739</v>
      </c>
      <c r="BD152" s="95">
        <f t="shared" si="54"/>
        <v>25.698885709380033</v>
      </c>
      <c r="BE152" s="95">
        <f t="shared" si="54"/>
        <v>27.215119966233452</v>
      </c>
      <c r="BF152" s="95">
        <f t="shared" si="54"/>
        <v>28.820812044241222</v>
      </c>
      <c r="BG152" s="95">
        <f t="shared" si="54"/>
        <v>30.521239954851453</v>
      </c>
      <c r="BH152" s="95">
        <f t="shared" si="54"/>
        <v>32.321993112187684</v>
      </c>
      <c r="BI152" s="95">
        <f t="shared" si="54"/>
        <v>34.228990705806758</v>
      </c>
      <c r="BJ152" s="95">
        <f t="shared" si="54"/>
        <v>36.248501157449354</v>
      </c>
      <c r="BK152" s="95">
        <f t="shared" si="54"/>
        <v>38.387162725738861</v>
      </c>
      <c r="BL152" s="95">
        <f t="shared" ref="BL152" si="55">BK152*(1+$A$146)</f>
        <v>40.65200532655745</v>
      </c>
      <c r="BM152" s="328"/>
      <c r="BN152" s="328"/>
      <c r="BO152" s="328"/>
      <c r="BP152" s="328"/>
      <c r="BQ152" s="328"/>
      <c r="BR152" s="328"/>
      <c r="BS152" s="328"/>
      <c r="BT152" s="328"/>
      <c r="BU152" s="328"/>
      <c r="BV152" s="328"/>
    </row>
    <row r="153" spans="1:74" x14ac:dyDescent="0.2">
      <c r="A153" s="52">
        <f t="shared" si="49"/>
        <v>5.8999999999999997E-2</v>
      </c>
      <c r="B153" s="78">
        <f t="shared" si="40"/>
        <v>0.12859760116250737</v>
      </c>
      <c r="C153" s="110"/>
      <c r="D153" s="130" t="s">
        <v>41</v>
      </c>
      <c r="E153" s="111">
        <f>'4_UK+GH_1960-2013_energy_data'!P115</f>
        <v>0.65258374705040001</v>
      </c>
      <c r="F153" s="111">
        <f>'4_UK+GH_1960-2013_energy_data'!Q115</f>
        <v>0.74342174766000002</v>
      </c>
      <c r="G153" s="111">
        <f>'4_UK+GH_1960-2013_energy_data'!R115</f>
        <v>0.86451442436839998</v>
      </c>
      <c r="H153" s="111">
        <f>'4_UK+GH_1960-2013_energy_data'!S115</f>
        <v>1.87842805772628</v>
      </c>
      <c r="I153" s="111">
        <f>'4_UK+GH_1960-2013_energy_data'!T115</f>
        <v>1.4353616473348101</v>
      </c>
      <c r="J153" s="111">
        <f>'4_UK+GH_1960-2013_energy_data'!U115</f>
        <v>1.2904118857008799</v>
      </c>
      <c r="K153" s="111">
        <f>'4_UK+GH_1960-2013_energy_data'!V115</f>
        <v>1.17483735867006</v>
      </c>
      <c r="L153" s="111">
        <f>'4_UK+GH_1960-2013_energy_data'!W115</f>
        <v>0.45355616849506902</v>
      </c>
      <c r="M153" s="111">
        <f>'4_UK+GH_1960-2013_energy_data'!X115</f>
        <v>0.95101405040683296</v>
      </c>
      <c r="N153" s="111">
        <f>'4_UK+GH_1960-2013_energy_data'!Y115</f>
        <v>0.85039181496714999</v>
      </c>
      <c r="O153" s="111">
        <f>'4_UK+GH_1960-2013_energy_data'!Z115</f>
        <v>0.67630110708861102</v>
      </c>
      <c r="P153" s="111">
        <f>'4_UK+GH_1960-2013_energy_data'!AA115</f>
        <v>1.9611819559477</v>
      </c>
      <c r="Q153" s="111">
        <f>'4_UK+GH_1960-2013_energy_data'!AB115</f>
        <v>1.3210064458031801</v>
      </c>
      <c r="R153" s="111">
        <f>'4_UK+GH_1960-2013_energy_data'!AC115</f>
        <v>0.41465623998139201</v>
      </c>
      <c r="S153" s="111">
        <f>'4_UK+GH_1960-2013_energy_data'!AD115</f>
        <v>1.5349254989000001</v>
      </c>
      <c r="T153" s="111">
        <f>'4_UK+GH_1960-2013_energy_data'!AE115</f>
        <v>2.59020746063225</v>
      </c>
      <c r="U153" s="111">
        <f>'4_UK+GH_1960-2013_energy_data'!AF115</f>
        <v>2.06296310895338</v>
      </c>
      <c r="V153" s="111">
        <f>'4_UK+GH_1960-2013_energy_data'!AG115</f>
        <v>2.8008976481985002</v>
      </c>
      <c r="W153" s="111">
        <f>'4_UK+GH_1960-2013_energy_data'!AH115</f>
        <v>2.9224513195046802</v>
      </c>
      <c r="X153" s="111">
        <f>'4_UK+GH_1960-2013_energy_data'!AI115</f>
        <v>2.9513481003279298</v>
      </c>
      <c r="Y153" s="111">
        <f>'4_UK+GH_1960-2013_energy_data'!AJ115</f>
        <v>3.2917727087473501</v>
      </c>
      <c r="Z153" s="111">
        <f>'4_UK+GH_1960-2013_energy_data'!AK115</f>
        <v>3.6337811561920201</v>
      </c>
      <c r="AA153" s="111">
        <f>'4_UK+GH_1960-2013_energy_data'!AL115</f>
        <v>3.8522122831130501</v>
      </c>
      <c r="AB153" s="111">
        <f>'4_UK+GH_1960-2013_energy_data'!AM115</f>
        <v>2.7857007785210901</v>
      </c>
      <c r="AC153" s="111">
        <f>'4_UK+GH_1960-2013_energy_data'!AN115</f>
        <v>2.9716449254233899</v>
      </c>
      <c r="AD153" s="111">
        <f>'4_UK+GH_1960-2013_energy_data'!AO115</f>
        <v>3.3475064176365001</v>
      </c>
      <c r="AE153" s="111">
        <f>'4_UK+GH_1960-2013_energy_data'!AP115</f>
        <v>5.3359947574584998</v>
      </c>
      <c r="AF153" s="111">
        <f>'4_UK+GH_1960-2013_energy_data'!AQ115</f>
        <v>1.0967104924056601</v>
      </c>
      <c r="AG153" s="111">
        <f>'4_UK+GH_1960-2013_energy_data'!AR115</f>
        <v>4.4537474613956203</v>
      </c>
      <c r="AH153" s="111">
        <f>'4_UK+GH_1960-2013_energy_data'!AS115</f>
        <v>4.3275325898423596</v>
      </c>
      <c r="AI153" s="111">
        <f>'4_UK+GH_1960-2013_energy_data'!AT115</f>
        <v>4.3600927235522899</v>
      </c>
      <c r="AJ153" s="111">
        <f>'4_UK+GH_1960-2013_energy_data'!AU115</f>
        <v>6.3101196056819999</v>
      </c>
      <c r="AK153" s="111">
        <f>'4_UK+GH_1960-2013_energy_data'!AV115</f>
        <v>2.7759805610337001</v>
      </c>
      <c r="AL153" s="111">
        <f>'4_UK+GH_1960-2013_energy_data'!AW115</f>
        <v>2.5963683946138998</v>
      </c>
      <c r="AM153" s="111">
        <f>'4_UK+GH_1960-2013_energy_data'!AX115</f>
        <v>3.9765298548422501</v>
      </c>
      <c r="AN153" s="111">
        <f>'4_UK+GH_1960-2013_energy_data'!AY115</f>
        <v>6.8143461672074999</v>
      </c>
      <c r="AO153" s="111">
        <f>'4_UK+GH_1960-2013_energy_data'!AZ115</f>
        <v>4.2343867064541296</v>
      </c>
      <c r="AP153" s="111">
        <f>'4_UK+GH_1960-2013_energy_data'!BA115</f>
        <v>4.9473351825213596</v>
      </c>
      <c r="AQ153" s="111">
        <f>'4_UK+GH_1960-2013_energy_data'!BB115</f>
        <v>4.75422721539696</v>
      </c>
      <c r="AR153" s="111">
        <f>'4_UK+GH_1960-2013_energy_data'!BC115</f>
        <v>5.3413356503007696</v>
      </c>
      <c r="AS153" s="111">
        <f>'4_UK+GH_1960-2013_energy_data'!BD115</f>
        <v>5.6021331441025</v>
      </c>
      <c r="AT153" s="111">
        <f>'4_UK+GH_1960-2013_energy_data'!BE115</f>
        <v>6.0540885003424796</v>
      </c>
      <c r="AU153" s="111">
        <f>'4_UK+GH_1960-2013_energy_data'!BF115</f>
        <v>6.0536829958757101</v>
      </c>
      <c r="AV153" s="95">
        <f t="shared" si="52"/>
        <v>6.4108502926323769</v>
      </c>
      <c r="AW153" s="95">
        <f t="shared" si="52"/>
        <v>6.7890904598976869</v>
      </c>
      <c r="AX153" s="95">
        <f t="shared" si="52"/>
        <v>7.1896467970316502</v>
      </c>
      <c r="AY153" s="95">
        <f t="shared" si="52"/>
        <v>7.6138359580565176</v>
      </c>
      <c r="AZ153" s="95">
        <f t="shared" si="52"/>
        <v>8.0630522795818518</v>
      </c>
      <c r="BA153" s="95">
        <f t="shared" si="52"/>
        <v>8.5387723640771807</v>
      </c>
      <c r="BB153" s="95">
        <f t="shared" si="52"/>
        <v>9.0425599335577331</v>
      </c>
      <c r="BC153" s="95">
        <f t="shared" si="52"/>
        <v>9.5760709696376392</v>
      </c>
      <c r="BD153" s="95">
        <f t="shared" si="52"/>
        <v>10.141059156846259</v>
      </c>
      <c r="BE153" s="95">
        <f t="shared" si="52"/>
        <v>10.739381647100188</v>
      </c>
      <c r="BF153" s="95">
        <f t="shared" si="52"/>
        <v>11.3730051642791</v>
      </c>
      <c r="BG153" s="95">
        <f t="shared" si="52"/>
        <v>12.044012468971566</v>
      </c>
      <c r="BH153" s="95">
        <f t="shared" si="52"/>
        <v>12.754609204640888</v>
      </c>
      <c r="BI153" s="95">
        <f t="shared" si="52"/>
        <v>13.507131147714698</v>
      </c>
      <c r="BJ153" s="95">
        <f t="shared" si="52"/>
        <v>14.304051885429866</v>
      </c>
      <c r="BK153" s="95">
        <f t="shared" si="52"/>
        <v>15.147990946670227</v>
      </c>
      <c r="BL153" s="95">
        <f t="shared" ref="BL153" si="56">BK153*(1+$A$146)</f>
        <v>16.041722412523768</v>
      </c>
      <c r="BM153" s="328"/>
      <c r="BN153" s="328"/>
      <c r="BO153" s="328"/>
      <c r="BP153" s="328"/>
      <c r="BQ153" s="328"/>
      <c r="BR153" s="328"/>
      <c r="BS153" s="328"/>
      <c r="BT153" s="328"/>
      <c r="BU153" s="328"/>
      <c r="BV153" s="328"/>
    </row>
    <row r="154" spans="1:74" x14ac:dyDescent="0.2">
      <c r="A154" s="52">
        <f t="shared" si="49"/>
        <v>5.8999999999999997E-2</v>
      </c>
      <c r="B154" s="78">
        <f t="shared" si="40"/>
        <v>8.1166081030675102E-2</v>
      </c>
      <c r="C154" s="110"/>
      <c r="D154" s="130" t="s">
        <v>56</v>
      </c>
      <c r="E154" s="111">
        <f>'4_UK+GH_1960-2013_energy_data'!P116</f>
        <v>0.28372914839663599</v>
      </c>
      <c r="F154" s="111">
        <f>'4_UK+GH_1960-2013_energy_data'!Q116</f>
        <v>0.32160159095222601</v>
      </c>
      <c r="G154" s="111">
        <f>'4_UK+GH_1960-2013_energy_data'!R116</f>
        <v>0.37874279842918501</v>
      </c>
      <c r="H154" s="111">
        <f>'4_UK+GH_1960-2013_energy_data'!S116</f>
        <v>0.53372421606685605</v>
      </c>
      <c r="I154" s="111">
        <f>'4_UK+GH_1960-2013_energy_data'!T116</f>
        <v>0.68604533374751298</v>
      </c>
      <c r="J154" s="111">
        <f>'4_UK+GH_1960-2013_energy_data'!U116</f>
        <v>0.85514120171426</v>
      </c>
      <c r="K154" s="111">
        <f>'4_UK+GH_1960-2013_energy_data'!V116</f>
        <v>0.92490044992543297</v>
      </c>
      <c r="L154" s="111">
        <f>'4_UK+GH_1960-2013_energy_data'!W116</f>
        <v>0.93602208032505996</v>
      </c>
      <c r="M154" s="111">
        <f>'4_UK+GH_1960-2013_energy_data'!X116</f>
        <v>0.96574737948223</v>
      </c>
      <c r="N154" s="111">
        <f>'4_UK+GH_1960-2013_energy_data'!Y116</f>
        <v>0.95726771463192795</v>
      </c>
      <c r="O154" s="111">
        <f>'4_UK+GH_1960-2013_energy_data'!Z116</f>
        <v>1.04180648603473</v>
      </c>
      <c r="P154" s="111">
        <f>'4_UK+GH_1960-2013_energy_data'!AA116</f>
        <v>1.10624513655104</v>
      </c>
      <c r="Q154" s="111">
        <f>'4_UK+GH_1960-2013_energy_data'!AB116</f>
        <v>1.0231844562394601</v>
      </c>
      <c r="R154" s="111">
        <f>'4_UK+GH_1960-2013_energy_data'!AC116</f>
        <v>0.90524415330174701</v>
      </c>
      <c r="S154" s="111">
        <f>'4_UK+GH_1960-2013_energy_data'!AD116</f>
        <v>0.93280798664527398</v>
      </c>
      <c r="T154" s="111">
        <f>'4_UK+GH_1960-2013_energy_data'!AE116</f>
        <v>0.92416203462392998</v>
      </c>
      <c r="U154" s="111">
        <f>'4_UK+GH_1960-2013_energy_data'!AF116</f>
        <v>1.0563647328869901</v>
      </c>
      <c r="V154" s="111">
        <f>'4_UK+GH_1960-2013_energy_data'!AG116</f>
        <v>1.08126827847893</v>
      </c>
      <c r="W154" s="111">
        <f>'4_UK+GH_1960-2013_energy_data'!AH116</f>
        <v>1.2091479844574</v>
      </c>
      <c r="X154" s="111">
        <f>'4_UK+GH_1960-2013_energy_data'!AI116</f>
        <v>1.3514747010523001</v>
      </c>
      <c r="Y154" s="111">
        <f>'4_UK+GH_1960-2013_energy_data'!AJ116</f>
        <v>1.4908085947588601</v>
      </c>
      <c r="Z154" s="111">
        <f>'4_UK+GH_1960-2013_energy_data'!AK116</f>
        <v>1.7781223149605101</v>
      </c>
      <c r="AA154" s="111">
        <f>'4_UK+GH_1960-2013_energy_data'!AL116</f>
        <v>1.97640799096125</v>
      </c>
      <c r="AB154" s="111">
        <f>'4_UK+GH_1960-2013_energy_data'!AM116</f>
        <v>2.1046019294768898</v>
      </c>
      <c r="AC154" s="111">
        <f>'4_UK+GH_1960-2013_energy_data'!AN116</f>
        <v>2.8449178008828402</v>
      </c>
      <c r="AD154" s="111">
        <f>'4_UK+GH_1960-2013_energy_data'!AO116</f>
        <v>3.38921343647554</v>
      </c>
      <c r="AE154" s="111">
        <f>'4_UK+GH_1960-2013_energy_data'!AP116</f>
        <v>2.0370092556073098</v>
      </c>
      <c r="AF154" s="111">
        <f>'4_UK+GH_1960-2013_energy_data'!AQ116</f>
        <v>1.65659869737724</v>
      </c>
      <c r="AG154" s="111">
        <f>'4_UK+GH_1960-2013_energy_data'!AR116</f>
        <v>2.1514184509690999</v>
      </c>
      <c r="AH154" s="111">
        <f>'4_UK+GH_1960-2013_energy_data'!AS116</f>
        <v>1.96146346401821</v>
      </c>
      <c r="AI154" s="111">
        <f>'4_UK+GH_1960-2013_energy_data'!AT116</f>
        <v>2.1236873510611001</v>
      </c>
      <c r="AJ154" s="111">
        <f>'4_UK+GH_1960-2013_energy_data'!AU116</f>
        <v>2.1761363992875</v>
      </c>
      <c r="AK154" s="111">
        <f>'4_UK+GH_1960-2013_energy_data'!AV116</f>
        <v>2.2269227130221099</v>
      </c>
      <c r="AL154" s="111">
        <f>'4_UK+GH_1960-2013_energy_data'!AW116</f>
        <v>2.3351644889625498</v>
      </c>
      <c r="AM154" s="111">
        <f>'4_UK+GH_1960-2013_energy_data'!AX116</f>
        <v>2.4550266961584399</v>
      </c>
      <c r="AN154" s="111">
        <f>'4_UK+GH_1960-2013_energy_data'!AY116</f>
        <v>2.6437984756173001</v>
      </c>
      <c r="AO154" s="111">
        <f>'4_UK+GH_1960-2013_energy_data'!AZ116</f>
        <v>2.5705292215421198</v>
      </c>
      <c r="AP154" s="111">
        <f>'4_UK+GH_1960-2013_energy_data'!BA116</f>
        <v>2.7523177420469298</v>
      </c>
      <c r="AQ154" s="111">
        <f>'4_UK+GH_1960-2013_energy_data'!BB116</f>
        <v>2.9012218603625599</v>
      </c>
      <c r="AR154" s="111">
        <f>'4_UK+GH_1960-2013_energy_data'!BC116</f>
        <v>3.2387497225246999</v>
      </c>
      <c r="AS154" s="111">
        <f>'4_UK+GH_1960-2013_energy_data'!BD116</f>
        <v>3.2269080485872799</v>
      </c>
      <c r="AT154" s="111">
        <f>'4_UK+GH_1960-2013_energy_data'!BE116</f>
        <v>3.2413000585696601</v>
      </c>
      <c r="AU154" s="111">
        <f>'4_UK+GH_1960-2013_energy_data'!BF116</f>
        <v>3.6927045516849901</v>
      </c>
      <c r="AV154" s="95">
        <f t="shared" si="52"/>
        <v>3.9105741202344042</v>
      </c>
      <c r="AW154" s="95">
        <f t="shared" si="52"/>
        <v>4.1412979933282337</v>
      </c>
      <c r="AX154" s="95">
        <f t="shared" si="52"/>
        <v>4.3856345749345991</v>
      </c>
      <c r="AY154" s="95">
        <f t="shared" si="52"/>
        <v>4.6443870148557398</v>
      </c>
      <c r="AZ154" s="95">
        <f t="shared" si="52"/>
        <v>4.9184058487322284</v>
      </c>
      <c r="BA154" s="95">
        <f t="shared" si="52"/>
        <v>5.2085917938074298</v>
      </c>
      <c r="BB154" s="95">
        <f t="shared" si="52"/>
        <v>5.5158987096420677</v>
      </c>
      <c r="BC154" s="95">
        <f t="shared" si="52"/>
        <v>5.8413367335109498</v>
      </c>
      <c r="BD154" s="95">
        <f t="shared" si="52"/>
        <v>6.1859756007880957</v>
      </c>
      <c r="BE154" s="95">
        <f t="shared" si="52"/>
        <v>6.5509481612345928</v>
      </c>
      <c r="BF154" s="95">
        <f t="shared" si="52"/>
        <v>6.9374541027474335</v>
      </c>
      <c r="BG154" s="95">
        <f t="shared" si="52"/>
        <v>7.3467638948095315</v>
      </c>
      <c r="BH154" s="95">
        <f t="shared" si="52"/>
        <v>7.7802229646032934</v>
      </c>
      <c r="BI154" s="95">
        <f t="shared" si="52"/>
        <v>8.2392561195148879</v>
      </c>
      <c r="BJ154" s="95">
        <f t="shared" si="52"/>
        <v>8.7253722305662667</v>
      </c>
      <c r="BK154" s="95">
        <f t="shared" si="52"/>
        <v>9.2401691921696756</v>
      </c>
      <c r="BL154" s="95">
        <f t="shared" ref="BL154" si="57">BK154*(1+$A$146)</f>
        <v>9.7853391745076852</v>
      </c>
      <c r="BM154" s="328"/>
      <c r="BN154" s="328"/>
      <c r="BO154" s="328"/>
      <c r="BP154" s="328"/>
      <c r="BQ154" s="328"/>
      <c r="BR154" s="328"/>
      <c r="BS154" s="328"/>
      <c r="BT154" s="328"/>
      <c r="BU154" s="328"/>
      <c r="BV154" s="328"/>
    </row>
    <row r="155" spans="1:74" x14ac:dyDescent="0.2">
      <c r="B155" s="85">
        <f>(AU155-E155)/42</f>
        <v>9.0530339354353562E-2</v>
      </c>
      <c r="C155" s="220" t="s">
        <v>61</v>
      </c>
      <c r="D155" s="221" t="s">
        <v>49</v>
      </c>
      <c r="E155" s="114">
        <f>'4_UK+GH_1960-2013_energy_data'!P135</f>
        <v>5.7476420477405004</v>
      </c>
      <c r="F155" s="114">
        <f>'4_UK+GH_1960-2013_energy_data'!Q135</f>
        <v>5.9396821604166998</v>
      </c>
      <c r="G155" s="114">
        <f>'4_UK+GH_1960-2013_energy_data'!R135</f>
        <v>6.1082496833025202</v>
      </c>
      <c r="H155" s="114">
        <f>'4_UK+GH_1960-2013_energy_data'!S135</f>
        <v>6.6837043312318301</v>
      </c>
      <c r="I155" s="114">
        <f>'4_UK+GH_1960-2013_energy_data'!T135</f>
        <v>5.7362386009266304</v>
      </c>
      <c r="J155" s="114">
        <f>'4_UK+GH_1960-2013_energy_data'!U135</f>
        <v>5.3351641481452399</v>
      </c>
      <c r="K155" s="114">
        <f>'4_UK+GH_1960-2013_energy_data'!V135</f>
        <v>4.9457150429197201</v>
      </c>
      <c r="L155" s="114">
        <f>'4_UK+GH_1960-2013_energy_data'!W135</f>
        <v>4.84689959930573</v>
      </c>
      <c r="M155" s="114">
        <f>'4_UK+GH_1960-2013_energy_data'!X135</f>
        <v>5.0503431618274801</v>
      </c>
      <c r="N155" s="114">
        <f>'4_UK+GH_1960-2013_energy_data'!Y135</f>
        <v>5.1898473173394697</v>
      </c>
      <c r="O155" s="114">
        <f>'4_UK+GH_1960-2013_energy_data'!Z135</f>
        <v>5.3199814613298901</v>
      </c>
      <c r="P155" s="114">
        <f>'4_UK+GH_1960-2013_energy_data'!AA135</f>
        <v>5.7859504941595103</v>
      </c>
      <c r="Q155" s="114">
        <f>'4_UK+GH_1960-2013_energy_data'!AB135</f>
        <v>6.1514519787811501</v>
      </c>
      <c r="R155" s="114">
        <f>'4_UK+GH_1960-2013_energy_data'!AC135</f>
        <v>6.5815585605118301</v>
      </c>
      <c r="S155" s="114">
        <f>'4_UK+GH_1960-2013_energy_data'!AD135</f>
        <v>6.87403498903483</v>
      </c>
      <c r="T155" s="114">
        <f>'4_UK+GH_1960-2013_energy_data'!AE135</f>
        <v>6.8708556820064404</v>
      </c>
      <c r="U155" s="114">
        <f>'4_UK+GH_1960-2013_energy_data'!AF135</f>
        <v>7.0796467086180304</v>
      </c>
      <c r="V155" s="114">
        <f>'4_UK+GH_1960-2013_energy_data'!AG135</f>
        <v>6.86430672395855</v>
      </c>
      <c r="W155" s="114">
        <f>'4_UK+GH_1960-2013_energy_data'!AH135</f>
        <v>6.8249700198057601</v>
      </c>
      <c r="X155" s="114">
        <f>'4_UK+GH_1960-2013_energy_data'!AI135</f>
        <v>6.8634994241144804</v>
      </c>
      <c r="Y155" s="114">
        <f>'4_UK+GH_1960-2013_energy_data'!AJ135</f>
        <v>7.1810714762480803</v>
      </c>
      <c r="Z155" s="114">
        <f>'4_UK+GH_1960-2013_energy_data'!AK135</f>
        <v>7.0007036809366898</v>
      </c>
      <c r="AA155" s="114">
        <f>'4_UK+GH_1960-2013_energy_data'!AL135</f>
        <v>7.0322179094760298</v>
      </c>
      <c r="AB155" s="114">
        <f>'4_UK+GH_1960-2013_energy_data'!AM135</f>
        <v>7.1387573445981598</v>
      </c>
      <c r="AC155" s="114">
        <f>'4_UK+GH_1960-2013_energy_data'!AN135</f>
        <v>7.3252928763996099</v>
      </c>
      <c r="AD155" s="114">
        <f>'4_UK+GH_1960-2013_energy_data'!AO135</f>
        <v>7.5386564122444897</v>
      </c>
      <c r="AE155" s="114">
        <f>'4_UK+GH_1960-2013_energy_data'!AP135</f>
        <v>7.6165930133154101</v>
      </c>
      <c r="AF155" s="114">
        <f>'4_UK+GH_1960-2013_energy_data'!AQ135</f>
        <v>7.7005366567097902</v>
      </c>
      <c r="AG155" s="114">
        <f>'4_UK+GH_1960-2013_energy_data'!AR135</f>
        <v>7.7954799999822697</v>
      </c>
      <c r="AH155" s="114">
        <f>'4_UK+GH_1960-2013_energy_data'!AS135</f>
        <v>7.8678114442143396</v>
      </c>
      <c r="AI155" s="114">
        <f>'4_UK+GH_1960-2013_energy_data'!AT135</f>
        <v>7.9326722331639798</v>
      </c>
      <c r="AJ155" s="114">
        <f>'4_UK+GH_1960-2013_energy_data'!AU135</f>
        <v>8.0127983646361205</v>
      </c>
      <c r="AK155" s="114">
        <f>'4_UK+GH_1960-2013_energy_data'!AV135</f>
        <v>8.1068617659944309</v>
      </c>
      <c r="AL155" s="114">
        <f>'4_UK+GH_1960-2013_energy_data'!AW135</f>
        <v>8.19758384737721</v>
      </c>
      <c r="AM155" s="114">
        <f>'4_UK+GH_1960-2013_energy_data'!AX135</f>
        <v>8.2789612711732303</v>
      </c>
      <c r="AN155" s="114">
        <f>'4_UK+GH_1960-2013_energy_data'!AY135</f>
        <v>8.2028818223325306</v>
      </c>
      <c r="AO155" s="114">
        <f>'4_UK+GH_1960-2013_energy_data'!AZ135</f>
        <v>8.2869622399430405</v>
      </c>
      <c r="AP155" s="114">
        <f>'4_UK+GH_1960-2013_energy_data'!BA135</f>
        <v>8.3897967930643205</v>
      </c>
      <c r="AQ155" s="114">
        <f>'4_UK+GH_1960-2013_energy_data'!BB135</f>
        <v>8.6585874774500091</v>
      </c>
      <c r="AR155" s="114">
        <f>'4_UK+GH_1960-2013_energy_data'!BC135</f>
        <v>8.7529979666877793</v>
      </c>
      <c r="AS155" s="114">
        <f>'4_UK+GH_1960-2013_energy_data'!BD135</f>
        <v>9.0101445647072307</v>
      </c>
      <c r="AT155" s="114">
        <f>'4_UK+GH_1960-2013_energy_data'!BE135</f>
        <v>9.2729726542211299</v>
      </c>
      <c r="AU155" s="114">
        <f>'4_UK+GH_1960-2013_energy_data'!BF135</f>
        <v>9.5499163006233498</v>
      </c>
      <c r="AV155" s="115">
        <f>0.55*AV169</f>
        <v>9.2496725373113922</v>
      </c>
      <c r="AW155" s="115">
        <f t="shared" ref="AW155:BL155" si="58">0.55*AW169</f>
        <v>9.3729453683586925</v>
      </c>
      <c r="AX155" s="115">
        <f t="shared" si="58"/>
        <v>9.4947590150611525</v>
      </c>
      <c r="AY155" s="115">
        <f t="shared" si="58"/>
        <v>9.6148977287143289</v>
      </c>
      <c r="AZ155" s="115">
        <f t="shared" si="58"/>
        <v>9.7331335686717662</v>
      </c>
      <c r="BA155" s="115">
        <f t="shared" si="58"/>
        <v>9.8492258468182996</v>
      </c>
      <c r="BB155" s="115">
        <f t="shared" si="58"/>
        <v>9.9629205490947719</v>
      </c>
      <c r="BC155" s="115">
        <f t="shared" si="58"/>
        <v>10.073949733177953</v>
      </c>
      <c r="BD155" s="115">
        <f t="shared" si="58"/>
        <v>10.182030901386081</v>
      </c>
      <c r="BE155" s="115">
        <f t="shared" si="58"/>
        <v>10.286866347845045</v>
      </c>
      <c r="BF155" s="115">
        <f t="shared" si="58"/>
        <v>10.388142478914373</v>
      </c>
      <c r="BG155" s="115">
        <f t="shared" si="58"/>
        <v>10.485529105834347</v>
      </c>
      <c r="BH155" s="115">
        <f t="shared" si="58"/>
        <v>10.578678708516767</v>
      </c>
      <c r="BI155" s="115">
        <f t="shared" si="58"/>
        <v>10.667225669361388</v>
      </c>
      <c r="BJ155" s="115">
        <f t="shared" si="58"/>
        <v>10.75078547593831</v>
      </c>
      <c r="BK155" s="115">
        <f t="shared" si="58"/>
        <v>10.82895389133318</v>
      </c>
      <c r="BL155" s="115">
        <f t="shared" si="58"/>
        <v>10.901306090907026</v>
      </c>
      <c r="BM155" s="330"/>
      <c r="BN155" s="330"/>
      <c r="BO155" s="330"/>
      <c r="BP155" s="330"/>
      <c r="BQ155" s="330"/>
      <c r="BR155" s="330"/>
      <c r="BS155" s="330"/>
      <c r="BT155" s="330"/>
      <c r="BU155" s="330"/>
      <c r="BV155" s="330"/>
    </row>
    <row r="156" spans="1:74" x14ac:dyDescent="0.2">
      <c r="B156" s="85">
        <f t="shared" si="40"/>
        <v>0.1097904555529438</v>
      </c>
      <c r="C156" s="222"/>
      <c r="D156" s="223" t="s">
        <v>36</v>
      </c>
      <c r="E156" s="114">
        <f>'4_UK+GH_1960-2013_energy_data'!P136</f>
        <v>3.3512390224045698</v>
      </c>
      <c r="F156" s="114">
        <f>'4_UK+GH_1960-2013_energy_data'!Q136</f>
        <v>3.4210072278349499</v>
      </c>
      <c r="G156" s="114">
        <f>'4_UK+GH_1960-2013_energy_data'!R136</f>
        <v>3.4922279109879701</v>
      </c>
      <c r="H156" s="114">
        <f>'4_UK+GH_1960-2013_energy_data'!S136</f>
        <v>3.56493131162935</v>
      </c>
      <c r="I156" s="114">
        <f>'4_UK+GH_1960-2013_energy_data'!T136</f>
        <v>3.63914829724997</v>
      </c>
      <c r="J156" s="114">
        <f>'4_UK+GH_1960-2013_energy_data'!U136</f>
        <v>3.7149103791504201</v>
      </c>
      <c r="K156" s="114">
        <f>'4_UK+GH_1960-2013_energy_data'!V136</f>
        <v>3.7922497237228501</v>
      </c>
      <c r="L156" s="114">
        <f>'4_UK+GH_1960-2013_energy_data'!W136</f>
        <v>3.8711991673514201</v>
      </c>
      <c r="M156" s="114">
        <f>'4_UK+GH_1960-2013_energy_data'!X136</f>
        <v>3.9517922302492599</v>
      </c>
      <c r="N156" s="114">
        <f>'4_UK+GH_1960-2013_energy_data'!Y136</f>
        <v>4.0340631301684997</v>
      </c>
      <c r="O156" s="114">
        <f>'4_UK+GH_1960-2013_energy_data'!Z136</f>
        <v>4.1180467978406297</v>
      </c>
      <c r="P156" s="114">
        <f>'4_UK+GH_1960-2013_energy_data'!AA136</f>
        <v>4.2037788904224804</v>
      </c>
      <c r="Q156" s="114">
        <f>'4_UK+GH_1960-2013_energy_data'!AB136</f>
        <v>4.2912958075945804</v>
      </c>
      <c r="R156" s="114">
        <f>'4_UK+GH_1960-2013_energy_data'!AC136</f>
        <v>4.3806347065883999</v>
      </c>
      <c r="S156" s="114">
        <f>'4_UK+GH_1960-2013_energy_data'!AD136</f>
        <v>4.4718335198468804</v>
      </c>
      <c r="T156" s="114">
        <f>'4_UK+GH_1960-2013_energy_data'!AE136</f>
        <v>4.5649309669874603</v>
      </c>
      <c r="U156" s="114">
        <f>'4_UK+GH_1960-2013_energy_data'!AF136</f>
        <v>4.6599665758658997</v>
      </c>
      <c r="V156" s="114">
        <f>'4_UK+GH_1960-2013_energy_data'!AG136</f>
        <v>4.7569806951666997</v>
      </c>
      <c r="W156" s="114">
        <f>'4_UK+GH_1960-2013_energy_data'!AH136</f>
        <v>4.85601451606684</v>
      </c>
      <c r="X156" s="114">
        <f>'4_UK+GH_1960-2013_energy_data'!AI136</f>
        <v>4.9571100854388703</v>
      </c>
      <c r="Y156" s="114">
        <f>'4_UK+GH_1960-2013_energy_data'!AJ136</f>
        <v>5.0603103253461699</v>
      </c>
      <c r="Z156" s="114">
        <f>'4_UK+GH_1960-2013_energy_data'!AK136</f>
        <v>5.1656590541942702</v>
      </c>
      <c r="AA156" s="114">
        <f>'4_UK+GH_1960-2013_energy_data'!AL136</f>
        <v>5.2732009985345396</v>
      </c>
      <c r="AB156" s="114">
        <f>'4_UK+GH_1960-2013_energy_data'!AM136</f>
        <v>5.3829818184616496</v>
      </c>
      <c r="AC156" s="114">
        <f>'4_UK+GH_1960-2013_energy_data'!AN136</f>
        <v>5.4950481245664102</v>
      </c>
      <c r="AD156" s="114">
        <f>'4_UK+GH_1960-2013_energy_data'!AO136</f>
        <v>5.6094474983742</v>
      </c>
      <c r="AE156" s="114">
        <f>'4_UK+GH_1960-2013_energy_data'!AP136</f>
        <v>5.7262285098586698</v>
      </c>
      <c r="AF156" s="114">
        <f>'4_UK+GH_1960-2013_energy_data'!AQ136</f>
        <v>5.8454407429786901</v>
      </c>
      <c r="AG156" s="114">
        <f>'4_UK+GH_1960-2013_energy_data'!AR136</f>
        <v>5.9671348100739401</v>
      </c>
      <c r="AH156" s="114">
        <f>'4_UK+GH_1960-2013_energy_data'!AS136</f>
        <v>6.0913623815508702</v>
      </c>
      <c r="AI156" s="114">
        <f>'4_UK+GH_1960-2013_energy_data'!AT136</f>
        <v>6.2181762007916701</v>
      </c>
      <c r="AJ156" s="114">
        <f>'4_UK+GH_1960-2013_energy_data'!AU136</f>
        <v>6.3476301106861497</v>
      </c>
      <c r="AK156" s="114">
        <f>'4_UK+GH_1960-2013_energy_data'!AV136</f>
        <v>6.4797790726812803</v>
      </c>
      <c r="AL156" s="114">
        <f>'4_UK+GH_1960-2013_energy_data'!AW136</f>
        <v>6.6146791955861497</v>
      </c>
      <c r="AM156" s="114">
        <f>'4_UK+GH_1960-2013_energy_data'!AX136</f>
        <v>6.7523877541830899</v>
      </c>
      <c r="AN156" s="114">
        <f>'4_UK+GH_1960-2013_energy_data'!AY136</f>
        <v>6.8929632157670397</v>
      </c>
      <c r="AO156" s="114">
        <f>'4_UK+GH_1960-2013_energy_data'!AZ136</f>
        <v>7.0364652664376699</v>
      </c>
      <c r="AP156" s="114">
        <f>'4_UK+GH_1960-2013_energy_data'!BA136</f>
        <v>7.1829548326448203</v>
      </c>
      <c r="AQ156" s="114">
        <f>'4_UK+GH_1960-2013_energy_data'!BB136</f>
        <v>7.3324941115070903</v>
      </c>
      <c r="AR156" s="114">
        <f>'4_UK+GH_1960-2013_energy_data'!BC136</f>
        <v>7.4851465927712502</v>
      </c>
      <c r="AS156" s="114">
        <f>'4_UK+GH_1960-2013_energy_data'!BD136</f>
        <v>7.6409770904142</v>
      </c>
      <c r="AT156" s="114">
        <f>'4_UK+GH_1960-2013_energy_data'!BE136</f>
        <v>7.8000517649964003</v>
      </c>
      <c r="AU156" s="114">
        <f>'4_UK+GH_1960-2013_energy_data'!BF136</f>
        <v>7.9624381556282096</v>
      </c>
      <c r="AV156" s="115">
        <f>0.45*AV169</f>
        <v>7.5679138941638655</v>
      </c>
      <c r="AW156" s="115">
        <f t="shared" ref="AW156:BL156" si="59">0.45*AW169</f>
        <v>7.6687734832025658</v>
      </c>
      <c r="AX156" s="115">
        <f t="shared" si="59"/>
        <v>7.7684391941409432</v>
      </c>
      <c r="AY156" s="115">
        <f t="shared" si="59"/>
        <v>7.8667345053117232</v>
      </c>
      <c r="AZ156" s="115">
        <f t="shared" si="59"/>
        <v>7.9634729198223537</v>
      </c>
      <c r="BA156" s="115">
        <f t="shared" si="59"/>
        <v>8.0584575110331542</v>
      </c>
      <c r="BB156" s="115">
        <f t="shared" si="59"/>
        <v>8.151480449259358</v>
      </c>
      <c r="BC156" s="115">
        <f t="shared" si="59"/>
        <v>8.2423225089637793</v>
      </c>
      <c r="BD156" s="115">
        <f t="shared" si="59"/>
        <v>8.3307525556795206</v>
      </c>
      <c r="BE156" s="115">
        <f t="shared" si="59"/>
        <v>8.4165270118732192</v>
      </c>
      <c r="BF156" s="115">
        <f t="shared" si="59"/>
        <v>8.4993893009299413</v>
      </c>
      <c r="BG156" s="115">
        <f t="shared" si="59"/>
        <v>8.5790692684099206</v>
      </c>
      <c r="BH156" s="115">
        <f t="shared" si="59"/>
        <v>8.6552825796955357</v>
      </c>
      <c r="BI156" s="115">
        <f t="shared" si="59"/>
        <v>8.7277300931138626</v>
      </c>
      <c r="BJ156" s="115">
        <f t="shared" si="59"/>
        <v>8.7960972075858894</v>
      </c>
      <c r="BK156" s="115">
        <f t="shared" si="59"/>
        <v>8.8600531838180565</v>
      </c>
      <c r="BL156" s="115">
        <f t="shared" si="59"/>
        <v>8.9192504380148385</v>
      </c>
      <c r="BM156" s="330"/>
      <c r="BN156" s="330"/>
      <c r="BO156" s="330"/>
      <c r="BP156" s="330"/>
      <c r="BQ156" s="330"/>
      <c r="BR156" s="330"/>
      <c r="BS156" s="330"/>
      <c r="BT156" s="330"/>
      <c r="BU156" s="330"/>
      <c r="BV156" s="330"/>
    </row>
    <row r="157" spans="1:74" s="20" customFormat="1" x14ac:dyDescent="0.2">
      <c r="C157" s="20" t="s">
        <v>4</v>
      </c>
      <c r="E157" s="113">
        <f t="shared" ref="E157:AJ157" si="60">SUM(E135:E156)</f>
        <v>259.04000328792034</v>
      </c>
      <c r="F157" s="113">
        <f t="shared" si="60"/>
        <v>281.40586443203904</v>
      </c>
      <c r="G157" s="113">
        <f t="shared" si="60"/>
        <v>309.65531577812055</v>
      </c>
      <c r="H157" s="113">
        <f t="shared" si="60"/>
        <v>318.35888349433924</v>
      </c>
      <c r="I157" s="113">
        <f t="shared" si="60"/>
        <v>319.15765284778075</v>
      </c>
      <c r="J157" s="113">
        <f t="shared" si="60"/>
        <v>329.25522797135852</v>
      </c>
      <c r="K157" s="113">
        <f t="shared" si="60"/>
        <v>343.07991116420834</v>
      </c>
      <c r="L157" s="113">
        <f t="shared" si="60"/>
        <v>316.90874828751606</v>
      </c>
      <c r="M157" s="113">
        <f t="shared" si="60"/>
        <v>336.82803496036712</v>
      </c>
      <c r="N157" s="113">
        <f t="shared" si="60"/>
        <v>359.22473334368635</v>
      </c>
      <c r="O157" s="113">
        <f t="shared" si="60"/>
        <v>384.99384583446391</v>
      </c>
      <c r="P157" s="113">
        <f t="shared" si="60"/>
        <v>344.0046988897758</v>
      </c>
      <c r="Q157" s="113">
        <f t="shared" si="60"/>
        <v>209.30352876026612</v>
      </c>
      <c r="R157" s="113">
        <f t="shared" si="60"/>
        <v>193.7957060270285</v>
      </c>
      <c r="S157" s="113">
        <f t="shared" si="60"/>
        <v>242.96843596741493</v>
      </c>
      <c r="T157" s="113">
        <f t="shared" si="60"/>
        <v>314.77766662093512</v>
      </c>
      <c r="U157" s="113">
        <f t="shared" si="60"/>
        <v>343.84262071432659</v>
      </c>
      <c r="V157" s="113">
        <f t="shared" si="60"/>
        <v>362.36548710921221</v>
      </c>
      <c r="W157" s="113">
        <f t="shared" si="60"/>
        <v>381.20126791586836</v>
      </c>
      <c r="X157" s="113">
        <f t="shared" si="60"/>
        <v>386.92381838314975</v>
      </c>
      <c r="Y157" s="113">
        <f t="shared" si="60"/>
        <v>392.02371875772633</v>
      </c>
      <c r="Z157" s="113">
        <f t="shared" si="60"/>
        <v>422.36629346869506</v>
      </c>
      <c r="AA157" s="113">
        <f t="shared" si="60"/>
        <v>431.1003901039652</v>
      </c>
      <c r="AB157" s="113">
        <f t="shared" si="60"/>
        <v>428.01004291268788</v>
      </c>
      <c r="AC157" s="113">
        <f t="shared" si="60"/>
        <v>461.37935190013997</v>
      </c>
      <c r="AD157" s="113">
        <f t="shared" si="60"/>
        <v>486.92270513575727</v>
      </c>
      <c r="AE157" s="113">
        <f t="shared" si="60"/>
        <v>521.02880548007818</v>
      </c>
      <c r="AF157" s="113">
        <f t="shared" si="60"/>
        <v>485.90088591535914</v>
      </c>
      <c r="AG157" s="113">
        <f t="shared" si="60"/>
        <v>568.3544340227819</v>
      </c>
      <c r="AH157" s="113">
        <f t="shared" si="60"/>
        <v>573.19534090929687</v>
      </c>
      <c r="AI157" s="113">
        <f t="shared" si="60"/>
        <v>577.89978840716435</v>
      </c>
      <c r="AJ157" s="113">
        <f t="shared" si="60"/>
        <v>578.83265771750405</v>
      </c>
      <c r="AK157" s="113">
        <f t="shared" ref="AK157:BL157" si="61">SUM(AK135:AK156)</f>
        <v>496.57219389526784</v>
      </c>
      <c r="AL157" s="113">
        <f t="shared" si="61"/>
        <v>528.80898104998357</v>
      </c>
      <c r="AM157" s="113">
        <f t="shared" si="61"/>
        <v>557.55182849793039</v>
      </c>
      <c r="AN157" s="113">
        <f t="shared" si="61"/>
        <v>616.35878150057783</v>
      </c>
      <c r="AO157" s="113">
        <f t="shared" si="61"/>
        <v>600.45186120584049</v>
      </c>
      <c r="AP157" s="113">
        <f t="shared" si="61"/>
        <v>621.05751001738952</v>
      </c>
      <c r="AQ157" s="113">
        <f t="shared" si="61"/>
        <v>735.9983982328871</v>
      </c>
      <c r="AR157" s="113">
        <f t="shared" si="61"/>
        <v>751.15757701211396</v>
      </c>
      <c r="AS157" s="113">
        <f t="shared" si="61"/>
        <v>852.55821293902522</v>
      </c>
      <c r="AT157" s="113">
        <f t="shared" si="61"/>
        <v>968.79818313095961</v>
      </c>
      <c r="AU157" s="113">
        <f t="shared" si="61"/>
        <v>1025.7022862036633</v>
      </c>
      <c r="AV157" s="113">
        <f t="shared" si="61"/>
        <v>995.12345748374298</v>
      </c>
      <c r="AW157" s="113">
        <f t="shared" si="61"/>
        <v>1026.6095693711598</v>
      </c>
      <c r="AX157" s="113">
        <f t="shared" si="61"/>
        <v>1059.091914674975</v>
      </c>
      <c r="AY157" s="113">
        <f t="shared" si="61"/>
        <v>1092.6020146266287</v>
      </c>
      <c r="AZ157" s="113">
        <f t="shared" si="61"/>
        <v>1154.1723878021726</v>
      </c>
      <c r="BA157" s="113">
        <f t="shared" si="61"/>
        <v>1189.8365816786661</v>
      </c>
      <c r="BB157" s="113">
        <f t="shared" si="61"/>
        <v>1226.629205189015</v>
      </c>
      <c r="BC157" s="113">
        <f t="shared" si="61"/>
        <v>1264.5859623068736</v>
      </c>
      <c r="BD157" s="113">
        <f t="shared" si="61"/>
        <v>1303.7436866941791</v>
      </c>
      <c r="BE157" s="113">
        <f t="shared" si="61"/>
        <v>1344.1403774449479</v>
      </c>
      <c r="BF157" s="113">
        <f t="shared" si="61"/>
        <v>1385.8152359600222</v>
      </c>
      <c r="BG157" s="113">
        <f t="shared" si="61"/>
        <v>1455.8087039885486</v>
      </c>
      <c r="BH157" s="113">
        <f t="shared" si="61"/>
        <v>1500.162502873105</v>
      </c>
      <c r="BI157" s="113">
        <f t="shared" si="61"/>
        <v>1545.9196740365583</v>
      </c>
      <c r="BJ157" s="113">
        <f t="shared" si="61"/>
        <v>1593.1246207499364</v>
      </c>
      <c r="BK157" s="113">
        <f t="shared" si="61"/>
        <v>1641.8231512218738</v>
      </c>
      <c r="BL157" s="113">
        <f t="shared" si="61"/>
        <v>1692.0625230513931</v>
      </c>
      <c r="BM157" s="331"/>
      <c r="BN157" s="331"/>
      <c r="BO157" s="331"/>
      <c r="BP157" s="331"/>
      <c r="BQ157" s="331"/>
      <c r="BR157" s="331"/>
      <c r="BS157" s="331"/>
      <c r="BT157" s="331"/>
      <c r="BU157" s="331"/>
      <c r="BV157" s="331"/>
    </row>
    <row r="158" spans="1:74" ht="13.5" thickBot="1" x14ac:dyDescent="0.25">
      <c r="A158" s="227" t="s">
        <v>101</v>
      </c>
      <c r="D158" s="13"/>
      <c r="E158" s="13"/>
    </row>
    <row r="159" spans="1:74" x14ac:dyDescent="0.2">
      <c r="A159" s="227"/>
      <c r="B159" s="77" t="s">
        <v>79</v>
      </c>
      <c r="C159" s="20" t="s">
        <v>14</v>
      </c>
      <c r="E159" s="3">
        <v>1971</v>
      </c>
      <c r="F159" s="3">
        <v>1972</v>
      </c>
      <c r="G159" s="3">
        <v>1973</v>
      </c>
      <c r="H159" s="3">
        <v>1974</v>
      </c>
      <c r="I159" s="3">
        <v>1975</v>
      </c>
      <c r="J159" s="3">
        <v>1976</v>
      </c>
      <c r="K159" s="3">
        <v>1977</v>
      </c>
      <c r="L159" s="3">
        <v>1978</v>
      </c>
      <c r="M159" s="3">
        <v>1979</v>
      </c>
      <c r="N159" s="3">
        <v>1980</v>
      </c>
      <c r="O159" s="3">
        <v>1981</v>
      </c>
      <c r="P159" s="3">
        <v>1982</v>
      </c>
      <c r="Q159" s="3">
        <v>1983</v>
      </c>
      <c r="R159" s="3">
        <v>1984</v>
      </c>
      <c r="S159" s="3">
        <v>1985</v>
      </c>
      <c r="T159" s="3">
        <v>1986</v>
      </c>
      <c r="U159" s="3">
        <v>1987</v>
      </c>
      <c r="V159" s="3">
        <v>1988</v>
      </c>
      <c r="W159" s="3">
        <v>1989</v>
      </c>
      <c r="X159" s="3">
        <v>1990</v>
      </c>
      <c r="Y159" s="3">
        <v>1991</v>
      </c>
      <c r="Z159" s="3">
        <v>1992</v>
      </c>
      <c r="AA159" s="3">
        <v>1993</v>
      </c>
      <c r="AB159" s="3">
        <v>1994</v>
      </c>
      <c r="AC159" s="3">
        <v>1995</v>
      </c>
      <c r="AD159" s="3">
        <v>1996</v>
      </c>
      <c r="AE159" s="3">
        <v>1997</v>
      </c>
      <c r="AF159" s="3">
        <v>1998</v>
      </c>
      <c r="AG159" s="3">
        <v>1999</v>
      </c>
      <c r="AH159" s="3">
        <v>2000</v>
      </c>
      <c r="AI159" s="3">
        <v>2001</v>
      </c>
      <c r="AJ159" s="3">
        <v>2002</v>
      </c>
      <c r="AK159" s="3">
        <v>2003</v>
      </c>
      <c r="AL159" s="3">
        <v>2004</v>
      </c>
      <c r="AM159" s="3">
        <v>2005</v>
      </c>
      <c r="AN159" s="3">
        <v>2006</v>
      </c>
      <c r="AO159" s="3">
        <v>2007</v>
      </c>
      <c r="AP159" s="3">
        <v>2008</v>
      </c>
      <c r="AQ159" s="3">
        <v>2009</v>
      </c>
      <c r="AR159" s="3">
        <v>2010</v>
      </c>
      <c r="AS159" s="3">
        <v>2011</v>
      </c>
      <c r="AT159" s="3">
        <v>2012</v>
      </c>
      <c r="AU159" s="3">
        <v>2013</v>
      </c>
      <c r="AV159" s="3">
        <v>2014</v>
      </c>
      <c r="AW159" s="3">
        <v>2015</v>
      </c>
      <c r="AX159" s="3">
        <v>2016</v>
      </c>
      <c r="AY159" s="3">
        <v>2017</v>
      </c>
      <c r="AZ159" s="3">
        <v>2018</v>
      </c>
      <c r="BA159" s="3">
        <v>2019</v>
      </c>
      <c r="BB159" s="3">
        <v>2020</v>
      </c>
      <c r="BC159" s="3">
        <v>2021</v>
      </c>
      <c r="BD159" s="3">
        <v>2022</v>
      </c>
      <c r="BE159" s="3">
        <v>2023</v>
      </c>
      <c r="BF159" s="3">
        <v>2024</v>
      </c>
      <c r="BG159" s="3">
        <v>2025</v>
      </c>
      <c r="BH159" s="3">
        <v>2026</v>
      </c>
      <c r="BI159" s="3">
        <v>2027</v>
      </c>
      <c r="BJ159" s="3">
        <v>2028</v>
      </c>
      <c r="BK159" s="3">
        <v>2029</v>
      </c>
      <c r="BL159" s="3">
        <v>2030</v>
      </c>
      <c r="BM159" s="332">
        <v>2031</v>
      </c>
      <c r="BN159" s="332">
        <v>2032</v>
      </c>
      <c r="BO159" s="332">
        <v>2033</v>
      </c>
      <c r="BP159" s="332">
        <v>2034</v>
      </c>
      <c r="BQ159" s="332">
        <v>2035</v>
      </c>
      <c r="BR159" s="332">
        <v>2036</v>
      </c>
      <c r="BS159" s="332">
        <v>2037</v>
      </c>
      <c r="BT159" s="332">
        <v>2038</v>
      </c>
      <c r="BU159" s="332">
        <v>2039</v>
      </c>
      <c r="BV159" s="332">
        <v>2040</v>
      </c>
    </row>
    <row r="160" spans="1:74" x14ac:dyDescent="0.2">
      <c r="A160" s="228">
        <f>(AU160/AH160)^(1/(AU$159-AH$159))-1</f>
        <v>-2.9618333548480757E-2</v>
      </c>
      <c r="B160" s="78">
        <f>(AU160-E160)/42</f>
        <v>-0.33157395185361643</v>
      </c>
      <c r="C160" s="116" t="s">
        <v>59</v>
      </c>
      <c r="D160" s="116" t="s">
        <v>71</v>
      </c>
      <c r="E160" s="132">
        <f t="shared" ref="E160:AU160" si="62">SUM(E135:E139)</f>
        <v>136.59544565549399</v>
      </c>
      <c r="F160" s="57">
        <f t="shared" si="62"/>
        <v>151.88133970727762</v>
      </c>
      <c r="G160" s="57">
        <f t="shared" si="62"/>
        <v>170.726166030976</v>
      </c>
      <c r="H160" s="57">
        <f t="shared" si="62"/>
        <v>165.13467793579201</v>
      </c>
      <c r="I160" s="57">
        <f t="shared" si="62"/>
        <v>163.69714702934402</v>
      </c>
      <c r="J160" s="57">
        <f t="shared" si="62"/>
        <v>171.26637950580698</v>
      </c>
      <c r="K160" s="57">
        <f t="shared" si="62"/>
        <v>179.89573487454601</v>
      </c>
      <c r="L160" s="57">
        <f t="shared" si="62"/>
        <v>166.57630626114718</v>
      </c>
      <c r="M160" s="57">
        <f t="shared" si="62"/>
        <v>190.594606527742</v>
      </c>
      <c r="N160" s="57">
        <f t="shared" si="62"/>
        <v>205.51689766519701</v>
      </c>
      <c r="O160" s="57">
        <f t="shared" si="62"/>
        <v>212.539183639014</v>
      </c>
      <c r="P160" s="57">
        <f t="shared" si="62"/>
        <v>177.05153523342</v>
      </c>
      <c r="Q160" s="57">
        <f t="shared" si="62"/>
        <v>100.34603637339001</v>
      </c>
      <c r="R160" s="57">
        <f t="shared" si="62"/>
        <v>91.65414623433</v>
      </c>
      <c r="S160" s="57">
        <f t="shared" si="62"/>
        <v>108.71326624773</v>
      </c>
      <c r="T160" s="57">
        <f t="shared" si="62"/>
        <v>135.38373975024001</v>
      </c>
      <c r="U160" s="57">
        <f t="shared" si="62"/>
        <v>164.31732951063</v>
      </c>
      <c r="V160" s="57">
        <f t="shared" si="62"/>
        <v>166.85879473374001</v>
      </c>
      <c r="W160" s="57">
        <f t="shared" si="62"/>
        <v>170.71675466174997</v>
      </c>
      <c r="X160" s="57">
        <f t="shared" si="62"/>
        <v>171.81711041400001</v>
      </c>
      <c r="Y160" s="57">
        <f t="shared" si="62"/>
        <v>172.43910625821002</v>
      </c>
      <c r="Z160" s="57">
        <f t="shared" si="62"/>
        <v>175.79056746006</v>
      </c>
      <c r="AA160" s="57">
        <f t="shared" si="62"/>
        <v>178.12300146285003</v>
      </c>
      <c r="AB160" s="57">
        <f t="shared" si="62"/>
        <v>180.72677406893999</v>
      </c>
      <c r="AC160" s="57">
        <f t="shared" si="62"/>
        <v>182.52256061187001</v>
      </c>
      <c r="AD160" s="57">
        <f t="shared" si="62"/>
        <v>184.11132585006001</v>
      </c>
      <c r="AE160" s="57">
        <f t="shared" si="62"/>
        <v>184.29315018225</v>
      </c>
      <c r="AF160" s="57">
        <f t="shared" si="62"/>
        <v>184.41065721588001</v>
      </c>
      <c r="AG160" s="57">
        <f t="shared" si="62"/>
        <v>183.00464823986999</v>
      </c>
      <c r="AH160" s="57">
        <f t="shared" si="62"/>
        <v>181.33534032288</v>
      </c>
      <c r="AI160" s="57">
        <f t="shared" si="62"/>
        <v>179.94139084034998</v>
      </c>
      <c r="AJ160" s="57">
        <f t="shared" si="62"/>
        <v>121.83056645639999</v>
      </c>
      <c r="AK160" s="57">
        <f t="shared" si="62"/>
        <v>102.6424973869125</v>
      </c>
      <c r="AL160" s="57">
        <f t="shared" si="62"/>
        <v>93.131448314880004</v>
      </c>
      <c r="AM160" s="57">
        <f t="shared" si="62"/>
        <v>88.436285520000013</v>
      </c>
      <c r="AN160" s="57">
        <f t="shared" si="62"/>
        <v>85.194291689459988</v>
      </c>
      <c r="AO160" s="57">
        <f t="shared" si="62"/>
        <v>87.849390170639992</v>
      </c>
      <c r="AP160" s="57">
        <f t="shared" si="62"/>
        <v>91.87525107738</v>
      </c>
      <c r="AQ160" s="57">
        <f t="shared" si="62"/>
        <v>93.49926286601999</v>
      </c>
      <c r="AR160" s="57">
        <f t="shared" si="62"/>
        <v>88.838268636000009</v>
      </c>
      <c r="AS160" s="57">
        <f t="shared" si="62"/>
        <v>119.53358140438969</v>
      </c>
      <c r="AT160" s="57">
        <f t="shared" si="62"/>
        <v>124.23524876655298</v>
      </c>
      <c r="AU160" s="57">
        <f t="shared" si="62"/>
        <v>122.6693396776421</v>
      </c>
    </row>
    <row r="161" spans="1:74" x14ac:dyDescent="0.2">
      <c r="C161" s="117"/>
      <c r="D161" s="126" t="s">
        <v>83</v>
      </c>
      <c r="E161" s="132"/>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232">
        <f>AV173*AV179</f>
        <v>116.92700625433977</v>
      </c>
      <c r="AW161" s="232">
        <f>AW173*AW179</f>
        <v>118.06010047768338</v>
      </c>
      <c r="AX161" s="232">
        <f>AX173*AX179</f>
        <v>119.14784040093468</v>
      </c>
      <c r="AY161" s="232">
        <f>AY173*AY179</f>
        <v>120.1862216089291</v>
      </c>
      <c r="AZ161" s="268">
        <f t="shared" ref="AZ161:BF161" si="63">AZ173*AZ179+27</f>
        <v>148.17103168873359</v>
      </c>
      <c r="BA161" s="268">
        <f t="shared" si="63"/>
        <v>149.0978410762599</v>
      </c>
      <c r="BB161" s="268">
        <f t="shared" si="63"/>
        <v>149.96199353187404</v>
      </c>
      <c r="BC161" s="268">
        <f t="shared" si="63"/>
        <v>150.75859623068737</v>
      </c>
      <c r="BD161" s="268">
        <f t="shared" si="63"/>
        <v>151.48250945268262</v>
      </c>
      <c r="BE161" s="268">
        <f t="shared" si="63"/>
        <v>152.1283358572702</v>
      </c>
      <c r="BF161" s="268">
        <f t="shared" si="63"/>
        <v>152.69040932630219</v>
      </c>
      <c r="BG161" s="268">
        <f t="shared" ref="BG161:BL161" si="64">BG173*BG179+54</f>
        <v>180.16278335896953</v>
      </c>
      <c r="BH161" s="268">
        <f t="shared" si="64"/>
        <v>180.53921900139687</v>
      </c>
      <c r="BI161" s="268">
        <f t="shared" si="64"/>
        <v>180.8131722931077</v>
      </c>
      <c r="BJ161" s="268">
        <f t="shared" si="64"/>
        <v>180.97778121187008</v>
      </c>
      <c r="BK161" s="268">
        <f t="shared" si="64"/>
        <v>181.0258520977502</v>
      </c>
      <c r="BL161" s="268">
        <f t="shared" si="64"/>
        <v>180.94984553648328</v>
      </c>
      <c r="BM161" s="333"/>
      <c r="BN161" s="333"/>
      <c r="BO161" s="333"/>
      <c r="BP161" s="333"/>
      <c r="BQ161" s="333"/>
      <c r="BR161" s="333"/>
      <c r="BS161" s="333"/>
      <c r="BT161" s="333"/>
      <c r="BU161" s="333"/>
      <c r="BV161" s="333"/>
    </row>
    <row r="162" spans="1:74" x14ac:dyDescent="0.2">
      <c r="C162" s="118"/>
      <c r="D162" s="127" t="s">
        <v>81</v>
      </c>
      <c r="E162" s="132"/>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65">
        <f t="shared" ref="AV162:BL162" si="65">SUM(AV135:AV139)</f>
        <v>116.92700625433977</v>
      </c>
      <c r="AW162" s="65">
        <f t="shared" si="65"/>
        <v>118.06010047768339</v>
      </c>
      <c r="AX162" s="65">
        <f t="shared" si="65"/>
        <v>119.14784040093468</v>
      </c>
      <c r="AY162" s="65">
        <f t="shared" si="65"/>
        <v>120.1862216089291</v>
      </c>
      <c r="AZ162" s="65">
        <f>SUM(AZ135:AZ139)</f>
        <v>148.17103168873359</v>
      </c>
      <c r="BA162" s="65">
        <f t="shared" si="65"/>
        <v>149.0978410762599</v>
      </c>
      <c r="BB162" s="65">
        <f t="shared" si="65"/>
        <v>149.96199353187404</v>
      </c>
      <c r="BC162" s="65">
        <f t="shared" si="65"/>
        <v>150.75859623068737</v>
      </c>
      <c r="BD162" s="65">
        <f>SUM(BD135:BD139)</f>
        <v>151.48250945268262</v>
      </c>
      <c r="BE162" s="65">
        <f t="shared" si="65"/>
        <v>152.1283358572702</v>
      </c>
      <c r="BF162" s="65">
        <f t="shared" si="65"/>
        <v>152.69040932630219</v>
      </c>
      <c r="BG162" s="65">
        <f>SUM(BG135:BG139)</f>
        <v>180.16278335896956</v>
      </c>
      <c r="BH162" s="65">
        <f t="shared" si="65"/>
        <v>180.5392190013969</v>
      </c>
      <c r="BI162" s="65">
        <f t="shared" si="65"/>
        <v>180.81317229310773</v>
      </c>
      <c r="BJ162" s="65">
        <f t="shared" si="65"/>
        <v>180.97778121187011</v>
      </c>
      <c r="BK162" s="65">
        <f t="shared" si="65"/>
        <v>181.02585209775023</v>
      </c>
      <c r="BL162" s="65">
        <f t="shared" si="65"/>
        <v>180.94984553648331</v>
      </c>
      <c r="BM162" s="333"/>
      <c r="BN162" s="333"/>
      <c r="BO162" s="333"/>
      <c r="BP162" s="333"/>
      <c r="BQ162" s="333"/>
      <c r="BR162" s="333"/>
      <c r="BS162" s="333"/>
      <c r="BT162" s="333"/>
      <c r="BU162" s="333"/>
      <c r="BV162" s="333"/>
    </row>
    <row r="163" spans="1:74" x14ac:dyDescent="0.2">
      <c r="A163" s="228">
        <f>(AU163/AH163)^(1/(AU$159-AH$159))-1</f>
        <v>8.1952743575999465E-2</v>
      </c>
      <c r="B163" s="78">
        <f>(AU163-E163)/42</f>
        <v>12.840371338023809</v>
      </c>
      <c r="C163" s="119" t="s">
        <v>58</v>
      </c>
      <c r="D163" s="119" t="s">
        <v>72</v>
      </c>
      <c r="E163" s="133">
        <f t="shared" ref="E163:AU163" si="66">SUM(E140:E145)</f>
        <v>82.48482090600001</v>
      </c>
      <c r="F163" s="58">
        <f t="shared" si="66"/>
        <v>84.303454145000003</v>
      </c>
      <c r="G163" s="58">
        <f t="shared" si="66"/>
        <v>87.81313450399999</v>
      </c>
      <c r="H163" s="58">
        <f t="shared" si="66"/>
        <v>90.203636060000008</v>
      </c>
      <c r="I163" s="58">
        <f t="shared" si="66"/>
        <v>97.468883235000007</v>
      </c>
      <c r="J163" s="58">
        <f t="shared" si="66"/>
        <v>99.482987221000002</v>
      </c>
      <c r="K163" s="58">
        <f t="shared" si="66"/>
        <v>104.14928321999999</v>
      </c>
      <c r="L163" s="58">
        <f t="shared" si="66"/>
        <v>101.530739207</v>
      </c>
      <c r="M163" s="58">
        <f t="shared" si="66"/>
        <v>86.748419443000003</v>
      </c>
      <c r="N163" s="58">
        <f t="shared" si="66"/>
        <v>92.812944291999997</v>
      </c>
      <c r="O163" s="58">
        <f t="shared" si="66"/>
        <v>111.93924034299999</v>
      </c>
      <c r="P163" s="58">
        <f t="shared" si="66"/>
        <v>88.80984166799999</v>
      </c>
      <c r="Q163" s="58">
        <f t="shared" si="66"/>
        <v>61.375804006999999</v>
      </c>
      <c r="R163" s="58">
        <f t="shared" si="66"/>
        <v>74.494186878000008</v>
      </c>
      <c r="S163" s="58">
        <f t="shared" si="66"/>
        <v>78.166934130000001</v>
      </c>
      <c r="T163" s="58">
        <f t="shared" si="66"/>
        <v>88.494186196000001</v>
      </c>
      <c r="U163" s="58">
        <f t="shared" si="66"/>
        <v>91.610552882000007</v>
      </c>
      <c r="V163" s="58">
        <f t="shared" si="66"/>
        <v>95.042430494999991</v>
      </c>
      <c r="W163" s="58">
        <f t="shared" si="66"/>
        <v>105.72790048600001</v>
      </c>
      <c r="X163" s="58">
        <f t="shared" si="66"/>
        <v>107.227871685</v>
      </c>
      <c r="Y163" s="58">
        <f t="shared" si="66"/>
        <v>103.71998316200001</v>
      </c>
      <c r="Z163" s="58">
        <f t="shared" si="66"/>
        <v>122.389762428</v>
      </c>
      <c r="AA163" s="58">
        <f t="shared" si="66"/>
        <v>122.47452487</v>
      </c>
      <c r="AB163" s="58">
        <f t="shared" si="66"/>
        <v>129.64663972099999</v>
      </c>
      <c r="AC163" s="58">
        <f t="shared" si="66"/>
        <v>141.42124030599999</v>
      </c>
      <c r="AD163" s="58">
        <f t="shared" si="66"/>
        <v>152.26895462999997</v>
      </c>
      <c r="AE163" s="58">
        <f t="shared" si="66"/>
        <v>163.061914449</v>
      </c>
      <c r="AF163" s="58">
        <f t="shared" si="66"/>
        <v>192.093221844</v>
      </c>
      <c r="AG163" s="58">
        <f t="shared" si="66"/>
        <v>221.95023872100001</v>
      </c>
      <c r="AH163" s="58">
        <f t="shared" si="66"/>
        <v>223.320831997</v>
      </c>
      <c r="AI163" s="58">
        <f t="shared" si="66"/>
        <v>224.75500264799999</v>
      </c>
      <c r="AJ163" s="58">
        <f t="shared" si="66"/>
        <v>255.57822372100003</v>
      </c>
      <c r="AK163" s="58">
        <f t="shared" si="66"/>
        <v>243.31308832299999</v>
      </c>
      <c r="AL163" s="58">
        <f t="shared" si="66"/>
        <v>284.02458712200001</v>
      </c>
      <c r="AM163" s="58">
        <f t="shared" si="66"/>
        <v>292.69274821700003</v>
      </c>
      <c r="AN163" s="58">
        <f t="shared" si="66"/>
        <v>303.91087705399997</v>
      </c>
      <c r="AO163" s="58">
        <f t="shared" si="66"/>
        <v>321.760051551</v>
      </c>
      <c r="AP163" s="58">
        <f t="shared" si="66"/>
        <v>319.79134841399997</v>
      </c>
      <c r="AQ163" s="58">
        <f t="shared" si="66"/>
        <v>432.94680600699996</v>
      </c>
      <c r="AR163" s="58">
        <f t="shared" si="66"/>
        <v>434.64572767399994</v>
      </c>
      <c r="AS163" s="58">
        <f t="shared" si="66"/>
        <v>492.092414582</v>
      </c>
      <c r="AT163" s="58">
        <f t="shared" si="66"/>
        <v>585.97921710800006</v>
      </c>
      <c r="AU163" s="58">
        <f t="shared" si="66"/>
        <v>621.78041710299999</v>
      </c>
    </row>
    <row r="164" spans="1:74" x14ac:dyDescent="0.2">
      <c r="A164" s="228">
        <f>(BL164/AU163)^(1/17)-1</f>
        <v>2.9746555641892769E-2</v>
      </c>
      <c r="C164" s="120"/>
      <c r="D164" s="128" t="s">
        <v>309</v>
      </c>
      <c r="E164" s="133"/>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232">
        <f t="shared" ref="AV164:BL164" si="67">AV173*AV180</f>
        <v>607.02530906508309</v>
      </c>
      <c r="AW164" s="232">
        <f>AW173*AW180</f>
        <v>629.3529776607387</v>
      </c>
      <c r="AX164" s="232">
        <f t="shared" si="67"/>
        <v>651.84187804679311</v>
      </c>
      <c r="AY164" s="232">
        <f t="shared" si="67"/>
        <v>674.5923557055246</v>
      </c>
      <c r="AZ164" s="232">
        <f t="shared" si="67"/>
        <v>697.69129313091253</v>
      </c>
      <c r="BA164" s="232">
        <f t="shared" si="67"/>
        <v>721.21459030077483</v>
      </c>
      <c r="BB164" s="232">
        <f t="shared" si="67"/>
        <v>745.22921591166516</v>
      </c>
      <c r="BC164" s="232">
        <f t="shared" si="67"/>
        <v>769.79490448777938</v>
      </c>
      <c r="BD164" s="232">
        <f t="shared" si="67"/>
        <v>794.9655613581931</v>
      </c>
      <c r="BE164" s="232">
        <f t="shared" si="67"/>
        <v>820.79042667130466</v>
      </c>
      <c r="BF164" s="232">
        <f t="shared" si="67"/>
        <v>847.31504068113134</v>
      </c>
      <c r="BG164" s="232">
        <f t="shared" si="67"/>
        <v>874.58204516670253</v>
      </c>
      <c r="BH164" s="232">
        <f t="shared" si="67"/>
        <v>902.63184976058437</v>
      </c>
      <c r="BI164" s="232">
        <f t="shared" si="67"/>
        <v>931.50318694051066</v>
      </c>
      <c r="BJ164" s="232">
        <f t="shared" si="67"/>
        <v>961.23357529348004</v>
      </c>
      <c r="BK164" s="232">
        <f t="shared" si="67"/>
        <v>991.8597072412432</v>
      </c>
      <c r="BL164" s="232">
        <f t="shared" si="67"/>
        <v>1023.4177745933098</v>
      </c>
      <c r="BM164" s="333"/>
      <c r="BN164" s="333"/>
      <c r="BO164" s="333"/>
      <c r="BP164" s="333"/>
      <c r="BQ164" s="333"/>
      <c r="BR164" s="333"/>
      <c r="BS164" s="333"/>
      <c r="BT164" s="333"/>
      <c r="BU164" s="333"/>
      <c r="BV164" s="333"/>
    </row>
    <row r="165" spans="1:74" x14ac:dyDescent="0.2">
      <c r="C165" s="121"/>
      <c r="D165" s="129" t="s">
        <v>80</v>
      </c>
      <c r="E165" s="133"/>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64">
        <f t="shared" ref="AV165:BL165" si="68">SUM(AV140:AV145)</f>
        <v>607.02530906508309</v>
      </c>
      <c r="AW165" s="64">
        <f t="shared" si="68"/>
        <v>629.3529776607387</v>
      </c>
      <c r="AX165" s="64">
        <f t="shared" si="68"/>
        <v>651.84187804679323</v>
      </c>
      <c r="AY165" s="64">
        <f t="shared" si="68"/>
        <v>674.5923557055246</v>
      </c>
      <c r="AZ165" s="64">
        <f t="shared" si="68"/>
        <v>697.69129313091253</v>
      </c>
      <c r="BA165" s="64">
        <f t="shared" si="68"/>
        <v>721.21459030077483</v>
      </c>
      <c r="BB165" s="64">
        <f t="shared" si="68"/>
        <v>745.22921591166516</v>
      </c>
      <c r="BC165" s="64">
        <f t="shared" si="68"/>
        <v>769.79490448777938</v>
      </c>
      <c r="BD165" s="64">
        <f t="shared" si="68"/>
        <v>794.9655613581931</v>
      </c>
      <c r="BE165" s="64">
        <f t="shared" si="68"/>
        <v>820.79042667130466</v>
      </c>
      <c r="BF165" s="64">
        <f t="shared" si="68"/>
        <v>847.31504068113145</v>
      </c>
      <c r="BG165" s="64">
        <f t="shared" si="68"/>
        <v>874.58204516670253</v>
      </c>
      <c r="BH165" s="64">
        <f t="shared" si="68"/>
        <v>902.63184976058426</v>
      </c>
      <c r="BI165" s="64">
        <f t="shared" si="68"/>
        <v>931.50318694051066</v>
      </c>
      <c r="BJ165" s="64">
        <f t="shared" si="68"/>
        <v>961.23357529348004</v>
      </c>
      <c r="BK165" s="64">
        <f t="shared" si="68"/>
        <v>991.8597072412432</v>
      </c>
      <c r="BL165" s="64">
        <f t="shared" si="68"/>
        <v>1023.4177745933098</v>
      </c>
      <c r="BM165" s="333"/>
      <c r="BN165" s="333"/>
      <c r="BO165" s="333"/>
      <c r="BP165" s="333"/>
      <c r="BQ165" s="333"/>
      <c r="BR165" s="333"/>
      <c r="BS165" s="333"/>
      <c r="BT165" s="333"/>
      <c r="BU165" s="333"/>
      <c r="BV165" s="333"/>
    </row>
    <row r="166" spans="1:74" x14ac:dyDescent="0.2">
      <c r="A166" s="228">
        <f>(AU166/AH166)^(1/(AU$159-AH$159))-1</f>
        <v>4.1952505253730621E-2</v>
      </c>
      <c r="B166" s="78">
        <f>(AU166-E166)/42</f>
        <v>5.5447456978687724</v>
      </c>
      <c r="C166" s="122" t="s">
        <v>57</v>
      </c>
      <c r="D166" s="122" t="s">
        <v>73</v>
      </c>
      <c r="E166" s="134">
        <f>SUM(E146:E154)</f>
        <v>30.860855656281291</v>
      </c>
      <c r="F166" s="59">
        <f t="shared" ref="F166:AU166" si="69">SUM(F146:F154)</f>
        <v>35.860381191509894</v>
      </c>
      <c r="G166" s="59">
        <f t="shared" si="69"/>
        <v>41.51553764885405</v>
      </c>
      <c r="H166" s="59">
        <f t="shared" si="69"/>
        <v>52.771933855686093</v>
      </c>
      <c r="I166" s="59">
        <f t="shared" si="69"/>
        <v>48.616235685260172</v>
      </c>
      <c r="J166" s="59">
        <f t="shared" si="69"/>
        <v>49.455786717255869</v>
      </c>
      <c r="K166" s="59">
        <f t="shared" si="69"/>
        <v>50.296928303019726</v>
      </c>
      <c r="L166" s="59">
        <f t="shared" si="69"/>
        <v>40.083604052711785</v>
      </c>
      <c r="M166" s="59">
        <f t="shared" si="69"/>
        <v>50.482873597548426</v>
      </c>
      <c r="N166" s="59">
        <f t="shared" si="69"/>
        <v>51.670980938981415</v>
      </c>
      <c r="O166" s="59">
        <f t="shared" si="69"/>
        <v>51.077393593279481</v>
      </c>
      <c r="P166" s="59">
        <f t="shared" si="69"/>
        <v>68.153592603773788</v>
      </c>
      <c r="Q166" s="59">
        <f t="shared" si="69"/>
        <v>37.138940593500415</v>
      </c>
      <c r="R166" s="59">
        <f t="shared" si="69"/>
        <v>16.685179647598314</v>
      </c>
      <c r="S166" s="59">
        <f t="shared" si="69"/>
        <v>44.742367080803227</v>
      </c>
      <c r="T166" s="59">
        <f t="shared" si="69"/>
        <v>79.463954025701284</v>
      </c>
      <c r="U166" s="59">
        <f t="shared" si="69"/>
        <v>76.175125037212652</v>
      </c>
      <c r="V166" s="59">
        <f t="shared" si="69"/>
        <v>88.842974461347012</v>
      </c>
      <c r="W166" s="59">
        <f t="shared" si="69"/>
        <v>93.075628232245776</v>
      </c>
      <c r="X166" s="59">
        <f t="shared" si="69"/>
        <v>96.05822677459642</v>
      </c>
      <c r="Y166" s="59">
        <f t="shared" si="69"/>
        <v>103.62324753592213</v>
      </c>
      <c r="Z166" s="59">
        <f t="shared" si="69"/>
        <v>112.01960084550416</v>
      </c>
      <c r="AA166" s="59">
        <f t="shared" si="69"/>
        <v>118.19744486310461</v>
      </c>
      <c r="AB166" s="59">
        <f t="shared" si="69"/>
        <v>105.11488995968806</v>
      </c>
      <c r="AC166" s="59">
        <f t="shared" si="69"/>
        <v>124.61520998130395</v>
      </c>
      <c r="AD166" s="59">
        <f t="shared" si="69"/>
        <v>137.39432074507855</v>
      </c>
      <c r="AE166" s="59">
        <f t="shared" si="69"/>
        <v>160.33091932565415</v>
      </c>
      <c r="AF166" s="59">
        <f t="shared" si="69"/>
        <v>95.851029455790652</v>
      </c>
      <c r="AG166" s="59">
        <f t="shared" si="69"/>
        <v>149.63693225185563</v>
      </c>
      <c r="AH166" s="59">
        <f t="shared" si="69"/>
        <v>154.57999476365165</v>
      </c>
      <c r="AI166" s="59">
        <f t="shared" si="69"/>
        <v>159.05254648485885</v>
      </c>
      <c r="AJ166" s="59">
        <f t="shared" si="69"/>
        <v>187.06343906478187</v>
      </c>
      <c r="AK166" s="59">
        <f t="shared" si="69"/>
        <v>136.02996734667957</v>
      </c>
      <c r="AL166" s="59">
        <f t="shared" si="69"/>
        <v>136.84068257014027</v>
      </c>
      <c r="AM166" s="59">
        <f t="shared" si="69"/>
        <v>161.39144573557397</v>
      </c>
      <c r="AN166" s="59">
        <f t="shared" si="69"/>
        <v>212.1577677190183</v>
      </c>
      <c r="AO166" s="59">
        <f t="shared" si="69"/>
        <v>175.51899197782001</v>
      </c>
      <c r="AP166" s="59">
        <f t="shared" si="69"/>
        <v>193.81815890030049</v>
      </c>
      <c r="AQ166" s="59">
        <f t="shared" si="69"/>
        <v>193.56124777090977</v>
      </c>
      <c r="AR166" s="59">
        <f t="shared" si="69"/>
        <v>211.43543614265482</v>
      </c>
      <c r="AS166" s="59">
        <f t="shared" si="69"/>
        <v>224.28109529751427</v>
      </c>
      <c r="AT166" s="59">
        <f t="shared" si="69"/>
        <v>241.51069283718897</v>
      </c>
      <c r="AU166" s="59">
        <f t="shared" si="69"/>
        <v>263.74017496676976</v>
      </c>
    </row>
    <row r="167" spans="1:74" x14ac:dyDescent="0.2">
      <c r="A167" s="228">
        <f>(BV167/AV167)^(1/(BV$159-AV$159))-1</f>
        <v>-1</v>
      </c>
      <c r="C167" s="123"/>
      <c r="D167" s="130" t="s">
        <v>85</v>
      </c>
      <c r="E167" s="134"/>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232">
        <f t="shared" ref="AV167:BL167" si="70">AV173*AV181</f>
        <v>254.35355573284471</v>
      </c>
      <c r="AW167" s="232">
        <f t="shared" si="70"/>
        <v>262.15477238117637</v>
      </c>
      <c r="AX167" s="232">
        <f t="shared" si="70"/>
        <v>270.83899801804512</v>
      </c>
      <c r="AY167" s="232">
        <f t="shared" si="70"/>
        <v>280.34180507814847</v>
      </c>
      <c r="AZ167" s="232">
        <f t="shared" si="70"/>
        <v>290.61345649403268</v>
      </c>
      <c r="BA167" s="232">
        <f t="shared" si="70"/>
        <v>301.6164669437797</v>
      </c>
      <c r="BB167" s="232">
        <f t="shared" si="70"/>
        <v>313.32359474712166</v>
      </c>
      <c r="BC167" s="232">
        <f t="shared" si="70"/>
        <v>325.71618934626542</v>
      </c>
      <c r="BD167" s="232">
        <f t="shared" si="70"/>
        <v>338.78283242623797</v>
      </c>
      <c r="BE167" s="232">
        <f t="shared" si="70"/>
        <v>352.51822155665485</v>
      </c>
      <c r="BF167" s="232">
        <f t="shared" si="70"/>
        <v>366.92225417274426</v>
      </c>
      <c r="BG167" s="232">
        <f t="shared" si="70"/>
        <v>381.99927708863254</v>
      </c>
      <c r="BH167" s="232">
        <f t="shared" si="70"/>
        <v>397.75747282291167</v>
      </c>
      <c r="BI167" s="232">
        <f t="shared" si="70"/>
        <v>414.20835904046396</v>
      </c>
      <c r="BJ167" s="232">
        <f t="shared" si="70"/>
        <v>431.36638156106227</v>
      </c>
      <c r="BK167" s="232">
        <f t="shared" si="70"/>
        <v>449.24858480772889</v>
      </c>
      <c r="BL167" s="232">
        <f t="shared" si="70"/>
        <v>467.87434639267815</v>
      </c>
      <c r="BM167" s="333"/>
      <c r="BN167" s="333"/>
      <c r="BO167" s="333"/>
      <c r="BP167" s="333"/>
      <c r="BQ167" s="333"/>
      <c r="BR167" s="333"/>
      <c r="BS167" s="333"/>
      <c r="BT167" s="333"/>
      <c r="BU167" s="333"/>
      <c r="BV167" s="333"/>
    </row>
    <row r="168" spans="1:74" x14ac:dyDescent="0.2">
      <c r="C168" s="124"/>
      <c r="D168" s="131" t="s">
        <v>82</v>
      </c>
      <c r="E168" s="134"/>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76">
        <f>SUM(AV146:AV154)</f>
        <v>254.35355573284474</v>
      </c>
      <c r="AW168" s="76">
        <f t="shared" ref="AW168:BL168" si="71">SUM(AW146:AW154)</f>
        <v>262.15477238117637</v>
      </c>
      <c r="AX168" s="76">
        <f t="shared" si="71"/>
        <v>270.83899801804512</v>
      </c>
      <c r="AY168" s="76">
        <f t="shared" si="71"/>
        <v>280.34180507814852</v>
      </c>
      <c r="AZ168" s="76">
        <f t="shared" si="71"/>
        <v>290.61345649403268</v>
      </c>
      <c r="BA168" s="76">
        <f t="shared" si="71"/>
        <v>301.61646694377981</v>
      </c>
      <c r="BB168" s="76">
        <f t="shared" si="71"/>
        <v>313.32359474712166</v>
      </c>
      <c r="BC168" s="76">
        <f t="shared" si="71"/>
        <v>325.71618934626542</v>
      </c>
      <c r="BD168" s="76">
        <f t="shared" si="71"/>
        <v>338.78283242623792</v>
      </c>
      <c r="BE168" s="76">
        <f t="shared" si="71"/>
        <v>352.51822155665479</v>
      </c>
      <c r="BF168" s="76">
        <f t="shared" si="71"/>
        <v>366.92225417274426</v>
      </c>
      <c r="BG168" s="76">
        <f t="shared" si="71"/>
        <v>381.99927708863254</v>
      </c>
      <c r="BH168" s="76">
        <f t="shared" si="71"/>
        <v>397.75747282291161</v>
      </c>
      <c r="BI168" s="76">
        <f t="shared" si="71"/>
        <v>414.20835904046396</v>
      </c>
      <c r="BJ168" s="76">
        <f t="shared" si="71"/>
        <v>431.36638156106227</v>
      </c>
      <c r="BK168" s="76">
        <f t="shared" si="71"/>
        <v>449.24858480772883</v>
      </c>
      <c r="BL168" s="76">
        <f t="shared" si="71"/>
        <v>467.87434639267815</v>
      </c>
      <c r="BM168" s="333"/>
      <c r="BN168" s="333"/>
      <c r="BO168" s="333"/>
      <c r="BP168" s="333"/>
      <c r="BQ168" s="333"/>
      <c r="BR168" s="333"/>
      <c r="BS168" s="333"/>
      <c r="BT168" s="333"/>
      <c r="BU168" s="333"/>
      <c r="BV168" s="333"/>
    </row>
    <row r="169" spans="1:74" x14ac:dyDescent="0.2">
      <c r="A169" s="228">
        <f>(AU169/AH169)^(1/(AU$159-AH$159))-1</f>
        <v>1.7596854046199706E-2</v>
      </c>
      <c r="B169" s="78">
        <f>(AU169-E169)/42</f>
        <v>0.20032079490729732</v>
      </c>
      <c r="C169" s="125" t="s">
        <v>61</v>
      </c>
      <c r="D169" s="125">
        <f>C156</f>
        <v>0</v>
      </c>
      <c r="E169" s="135">
        <f>E155+E156</f>
        <v>9.0988810701450706</v>
      </c>
      <c r="F169" s="135">
        <f t="shared" ref="F169:AU169" si="72">F155+F156</f>
        <v>9.3606893882516502</v>
      </c>
      <c r="G169" s="135">
        <f t="shared" si="72"/>
        <v>9.6004775942904903</v>
      </c>
      <c r="H169" s="135">
        <f t="shared" si="72"/>
        <v>10.24863564286118</v>
      </c>
      <c r="I169" s="135">
        <f t="shared" si="72"/>
        <v>9.3753868981766004</v>
      </c>
      <c r="J169" s="135">
        <f t="shared" si="72"/>
        <v>9.05007452729566</v>
      </c>
      <c r="K169" s="135">
        <f t="shared" si="72"/>
        <v>8.7379647666425697</v>
      </c>
      <c r="L169" s="135">
        <f t="shared" si="72"/>
        <v>8.7180987666571497</v>
      </c>
      <c r="M169" s="135">
        <f t="shared" si="72"/>
        <v>9.00213539207674</v>
      </c>
      <c r="N169" s="135">
        <f t="shared" si="72"/>
        <v>9.2239104475079685</v>
      </c>
      <c r="O169" s="135">
        <f t="shared" si="72"/>
        <v>9.4380282591705189</v>
      </c>
      <c r="P169" s="135">
        <f t="shared" si="72"/>
        <v>9.9897293845819917</v>
      </c>
      <c r="Q169" s="135">
        <f t="shared" si="72"/>
        <v>10.44274778637573</v>
      </c>
      <c r="R169" s="135">
        <f t="shared" si="72"/>
        <v>10.962193267100229</v>
      </c>
      <c r="S169" s="135">
        <f t="shared" si="72"/>
        <v>11.345868508881711</v>
      </c>
      <c r="T169" s="135">
        <f t="shared" si="72"/>
        <v>11.435786648993901</v>
      </c>
      <c r="U169" s="135">
        <f t="shared" si="72"/>
        <v>11.73961328448393</v>
      </c>
      <c r="V169" s="135">
        <f t="shared" si="72"/>
        <v>11.621287419125249</v>
      </c>
      <c r="W169" s="135">
        <f t="shared" si="72"/>
        <v>11.6809845358726</v>
      </c>
      <c r="X169" s="135">
        <f t="shared" si="72"/>
        <v>11.82060950955335</v>
      </c>
      <c r="Y169" s="135">
        <f t="shared" si="72"/>
        <v>12.241381801594251</v>
      </c>
      <c r="Z169" s="135">
        <f t="shared" si="72"/>
        <v>12.16636273513096</v>
      </c>
      <c r="AA169" s="135">
        <f t="shared" si="72"/>
        <v>12.305418908010569</v>
      </c>
      <c r="AB169" s="135">
        <f t="shared" si="72"/>
        <v>12.521739163059809</v>
      </c>
      <c r="AC169" s="135">
        <f t="shared" si="72"/>
        <v>12.820341000966021</v>
      </c>
      <c r="AD169" s="135">
        <f t="shared" si="72"/>
        <v>13.148103910618691</v>
      </c>
      <c r="AE169" s="135">
        <f t="shared" si="72"/>
        <v>13.342821523174081</v>
      </c>
      <c r="AF169" s="135">
        <f t="shared" si="72"/>
        <v>13.54597739968848</v>
      </c>
      <c r="AG169" s="135">
        <f t="shared" si="72"/>
        <v>13.76261481005621</v>
      </c>
      <c r="AH169" s="135">
        <f t="shared" si="72"/>
        <v>13.959173825765209</v>
      </c>
      <c r="AI169" s="135">
        <f t="shared" si="72"/>
        <v>14.15084843395565</v>
      </c>
      <c r="AJ169" s="135">
        <f t="shared" si="72"/>
        <v>14.360428475322269</v>
      </c>
      <c r="AK169" s="135">
        <f t="shared" si="72"/>
        <v>14.586640838675711</v>
      </c>
      <c r="AL169" s="135">
        <f t="shared" si="72"/>
        <v>14.812263042963359</v>
      </c>
      <c r="AM169" s="135">
        <f t="shared" si="72"/>
        <v>15.03134902535632</v>
      </c>
      <c r="AN169" s="135">
        <f t="shared" si="72"/>
        <v>15.09584503809957</v>
      </c>
      <c r="AO169" s="135">
        <f t="shared" si="72"/>
        <v>15.32342750638071</v>
      </c>
      <c r="AP169" s="135">
        <f t="shared" si="72"/>
        <v>15.572751625709142</v>
      </c>
      <c r="AQ169" s="135">
        <f t="shared" si="72"/>
        <v>15.991081588957099</v>
      </c>
      <c r="AR169" s="135">
        <f t="shared" si="72"/>
        <v>16.23814455945903</v>
      </c>
      <c r="AS169" s="135">
        <f t="shared" si="72"/>
        <v>16.651121655121429</v>
      </c>
      <c r="AT169" s="135">
        <f t="shared" si="72"/>
        <v>17.073024419217532</v>
      </c>
      <c r="AU169" s="135">
        <f t="shared" si="72"/>
        <v>17.512354456251558</v>
      </c>
      <c r="AV169" s="232">
        <f t="shared" ref="AV169:BL169" si="73">AV182*AV173</f>
        <v>16.817586431475256</v>
      </c>
      <c r="AW169" s="232">
        <f t="shared" si="73"/>
        <v>17.041718851561257</v>
      </c>
      <c r="AX169" s="232">
        <f t="shared" si="73"/>
        <v>17.263198209202095</v>
      </c>
      <c r="AY169" s="232">
        <f t="shared" si="73"/>
        <v>17.481632234026051</v>
      </c>
      <c r="AZ169" s="232">
        <f t="shared" si="73"/>
        <v>17.696606488494119</v>
      </c>
      <c r="BA169" s="232">
        <f t="shared" si="73"/>
        <v>17.907683357851454</v>
      </c>
      <c r="BB169" s="232">
        <f t="shared" si="73"/>
        <v>18.114400998354128</v>
      </c>
      <c r="BC169" s="232">
        <f t="shared" si="73"/>
        <v>18.316272242141732</v>
      </c>
      <c r="BD169" s="232">
        <f t="shared" si="73"/>
        <v>18.512783457065602</v>
      </c>
      <c r="BE169" s="232">
        <f t="shared" si="73"/>
        <v>18.703393359718262</v>
      </c>
      <c r="BF169" s="232">
        <f t="shared" si="73"/>
        <v>18.887531779844313</v>
      </c>
      <c r="BG169" s="232">
        <f t="shared" si="73"/>
        <v>19.064598374244266</v>
      </c>
      <c r="BH169" s="232">
        <f t="shared" si="73"/>
        <v>19.233961288212303</v>
      </c>
      <c r="BI169" s="232">
        <f t="shared" si="73"/>
        <v>19.394955762475249</v>
      </c>
      <c r="BJ169" s="232">
        <f t="shared" si="73"/>
        <v>19.546882683524199</v>
      </c>
      <c r="BK169" s="232">
        <f t="shared" si="73"/>
        <v>19.689007075151235</v>
      </c>
      <c r="BL169" s="232">
        <f t="shared" si="73"/>
        <v>19.820556528921863</v>
      </c>
      <c r="BM169" s="333"/>
      <c r="BN169" s="333"/>
      <c r="BO169" s="333"/>
      <c r="BP169" s="333"/>
      <c r="BQ169" s="333"/>
      <c r="BR169" s="333"/>
      <c r="BS169" s="333"/>
      <c r="BT169" s="333"/>
      <c r="BU169" s="333"/>
      <c r="BV169" s="333"/>
    </row>
    <row r="170" spans="1:74" x14ac:dyDescent="0.2">
      <c r="D170" s="20" t="s">
        <v>86</v>
      </c>
      <c r="E170" s="61">
        <f>SUM(E160:E169)</f>
        <v>259.0400032879204</v>
      </c>
      <c r="F170" s="61">
        <f t="shared" ref="F170:AU170" si="74">SUM(F160:F169)</f>
        <v>281.40586443203915</v>
      </c>
      <c r="G170" s="61">
        <f t="shared" si="74"/>
        <v>309.65531577812055</v>
      </c>
      <c r="H170" s="61">
        <f t="shared" si="74"/>
        <v>318.3588834943393</v>
      </c>
      <c r="I170" s="61">
        <f t="shared" si="74"/>
        <v>319.15765284778081</v>
      </c>
      <c r="J170" s="61">
        <f t="shared" si="74"/>
        <v>329.25522797135852</v>
      </c>
      <c r="K170" s="61">
        <f t="shared" si="74"/>
        <v>343.07991116420828</v>
      </c>
      <c r="L170" s="61">
        <f t="shared" si="74"/>
        <v>316.90874828751612</v>
      </c>
      <c r="M170" s="61">
        <f t="shared" si="74"/>
        <v>336.82803496036718</v>
      </c>
      <c r="N170" s="61">
        <f t="shared" si="74"/>
        <v>359.22473334368641</v>
      </c>
      <c r="O170" s="61">
        <f t="shared" si="74"/>
        <v>384.99384583446391</v>
      </c>
      <c r="P170" s="61">
        <f t="shared" si="74"/>
        <v>344.0046988897758</v>
      </c>
      <c r="Q170" s="61">
        <f t="shared" si="74"/>
        <v>209.30352876026615</v>
      </c>
      <c r="R170" s="61">
        <f t="shared" si="74"/>
        <v>193.79570602702856</v>
      </c>
      <c r="S170" s="61">
        <f t="shared" si="74"/>
        <v>242.96843596741496</v>
      </c>
      <c r="T170" s="61">
        <f t="shared" si="74"/>
        <v>314.77766662093518</v>
      </c>
      <c r="U170" s="61">
        <f t="shared" si="74"/>
        <v>343.84262071432659</v>
      </c>
      <c r="V170" s="61">
        <f t="shared" si="74"/>
        <v>362.36548710921227</v>
      </c>
      <c r="W170" s="61">
        <f t="shared" si="74"/>
        <v>381.20126791586836</v>
      </c>
      <c r="X170" s="61">
        <f t="shared" si="74"/>
        <v>386.92381838314975</v>
      </c>
      <c r="Y170" s="61">
        <f t="shared" si="74"/>
        <v>392.02371875772639</v>
      </c>
      <c r="Z170" s="61">
        <f t="shared" si="74"/>
        <v>422.36629346869512</v>
      </c>
      <c r="AA170" s="61">
        <f t="shared" si="74"/>
        <v>431.1003901039652</v>
      </c>
      <c r="AB170" s="61">
        <f t="shared" si="74"/>
        <v>428.01004291268782</v>
      </c>
      <c r="AC170" s="61">
        <f t="shared" si="74"/>
        <v>461.37935190014002</v>
      </c>
      <c r="AD170" s="61">
        <f t="shared" si="74"/>
        <v>486.92270513575727</v>
      </c>
      <c r="AE170" s="61">
        <f t="shared" si="74"/>
        <v>521.02880548007818</v>
      </c>
      <c r="AF170" s="61">
        <f t="shared" si="74"/>
        <v>485.90088591535908</v>
      </c>
      <c r="AG170" s="61">
        <f t="shared" si="74"/>
        <v>568.35443402278179</v>
      </c>
      <c r="AH170" s="61">
        <f t="shared" si="74"/>
        <v>573.19534090929687</v>
      </c>
      <c r="AI170" s="61">
        <f t="shared" si="74"/>
        <v>577.89978840716435</v>
      </c>
      <c r="AJ170" s="61">
        <f t="shared" si="74"/>
        <v>578.83265771750416</v>
      </c>
      <c r="AK170" s="61">
        <f t="shared" si="74"/>
        <v>496.57219389526773</v>
      </c>
      <c r="AL170" s="61">
        <f t="shared" si="74"/>
        <v>528.80898104998357</v>
      </c>
      <c r="AM170" s="61">
        <f t="shared" si="74"/>
        <v>557.55182849793039</v>
      </c>
      <c r="AN170" s="61">
        <f t="shared" si="74"/>
        <v>616.35878150057783</v>
      </c>
      <c r="AO170" s="61">
        <f t="shared" si="74"/>
        <v>600.45186120584071</v>
      </c>
      <c r="AP170" s="61">
        <f t="shared" si="74"/>
        <v>621.05751001738963</v>
      </c>
      <c r="AQ170" s="61">
        <f t="shared" si="74"/>
        <v>735.99839823288676</v>
      </c>
      <c r="AR170" s="61">
        <f t="shared" si="74"/>
        <v>751.15757701211373</v>
      </c>
      <c r="AS170" s="61">
        <f t="shared" si="74"/>
        <v>852.55821293902545</v>
      </c>
      <c r="AT170" s="61">
        <f t="shared" si="74"/>
        <v>968.79818313095961</v>
      </c>
      <c r="AU170" s="61">
        <f t="shared" si="74"/>
        <v>1025.7022862036636</v>
      </c>
      <c r="AV170" s="45"/>
      <c r="AW170" s="45"/>
      <c r="AX170" s="45"/>
      <c r="AY170" s="45"/>
      <c r="AZ170" s="45"/>
      <c r="BA170" s="45"/>
      <c r="BB170" s="45"/>
      <c r="BC170" s="45"/>
      <c r="BD170" s="45"/>
      <c r="BE170" s="45"/>
      <c r="BF170" s="45"/>
      <c r="BG170" s="45"/>
      <c r="BH170" s="45"/>
      <c r="BI170" s="45"/>
      <c r="BJ170" s="45"/>
      <c r="BK170" s="45"/>
      <c r="BL170" s="45"/>
      <c r="BM170" s="318"/>
      <c r="BN170" s="318"/>
      <c r="BO170" s="318"/>
      <c r="BP170" s="318"/>
      <c r="BQ170" s="318"/>
      <c r="BR170" s="318"/>
      <c r="BS170" s="318"/>
      <c r="BT170" s="318"/>
      <c r="BU170" s="318"/>
      <c r="BV170" s="318"/>
    </row>
    <row r="171" spans="1:74" x14ac:dyDescent="0.2">
      <c r="C171" s="20"/>
      <c r="D171" s="20" t="s">
        <v>87</v>
      </c>
      <c r="E171" s="62"/>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63">
        <f t="shared" ref="AV171:BL171" si="75">AV161+AV164+AV167+AV169</f>
        <v>995.12345748374275</v>
      </c>
      <c r="AW171" s="63">
        <f t="shared" si="75"/>
        <v>1026.6095693711598</v>
      </c>
      <c r="AX171" s="63">
        <f t="shared" si="75"/>
        <v>1059.091914674975</v>
      </c>
      <c r="AY171" s="63">
        <f t="shared" si="75"/>
        <v>1092.6020146266283</v>
      </c>
      <c r="AZ171" s="63">
        <f t="shared" si="75"/>
        <v>1154.172387802173</v>
      </c>
      <c r="BA171" s="63">
        <f t="shared" si="75"/>
        <v>1189.8365816786659</v>
      </c>
      <c r="BB171" s="63">
        <f t="shared" si="75"/>
        <v>1226.629205189015</v>
      </c>
      <c r="BC171" s="63">
        <f t="shared" si="75"/>
        <v>1264.5859623068736</v>
      </c>
      <c r="BD171" s="63">
        <f t="shared" si="75"/>
        <v>1303.7436866941791</v>
      </c>
      <c r="BE171" s="63">
        <f t="shared" si="75"/>
        <v>1344.1403774449482</v>
      </c>
      <c r="BF171" s="63">
        <f t="shared" si="75"/>
        <v>1385.8152359600222</v>
      </c>
      <c r="BG171" s="63">
        <f t="shared" si="75"/>
        <v>1455.808703988549</v>
      </c>
      <c r="BH171" s="63">
        <f t="shared" si="75"/>
        <v>1500.1625028731053</v>
      </c>
      <c r="BI171" s="63">
        <f t="shared" si="75"/>
        <v>1545.9196740365576</v>
      </c>
      <c r="BJ171" s="63">
        <f t="shared" si="75"/>
        <v>1593.1246207499366</v>
      </c>
      <c r="BK171" s="63">
        <f t="shared" si="75"/>
        <v>1641.8231512218738</v>
      </c>
      <c r="BL171" s="63">
        <f t="shared" si="75"/>
        <v>1692.0625230513929</v>
      </c>
      <c r="BM171" s="334"/>
      <c r="BN171" s="334"/>
      <c r="BO171" s="334"/>
      <c r="BP171" s="334"/>
      <c r="BQ171" s="334"/>
      <c r="BR171" s="334"/>
      <c r="BS171" s="334"/>
      <c r="BT171" s="334"/>
      <c r="BU171" s="334"/>
      <c r="BV171" s="334"/>
    </row>
    <row r="172" spans="1:74" x14ac:dyDescent="0.2">
      <c r="C172" s="20"/>
      <c r="D172" s="20" t="s">
        <v>89</v>
      </c>
      <c r="E172" s="62"/>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63">
        <f t="shared" ref="AV172:BL172" si="76">AV162+AV165+AV168+AV169</f>
        <v>995.12345748374275</v>
      </c>
      <c r="AW172" s="63">
        <f t="shared" si="76"/>
        <v>1026.6095693711598</v>
      </c>
      <c r="AX172" s="63">
        <f t="shared" si="76"/>
        <v>1059.0919146749752</v>
      </c>
      <c r="AY172" s="63">
        <f t="shared" si="76"/>
        <v>1092.6020146266283</v>
      </c>
      <c r="AZ172" s="63">
        <f t="shared" si="76"/>
        <v>1154.172387802173</v>
      </c>
      <c r="BA172" s="63">
        <f t="shared" si="76"/>
        <v>1189.8365816786661</v>
      </c>
      <c r="BB172" s="63">
        <f t="shared" si="76"/>
        <v>1226.629205189015</v>
      </c>
      <c r="BC172" s="63">
        <f t="shared" si="76"/>
        <v>1264.5859623068736</v>
      </c>
      <c r="BD172" s="63">
        <f t="shared" si="76"/>
        <v>1303.7436866941791</v>
      </c>
      <c r="BE172" s="63">
        <f t="shared" si="76"/>
        <v>1344.1403774449479</v>
      </c>
      <c r="BF172" s="63">
        <f t="shared" si="76"/>
        <v>1385.8152359600222</v>
      </c>
      <c r="BG172" s="63">
        <f t="shared" si="76"/>
        <v>1455.808703988549</v>
      </c>
      <c r="BH172" s="63">
        <f>BH162+BH165+BH168+BH169</f>
        <v>1500.162502873105</v>
      </c>
      <c r="BI172" s="63">
        <f t="shared" si="76"/>
        <v>1545.9196740365576</v>
      </c>
      <c r="BJ172" s="63">
        <f t="shared" si="76"/>
        <v>1593.1246207499366</v>
      </c>
      <c r="BK172" s="63">
        <f t="shared" si="76"/>
        <v>1641.8231512218736</v>
      </c>
      <c r="BL172" s="63">
        <f t="shared" si="76"/>
        <v>1692.0625230513929</v>
      </c>
      <c r="BM172" s="334"/>
      <c r="BN172" s="334"/>
      <c r="BO172" s="334"/>
      <c r="BP172" s="334"/>
      <c r="BQ172" s="334"/>
      <c r="BR172" s="334"/>
      <c r="BS172" s="334"/>
      <c r="BT172" s="334"/>
      <c r="BU172" s="334"/>
      <c r="BV172" s="334"/>
    </row>
    <row r="173" spans="1:74" x14ac:dyDescent="0.2">
      <c r="D173" s="2" t="s">
        <v>88</v>
      </c>
      <c r="E173" s="62"/>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63">
        <f t="shared" ref="AV173:BL173" si="77">AV32</f>
        <v>995.12345748374275</v>
      </c>
      <c r="AW173" s="63">
        <f t="shared" si="77"/>
        <v>1026.6095693711598</v>
      </c>
      <c r="AX173" s="63">
        <f t="shared" si="77"/>
        <v>1059.091914674975</v>
      </c>
      <c r="AY173" s="63">
        <f t="shared" si="77"/>
        <v>1092.6020146266283</v>
      </c>
      <c r="AZ173" s="63">
        <f t="shared" si="77"/>
        <v>1127.172387802173</v>
      </c>
      <c r="BA173" s="63">
        <f t="shared" si="77"/>
        <v>1162.8365816786659</v>
      </c>
      <c r="BB173" s="63">
        <f t="shared" si="77"/>
        <v>1199.629205189015</v>
      </c>
      <c r="BC173" s="63">
        <f t="shared" si="77"/>
        <v>1237.5859623068739</v>
      </c>
      <c r="BD173" s="63">
        <f t="shared" si="77"/>
        <v>1276.7436866941794</v>
      </c>
      <c r="BE173" s="63">
        <f t="shared" si="77"/>
        <v>1317.1403774449479</v>
      </c>
      <c r="BF173" s="63">
        <f t="shared" si="77"/>
        <v>1358.8152359600222</v>
      </c>
      <c r="BG173" s="63">
        <f t="shared" si="77"/>
        <v>1401.8087039885488</v>
      </c>
      <c r="BH173" s="63">
        <f t="shared" si="77"/>
        <v>1446.1625028731053</v>
      </c>
      <c r="BI173" s="63">
        <f t="shared" si="77"/>
        <v>1491.9196740365576</v>
      </c>
      <c r="BJ173" s="63">
        <f t="shared" si="77"/>
        <v>1539.1246207499366</v>
      </c>
      <c r="BK173" s="63">
        <f t="shared" si="77"/>
        <v>1587.8231512218736</v>
      </c>
      <c r="BL173" s="63">
        <f t="shared" si="77"/>
        <v>1638.0625230513931</v>
      </c>
      <c r="BM173" s="334"/>
      <c r="BN173" s="334"/>
      <c r="BO173" s="334"/>
      <c r="BP173" s="334"/>
      <c r="BQ173" s="334"/>
      <c r="BR173" s="334"/>
      <c r="BS173" s="334"/>
      <c r="BT173" s="334"/>
      <c r="BU173" s="334"/>
      <c r="BV173" s="334"/>
    </row>
    <row r="174" spans="1:74" x14ac:dyDescent="0.2">
      <c r="B174" s="266" t="s">
        <v>120</v>
      </c>
      <c r="C174" s="73" t="s">
        <v>78</v>
      </c>
      <c r="E174" s="14"/>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72">
        <f>AV171/AV172-1</f>
        <v>0</v>
      </c>
      <c r="AW174" s="72">
        <f t="shared" ref="AW174:BL174" si="78">AW171/AW172-1</f>
        <v>0</v>
      </c>
      <c r="AX174" s="72">
        <f t="shared" si="78"/>
        <v>0</v>
      </c>
      <c r="AY174" s="72">
        <f t="shared" si="78"/>
        <v>0</v>
      </c>
      <c r="AZ174" s="72">
        <f t="shared" si="78"/>
        <v>0</v>
      </c>
      <c r="BA174" s="72">
        <f t="shared" si="78"/>
        <v>0</v>
      </c>
      <c r="BB174" s="72">
        <f t="shared" si="78"/>
        <v>0</v>
      </c>
      <c r="BC174" s="72">
        <f t="shared" si="78"/>
        <v>0</v>
      </c>
      <c r="BD174" s="72">
        <f t="shared" si="78"/>
        <v>0</v>
      </c>
      <c r="BE174" s="72">
        <f t="shared" si="78"/>
        <v>0</v>
      </c>
      <c r="BF174" s="72">
        <f t="shared" si="78"/>
        <v>0</v>
      </c>
      <c r="BG174" s="72">
        <f t="shared" si="78"/>
        <v>0</v>
      </c>
      <c r="BH174" s="72">
        <f t="shared" si="78"/>
        <v>0</v>
      </c>
      <c r="BI174" s="72">
        <f t="shared" si="78"/>
        <v>0</v>
      </c>
      <c r="BJ174" s="72">
        <f t="shared" si="78"/>
        <v>0</v>
      </c>
      <c r="BK174" s="72">
        <f t="shared" si="78"/>
        <v>0</v>
      </c>
      <c r="BL174" s="72">
        <f t="shared" si="78"/>
        <v>0</v>
      </c>
      <c r="BM174" s="335"/>
      <c r="BN174" s="335"/>
      <c r="BO174" s="335"/>
      <c r="BP174" s="335"/>
      <c r="BQ174" s="335"/>
      <c r="BR174" s="335"/>
      <c r="BS174" s="335"/>
      <c r="BT174" s="335"/>
      <c r="BU174" s="335"/>
      <c r="BV174" s="335"/>
    </row>
    <row r="175" spans="1:74" x14ac:dyDescent="0.2">
      <c r="A175" s="2" t="s">
        <v>122</v>
      </c>
      <c r="B175" s="266">
        <v>-0.03</v>
      </c>
      <c r="C175" s="74">
        <f>(E175-AU175)/42</f>
        <v>9.7075865486694109E-3</v>
      </c>
      <c r="D175" s="5" t="s">
        <v>300</v>
      </c>
      <c r="E175" s="66">
        <f t="shared" ref="E175:AU175" si="79">E160/E170</f>
        <v>0.52731409790660599</v>
      </c>
      <c r="F175" s="66">
        <f t="shared" si="79"/>
        <v>0.53972343474013729</v>
      </c>
      <c r="G175" s="66">
        <f t="shared" si="79"/>
        <v>0.55134259717765544</v>
      </c>
      <c r="H175" s="66">
        <f t="shared" si="79"/>
        <v>0.51870604684643029</v>
      </c>
      <c r="I175" s="66">
        <f t="shared" si="79"/>
        <v>0.51290371880074515</v>
      </c>
      <c r="J175" s="66">
        <f t="shared" si="79"/>
        <v>0.52016297679168577</v>
      </c>
      <c r="K175" s="66">
        <f t="shared" si="79"/>
        <v>0.52435519836788858</v>
      </c>
      <c r="L175" s="66">
        <f t="shared" si="79"/>
        <v>0.52562861442379771</v>
      </c>
      <c r="M175" s="66">
        <f t="shared" si="79"/>
        <v>0.56585137442662181</v>
      </c>
      <c r="N175" s="66">
        <f t="shared" si="79"/>
        <v>0.5721123257639662</v>
      </c>
      <c r="O175" s="66">
        <f t="shared" si="79"/>
        <v>0.55205865220609174</v>
      </c>
      <c r="P175" s="66">
        <f t="shared" si="79"/>
        <v>0.51467766517384095</v>
      </c>
      <c r="Q175" s="66">
        <f t="shared" si="79"/>
        <v>0.47942830666904429</v>
      </c>
      <c r="R175" s="66">
        <f t="shared" si="79"/>
        <v>0.47294208996326809</v>
      </c>
      <c r="S175" s="66">
        <f t="shared" si="79"/>
        <v>0.4474378155947375</v>
      </c>
      <c r="T175" s="66">
        <f t="shared" si="79"/>
        <v>0.43009321850419974</v>
      </c>
      <c r="U175" s="66">
        <f t="shared" si="79"/>
        <v>0.47788528708065287</v>
      </c>
      <c r="V175" s="66">
        <f t="shared" si="79"/>
        <v>0.46047099039388079</v>
      </c>
      <c r="W175" s="66">
        <f t="shared" si="79"/>
        <v>0.4478388951723723</v>
      </c>
      <c r="X175" s="66">
        <f t="shared" si="79"/>
        <v>0.44405927536841067</v>
      </c>
      <c r="Y175" s="66">
        <f t="shared" si="79"/>
        <v>0.43986906405726611</v>
      </c>
      <c r="Z175" s="66">
        <f t="shared" si="79"/>
        <v>0.41620406310450342</v>
      </c>
      <c r="AA175" s="66">
        <f t="shared" si="79"/>
        <v>0.41318218575467647</v>
      </c>
      <c r="AB175" s="66">
        <f t="shared" si="79"/>
        <v>0.42224890995328224</v>
      </c>
      <c r="AC175" s="66">
        <f t="shared" si="79"/>
        <v>0.39560192683129608</v>
      </c>
      <c r="AD175" s="66">
        <f t="shared" si="79"/>
        <v>0.37811201635941077</v>
      </c>
      <c r="AE175" s="66">
        <f t="shared" si="79"/>
        <v>0.35371009864309039</v>
      </c>
      <c r="AF175" s="66">
        <f t="shared" si="79"/>
        <v>0.37952319611123986</v>
      </c>
      <c r="AG175" s="66">
        <f t="shared" si="79"/>
        <v>0.32199035898175904</v>
      </c>
      <c r="AH175" s="66">
        <f t="shared" si="79"/>
        <v>0.31635871295676621</v>
      </c>
      <c r="AI175" s="66">
        <f t="shared" si="79"/>
        <v>0.31137126963882999</v>
      </c>
      <c r="AJ175" s="66">
        <f t="shared" si="79"/>
        <v>0.21047631786501356</v>
      </c>
      <c r="AK175" s="66">
        <f t="shared" si="79"/>
        <v>0.20670206396728061</v>
      </c>
      <c r="AL175" s="66">
        <f t="shared" si="79"/>
        <v>0.17611548149193995</v>
      </c>
      <c r="AM175" s="66">
        <f t="shared" si="79"/>
        <v>0.1586153627336338</v>
      </c>
      <c r="AN175" s="66">
        <f t="shared" si="79"/>
        <v>0.13822191594649993</v>
      </c>
      <c r="AO175" s="66">
        <f t="shared" si="79"/>
        <v>0.14630546734290889</v>
      </c>
      <c r="AP175" s="66">
        <f t="shared" si="79"/>
        <v>0.1479335642762093</v>
      </c>
      <c r="AQ175" s="66">
        <f t="shared" si="79"/>
        <v>0.12703731841062332</v>
      </c>
      <c r="AR175" s="66">
        <f t="shared" si="79"/>
        <v>0.11826848500866195</v>
      </c>
      <c r="AS175" s="66">
        <f t="shared" si="79"/>
        <v>0.14020577080868338</v>
      </c>
      <c r="AT175" s="66">
        <f t="shared" si="79"/>
        <v>0.12823645928510086</v>
      </c>
      <c r="AU175" s="66">
        <f t="shared" si="79"/>
        <v>0.11959546286249075</v>
      </c>
      <c r="BM175" s="336"/>
      <c r="BN175" s="336"/>
      <c r="BO175" s="336"/>
      <c r="BP175" s="336"/>
      <c r="BQ175" s="336"/>
      <c r="BR175" s="336"/>
      <c r="BS175" s="336"/>
      <c r="BT175" s="336"/>
      <c r="BU175" s="336"/>
      <c r="BV175" s="336"/>
    </row>
    <row r="176" spans="1:74" x14ac:dyDescent="0.2">
      <c r="C176" s="74">
        <f>(E176-AU176)/42</f>
        <v>-6.8517778239297463E-3</v>
      </c>
      <c r="D176" s="7" t="s">
        <v>301</v>
      </c>
      <c r="E176" s="67">
        <f t="shared" ref="E176:AT176" si="80">E163/E170</f>
        <v>0.31842503033911312</v>
      </c>
      <c r="F176" s="67">
        <f t="shared" si="80"/>
        <v>0.29957959232708059</v>
      </c>
      <c r="G176" s="67">
        <f t="shared" si="80"/>
        <v>0.28358348792862753</v>
      </c>
      <c r="H176" s="67">
        <f t="shared" si="80"/>
        <v>0.28333946604509908</v>
      </c>
      <c r="I176" s="67">
        <f t="shared" si="80"/>
        <v>0.30539415979941065</v>
      </c>
      <c r="J176" s="67">
        <f t="shared" si="80"/>
        <v>0.30214550527851874</v>
      </c>
      <c r="K176" s="67">
        <f t="shared" si="80"/>
        <v>0.30357149990676963</v>
      </c>
      <c r="L176" s="67">
        <f t="shared" si="80"/>
        <v>0.32037846779441387</v>
      </c>
      <c r="M176" s="67">
        <f t="shared" si="80"/>
        <v>0.25754512819340364</v>
      </c>
      <c r="N176" s="67">
        <f t="shared" si="80"/>
        <v>0.2583701390160173</v>
      </c>
      <c r="O176" s="67">
        <f t="shared" si="80"/>
        <v>0.29075592130667616</v>
      </c>
      <c r="P176" s="67">
        <f t="shared" si="80"/>
        <v>0.25816461796777951</v>
      </c>
      <c r="Q176" s="67">
        <f t="shared" si="80"/>
        <v>0.29323826679147458</v>
      </c>
      <c r="R176" s="67">
        <f t="shared" si="80"/>
        <v>0.38439544613857624</v>
      </c>
      <c r="S176" s="67">
        <f t="shared" si="80"/>
        <v>0.32171641480411534</v>
      </c>
      <c r="T176" s="67">
        <f t="shared" si="80"/>
        <v>0.28113235333994452</v>
      </c>
      <c r="U176" s="67">
        <f t="shared" si="80"/>
        <v>0.26643163867143871</v>
      </c>
      <c r="V176" s="67">
        <f t="shared" si="80"/>
        <v>0.26228334064925846</v>
      </c>
      <c r="W176" s="67">
        <f t="shared" si="80"/>
        <v>0.27735453521454262</v>
      </c>
      <c r="X176" s="67">
        <f t="shared" si="80"/>
        <v>0.27712915718933084</v>
      </c>
      <c r="Y176" s="67">
        <f t="shared" si="80"/>
        <v>0.26457578508431973</v>
      </c>
      <c r="Z176" s="67">
        <f t="shared" si="80"/>
        <v>0.28977161369310656</v>
      </c>
      <c r="AA176" s="67">
        <f t="shared" si="80"/>
        <v>0.28409745776491585</v>
      </c>
      <c r="AB176" s="67">
        <f t="shared" si="80"/>
        <v>0.30290560202450045</v>
      </c>
      <c r="AC176" s="67">
        <f t="shared" si="80"/>
        <v>0.30651835571655339</v>
      </c>
      <c r="AD176" s="67">
        <f t="shared" si="80"/>
        <v>0.31271689125185975</v>
      </c>
      <c r="AE176" s="67">
        <f t="shared" si="80"/>
        <v>0.31296141928036791</v>
      </c>
      <c r="AF176" s="67">
        <f t="shared" si="80"/>
        <v>0.39533416672440774</v>
      </c>
      <c r="AG176" s="67">
        <f t="shared" si="80"/>
        <v>0.39051378054719882</v>
      </c>
      <c r="AH176" s="67">
        <f t="shared" si="80"/>
        <v>0.38960685137937739</v>
      </c>
      <c r="AI176" s="67">
        <f t="shared" si="80"/>
        <v>0.38891691458735556</v>
      </c>
      <c r="AJ176" s="67">
        <f t="shared" si="80"/>
        <v>0.44154078093799171</v>
      </c>
      <c r="AK176" s="67">
        <f t="shared" si="80"/>
        <v>0.48998532602958689</v>
      </c>
      <c r="AL176" s="67">
        <f t="shared" si="80"/>
        <v>0.53710242696342125</v>
      </c>
      <c r="AM176" s="67">
        <f t="shared" si="80"/>
        <v>0.5249606103983685</v>
      </c>
      <c r="AN176" s="67">
        <f t="shared" si="80"/>
        <v>0.49307462824509957</v>
      </c>
      <c r="AO176" s="67">
        <f t="shared" si="80"/>
        <v>0.5358631929374561</v>
      </c>
      <c r="AP176" s="67">
        <f t="shared" si="80"/>
        <v>0.51491422816068322</v>
      </c>
      <c r="AQ176" s="67">
        <f t="shared" si="80"/>
        <v>0.58824422314843905</v>
      </c>
      <c r="AR176" s="67">
        <f t="shared" si="80"/>
        <v>0.57863455149170451</v>
      </c>
      <c r="AS176" s="67">
        <f t="shared" si="80"/>
        <v>0.57719509015766668</v>
      </c>
      <c r="AT176" s="67">
        <f t="shared" si="80"/>
        <v>0.60485168873276973</v>
      </c>
      <c r="AU176" s="67">
        <f>AU163/AU170</f>
        <v>0.60619969894416248</v>
      </c>
      <c r="BM176" s="336"/>
      <c r="BN176" s="336"/>
      <c r="BO176" s="336"/>
      <c r="BP176" s="336"/>
      <c r="BQ176" s="336"/>
      <c r="BR176" s="336"/>
      <c r="BS176" s="336"/>
      <c r="BT176" s="336"/>
      <c r="BU176" s="336"/>
      <c r="BV176" s="336"/>
    </row>
    <row r="177" spans="1:104" x14ac:dyDescent="0.2">
      <c r="A177" s="368" t="s">
        <v>295</v>
      </c>
      <c r="B177" s="266">
        <v>-0.06</v>
      </c>
      <c r="C177" s="74">
        <f>(E177-AU177)/42</f>
        <v>-3.285615008471395E-3</v>
      </c>
      <c r="D177" s="9" t="s">
        <v>302</v>
      </c>
      <c r="E177" s="68">
        <f t="shared" ref="E177:AU177" si="81">E166/E170</f>
        <v>0.11913548202815515</v>
      </c>
      <c r="F177" s="68">
        <f t="shared" si="81"/>
        <v>0.1274329561819432</v>
      </c>
      <c r="G177" s="68">
        <f t="shared" si="81"/>
        <v>0.13407015973399747</v>
      </c>
      <c r="H177" s="68">
        <f t="shared" si="81"/>
        <v>0.16576240397772479</v>
      </c>
      <c r="I177" s="68">
        <f t="shared" si="81"/>
        <v>0.15232671142761919</v>
      </c>
      <c r="J177" s="68">
        <f t="shared" si="81"/>
        <v>0.15020501579266635</v>
      </c>
      <c r="K177" s="68">
        <f t="shared" si="81"/>
        <v>0.14660411952522082</v>
      </c>
      <c r="L177" s="68">
        <f t="shared" si="81"/>
        <v>0.126483109946671</v>
      </c>
      <c r="M177" s="68">
        <f t="shared" si="81"/>
        <v>0.14987729154875273</v>
      </c>
      <c r="N177" s="68">
        <f t="shared" si="81"/>
        <v>0.1438402652791323</v>
      </c>
      <c r="O177" s="68">
        <f t="shared" si="81"/>
        <v>0.13267067550799569</v>
      </c>
      <c r="P177" s="68">
        <f t="shared" si="81"/>
        <v>0.19811820252377194</v>
      </c>
      <c r="Q177" s="68">
        <f t="shared" si="81"/>
        <v>0.17744058503685778</v>
      </c>
      <c r="R177" s="68">
        <f t="shared" si="81"/>
        <v>8.6096745844674402E-2</v>
      </c>
      <c r="S177" s="68">
        <f t="shared" si="81"/>
        <v>0.18414888708755456</v>
      </c>
      <c r="T177" s="68">
        <f t="shared" si="81"/>
        <v>0.25244470129894631</v>
      </c>
      <c r="U177" s="68">
        <f t="shared" si="81"/>
        <v>0.22154067136575525</v>
      </c>
      <c r="V177" s="68">
        <f t="shared" si="81"/>
        <v>0.24517504459405343</v>
      </c>
      <c r="W177" s="68">
        <f t="shared" si="81"/>
        <v>0.24416400486051817</v>
      </c>
      <c r="X177" s="68">
        <f t="shared" si="81"/>
        <v>0.24826134295892621</v>
      </c>
      <c r="Y177" s="68">
        <f t="shared" si="81"/>
        <v>0.26432902545869191</v>
      </c>
      <c r="Z177" s="68">
        <f t="shared" si="81"/>
        <v>0.26521908253033172</v>
      </c>
      <c r="AA177" s="68">
        <f t="shared" si="81"/>
        <v>0.27417614916701843</v>
      </c>
      <c r="AB177" s="68">
        <f t="shared" si="81"/>
        <v>0.24558977458650669</v>
      </c>
      <c r="AC177" s="68">
        <f t="shared" si="81"/>
        <v>0.2700927327330318</v>
      </c>
      <c r="AD177" s="68">
        <f t="shared" si="81"/>
        <v>0.28216864667826919</v>
      </c>
      <c r="AE177" s="68">
        <f t="shared" si="81"/>
        <v>0.30771987582898525</v>
      </c>
      <c r="AF177" s="68">
        <f t="shared" si="81"/>
        <v>0.19726457027387947</v>
      </c>
      <c r="AG177" s="68">
        <f t="shared" si="81"/>
        <v>0.26328101496936263</v>
      </c>
      <c r="AH177" s="68">
        <f t="shared" si="81"/>
        <v>0.26968117800544472</v>
      </c>
      <c r="AI177" s="68">
        <f t="shared" si="81"/>
        <v>0.27522513362264289</v>
      </c>
      <c r="AJ177" s="68">
        <f t="shared" si="81"/>
        <v>0.32317360910910642</v>
      </c>
      <c r="AK177" s="68">
        <f t="shared" si="81"/>
        <v>0.27393794702763746</v>
      </c>
      <c r="AL177" s="68">
        <f t="shared" si="81"/>
        <v>0.25877147982327092</v>
      </c>
      <c r="AM177" s="68">
        <f t="shared" si="81"/>
        <v>0.28946447215565546</v>
      </c>
      <c r="AN177" s="68">
        <f t="shared" si="81"/>
        <v>0.3442114789092518</v>
      </c>
      <c r="AO177" s="68">
        <f t="shared" si="81"/>
        <v>0.29231151290852675</v>
      </c>
      <c r="AP177" s="68">
        <f t="shared" si="81"/>
        <v>0.3120776349598825</v>
      </c>
      <c r="AQ177" s="68">
        <f t="shared" si="81"/>
        <v>0.26299139812755756</v>
      </c>
      <c r="AR177" s="68">
        <f t="shared" si="81"/>
        <v>0.28147946930613876</v>
      </c>
      <c r="AS177" s="68">
        <f t="shared" si="81"/>
        <v>0.26306836517866583</v>
      </c>
      <c r="AT177" s="68">
        <f t="shared" si="81"/>
        <v>0.24928896135692091</v>
      </c>
      <c r="AU177" s="68">
        <f t="shared" si="81"/>
        <v>0.25713131238395376</v>
      </c>
      <c r="BM177" s="336"/>
      <c r="BN177" s="336"/>
      <c r="BO177" s="336"/>
      <c r="BP177" s="336"/>
      <c r="BQ177" s="336"/>
      <c r="BR177" s="336"/>
      <c r="BS177" s="336"/>
      <c r="BT177" s="336"/>
      <c r="BU177" s="336"/>
      <c r="BV177" s="336"/>
    </row>
    <row r="178" spans="1:104" x14ac:dyDescent="0.2">
      <c r="A178" s="2" t="s">
        <v>102</v>
      </c>
      <c r="C178" s="74"/>
      <c r="D178" s="229" t="s">
        <v>303</v>
      </c>
      <c r="E178" s="230">
        <f>1-E175-E176-E177</f>
        <v>3.5125389726125736E-2</v>
      </c>
      <c r="F178" s="230">
        <f t="shared" ref="F178:AU178" si="82">1-F175-F176-F177</f>
        <v>3.3264016750838926E-2</v>
      </c>
      <c r="G178" s="230">
        <f t="shared" si="82"/>
        <v>3.1003755159719565E-2</v>
      </c>
      <c r="H178" s="230">
        <f t="shared" si="82"/>
        <v>3.2192083130745841E-2</v>
      </c>
      <c r="I178" s="230">
        <f t="shared" si="82"/>
        <v>2.9375409972225014E-2</v>
      </c>
      <c r="J178" s="230">
        <f t="shared" si="82"/>
        <v>2.7486502137129137E-2</v>
      </c>
      <c r="K178" s="230">
        <f t="shared" si="82"/>
        <v>2.5469182200120982E-2</v>
      </c>
      <c r="L178" s="230">
        <f t="shared" si="82"/>
        <v>2.7509807835117417E-2</v>
      </c>
      <c r="M178" s="230">
        <f t="shared" si="82"/>
        <v>2.6726205831221816E-2</v>
      </c>
      <c r="N178" s="230">
        <f t="shared" si="82"/>
        <v>2.5677269940884206E-2</v>
      </c>
      <c r="O178" s="230">
        <f t="shared" si="82"/>
        <v>2.4514750979236416E-2</v>
      </c>
      <c r="P178" s="230">
        <f t="shared" si="82"/>
        <v>2.9039514334607608E-2</v>
      </c>
      <c r="Q178" s="230">
        <f t="shared" si="82"/>
        <v>4.9892841502623297E-2</v>
      </c>
      <c r="R178" s="230">
        <f t="shared" si="82"/>
        <v>5.656571805348122E-2</v>
      </c>
      <c r="S178" s="230">
        <f t="shared" si="82"/>
        <v>4.6696882513592608E-2</v>
      </c>
      <c r="T178" s="230">
        <f t="shared" si="82"/>
        <v>3.6329726856909494E-2</v>
      </c>
      <c r="U178" s="230">
        <f t="shared" si="82"/>
        <v>3.4142402882153117E-2</v>
      </c>
      <c r="V178" s="230">
        <f t="shared" si="82"/>
        <v>3.2070624362807276E-2</v>
      </c>
      <c r="W178" s="230">
        <f t="shared" si="82"/>
        <v>3.0642564752566909E-2</v>
      </c>
      <c r="X178" s="230">
        <f t="shared" si="82"/>
        <v>3.0550224483332222E-2</v>
      </c>
      <c r="Y178" s="230">
        <f t="shared" si="82"/>
        <v>3.1226125399722249E-2</v>
      </c>
      <c r="Z178" s="230">
        <f t="shared" si="82"/>
        <v>2.8805240672058308E-2</v>
      </c>
      <c r="AA178" s="230">
        <f t="shared" si="82"/>
        <v>2.8544207313389247E-2</v>
      </c>
      <c r="AB178" s="230">
        <f t="shared" si="82"/>
        <v>2.9255713435710623E-2</v>
      </c>
      <c r="AC178" s="230">
        <f t="shared" si="82"/>
        <v>2.7786984719118779E-2</v>
      </c>
      <c r="AD178" s="230">
        <f t="shared" si="82"/>
        <v>2.7002445710460343E-2</v>
      </c>
      <c r="AE178" s="230">
        <f t="shared" si="82"/>
        <v>2.5608606247556509E-2</v>
      </c>
      <c r="AF178" s="230">
        <f t="shared" si="82"/>
        <v>2.7878066890472925E-2</v>
      </c>
      <c r="AG178" s="230">
        <f t="shared" si="82"/>
        <v>2.4214845501679572E-2</v>
      </c>
      <c r="AH178" s="230">
        <f t="shared" si="82"/>
        <v>2.4353257658411676E-2</v>
      </c>
      <c r="AI178" s="230">
        <f t="shared" si="82"/>
        <v>2.4486682151171557E-2</v>
      </c>
      <c r="AJ178" s="230">
        <f t="shared" si="82"/>
        <v>2.4809292087888346E-2</v>
      </c>
      <c r="AK178" s="230">
        <f t="shared" si="82"/>
        <v>2.9374662975495014E-2</v>
      </c>
      <c r="AL178" s="230">
        <f t="shared" si="82"/>
        <v>2.8010611721367928E-2</v>
      </c>
      <c r="AM178" s="230">
        <f t="shared" si="82"/>
        <v>2.6959554712342293E-2</v>
      </c>
      <c r="AN178" s="230">
        <f t="shared" si="82"/>
        <v>2.4491976899148726E-2</v>
      </c>
      <c r="AO178" s="230">
        <f t="shared" si="82"/>
        <v>2.5519826811108204E-2</v>
      </c>
      <c r="AP178" s="230">
        <f t="shared" si="82"/>
        <v>2.5074572603224987E-2</v>
      </c>
      <c r="AQ178" s="230">
        <f t="shared" si="82"/>
        <v>2.172706031338012E-2</v>
      </c>
      <c r="AR178" s="230">
        <f t="shared" si="82"/>
        <v>2.1617494193494791E-2</v>
      </c>
      <c r="AS178" s="230">
        <f t="shared" si="82"/>
        <v>1.953077385498414E-2</v>
      </c>
      <c r="AT178" s="230">
        <f t="shared" si="82"/>
        <v>1.7622890625208498E-2</v>
      </c>
      <c r="AU178" s="230">
        <f t="shared" si="82"/>
        <v>1.7073525809392975E-2</v>
      </c>
      <c r="BM178" s="336"/>
      <c r="BN178" s="336"/>
      <c r="BO178" s="336"/>
      <c r="BP178" s="336"/>
      <c r="BQ178" s="336"/>
      <c r="BR178" s="336"/>
      <c r="BS178" s="336"/>
      <c r="BT178" s="336"/>
      <c r="BU178" s="336"/>
      <c r="BV178" s="336"/>
    </row>
    <row r="179" spans="1:104" x14ac:dyDescent="0.2">
      <c r="C179" s="69"/>
      <c r="D179" s="5" t="s">
        <v>296</v>
      </c>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369">
        <f>AU175</f>
        <v>0.11959546286249075</v>
      </c>
      <c r="AV179" s="267">
        <v>0.11749999999999999</v>
      </c>
      <c r="AW179" s="267">
        <v>0.115</v>
      </c>
      <c r="AX179" s="267">
        <v>0.1125</v>
      </c>
      <c r="AY179" s="267">
        <v>0.11</v>
      </c>
      <c r="AZ179" s="267">
        <v>0.1075</v>
      </c>
      <c r="BA179" s="267">
        <v>0.105</v>
      </c>
      <c r="BB179" s="267">
        <v>0.10249999999999999</v>
      </c>
      <c r="BC179" s="267">
        <v>0.1</v>
      </c>
      <c r="BD179" s="267">
        <v>9.75000000000001E-2</v>
      </c>
      <c r="BE179" s="267">
        <v>9.5000000000000098E-2</v>
      </c>
      <c r="BF179" s="267">
        <v>9.2500000000000096E-2</v>
      </c>
      <c r="BG179" s="267">
        <v>9.0000000000000094E-2</v>
      </c>
      <c r="BH179" s="267">
        <v>8.7500000000000105E-2</v>
      </c>
      <c r="BI179" s="267">
        <v>8.50000000000002E-2</v>
      </c>
      <c r="BJ179" s="267">
        <v>8.2500000000000198E-2</v>
      </c>
      <c r="BK179" s="267">
        <v>8.0000000000000196E-2</v>
      </c>
      <c r="BL179" s="267">
        <v>7.7500000000000194E-2</v>
      </c>
      <c r="BM179" s="337"/>
      <c r="BN179" s="337"/>
      <c r="BO179" s="337"/>
      <c r="BP179" s="337"/>
      <c r="BQ179" s="337"/>
      <c r="BR179" s="337"/>
      <c r="BS179" s="337"/>
      <c r="BT179" s="337"/>
      <c r="BU179" s="337"/>
      <c r="BV179" s="337"/>
    </row>
    <row r="180" spans="1:104" ht="15" x14ac:dyDescent="0.2">
      <c r="B180" s="227" t="s">
        <v>304</v>
      </c>
      <c r="C180" s="69"/>
      <c r="D180" s="7" t="s">
        <v>297</v>
      </c>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369">
        <f>AU176</f>
        <v>0.60619969894416248</v>
      </c>
      <c r="AV180" s="370">
        <v>0.61</v>
      </c>
      <c r="AW180" s="370">
        <f>AV180+(AV180-AU180)*0.8</f>
        <v>0.61304024084467001</v>
      </c>
      <c r="AX180" s="370">
        <f t="shared" ref="AX180:BL180" si="83">AW180+(AW180-AV180)*0.8</f>
        <v>0.61547243352040604</v>
      </c>
      <c r="AY180" s="370">
        <f t="shared" si="83"/>
        <v>0.61741818766099488</v>
      </c>
      <c r="AZ180" s="370">
        <f t="shared" si="83"/>
        <v>0.61897479097346597</v>
      </c>
      <c r="BA180" s="370">
        <f t="shared" si="83"/>
        <v>0.62022007362344289</v>
      </c>
      <c r="BB180" s="370">
        <f t="shared" si="83"/>
        <v>0.6212162997434244</v>
      </c>
      <c r="BC180" s="370">
        <f t="shared" si="83"/>
        <v>0.62201328063940964</v>
      </c>
      <c r="BD180" s="370">
        <f t="shared" si="83"/>
        <v>0.62265086535619785</v>
      </c>
      <c r="BE180" s="370">
        <f t="shared" si="83"/>
        <v>0.62316093312962839</v>
      </c>
      <c r="BF180" s="370">
        <f t="shared" si="83"/>
        <v>0.62356898734837285</v>
      </c>
      <c r="BG180" s="370">
        <f t="shared" si="83"/>
        <v>0.62389543072336839</v>
      </c>
      <c r="BH180" s="370">
        <f t="shared" si="83"/>
        <v>0.62415658542336483</v>
      </c>
      <c r="BI180" s="370">
        <f t="shared" si="83"/>
        <v>0.62436550918336198</v>
      </c>
      <c r="BJ180" s="370">
        <f t="shared" si="83"/>
        <v>0.62453264819135967</v>
      </c>
      <c r="BK180" s="370">
        <f t="shared" si="83"/>
        <v>0.62466635939775783</v>
      </c>
      <c r="BL180" s="370">
        <f t="shared" si="83"/>
        <v>0.62477332836287636</v>
      </c>
      <c r="BM180" s="337"/>
      <c r="BN180" s="337"/>
      <c r="BO180" s="337"/>
      <c r="BP180" s="337"/>
      <c r="BQ180" s="337"/>
      <c r="BR180" s="337"/>
      <c r="BS180" s="337"/>
      <c r="BT180" s="337"/>
      <c r="BU180" s="337"/>
      <c r="BV180" s="337"/>
    </row>
    <row r="181" spans="1:104" x14ac:dyDescent="0.2">
      <c r="C181" s="69"/>
      <c r="D181" s="9" t="s">
        <v>298</v>
      </c>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369">
        <f>AU177</f>
        <v>0.25713131238395376</v>
      </c>
      <c r="AV181" s="267">
        <f>1-AV179-AV180-AV182</f>
        <v>0.25560000000000005</v>
      </c>
      <c r="AW181" s="267">
        <f t="shared" ref="AW181:BL181" si="84">1-AW179-AW180-AW182</f>
        <v>0.25535975915532999</v>
      </c>
      <c r="AX181" s="267">
        <f t="shared" si="84"/>
        <v>0.25572756647959394</v>
      </c>
      <c r="AY181" s="267">
        <f t="shared" si="84"/>
        <v>0.25658181233900512</v>
      </c>
      <c r="AZ181" s="267">
        <f t="shared" si="84"/>
        <v>0.257825209026534</v>
      </c>
      <c r="BA181" s="267">
        <f t="shared" si="84"/>
        <v>0.2593799263765571</v>
      </c>
      <c r="BB181" s="267">
        <f t="shared" si="84"/>
        <v>0.26118370025657556</v>
      </c>
      <c r="BC181" s="267">
        <f t="shared" si="84"/>
        <v>0.2631867193605904</v>
      </c>
      <c r="BD181" s="267">
        <f t="shared" si="84"/>
        <v>0.265349134643802</v>
      </c>
      <c r="BE181" s="267">
        <f t="shared" si="84"/>
        <v>0.26763906687037153</v>
      </c>
      <c r="BF181" s="267">
        <f t="shared" si="84"/>
        <v>0.27003101265162699</v>
      </c>
      <c r="BG181" s="267">
        <f t="shared" si="84"/>
        <v>0.27250456927663153</v>
      </c>
      <c r="BH181" s="267">
        <f t="shared" si="84"/>
        <v>0.27504341457663506</v>
      </c>
      <c r="BI181" s="267">
        <f t="shared" si="84"/>
        <v>0.27763449081663782</v>
      </c>
      <c r="BJ181" s="267">
        <f t="shared" si="84"/>
        <v>0.2802673518086401</v>
      </c>
      <c r="BK181" s="267">
        <f t="shared" si="84"/>
        <v>0.28293364060224196</v>
      </c>
      <c r="BL181" s="267">
        <f t="shared" si="84"/>
        <v>0.28562667163712341</v>
      </c>
      <c r="BM181" s="337"/>
      <c r="BN181" s="337"/>
      <c r="BO181" s="337"/>
      <c r="BP181" s="337"/>
      <c r="BQ181" s="337"/>
      <c r="BR181" s="337"/>
      <c r="BS181" s="337"/>
      <c r="BT181" s="337"/>
      <c r="BU181" s="337"/>
      <c r="BV181" s="337"/>
    </row>
    <row r="182" spans="1:104" x14ac:dyDescent="0.2">
      <c r="C182" s="69"/>
      <c r="D182" s="229" t="s">
        <v>299</v>
      </c>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369">
        <f>AU178</f>
        <v>1.7073525809392975E-2</v>
      </c>
      <c r="AV182" s="231">
        <f>0.0298-0.0003*(AV$159-$E$159)</f>
        <v>1.6900000000000002E-2</v>
      </c>
      <c r="AW182" s="231">
        <f t="shared" ref="AW182:BL182" si="85">0.0298-0.0003*(AW$159-$E$159)</f>
        <v>1.6600000000000004E-2</v>
      </c>
      <c r="AX182" s="231">
        <f t="shared" si="85"/>
        <v>1.6300000000000002E-2</v>
      </c>
      <c r="AY182" s="231">
        <f t="shared" si="85"/>
        <v>1.6E-2</v>
      </c>
      <c r="AZ182" s="231">
        <f t="shared" si="85"/>
        <v>1.5700000000000002E-2</v>
      </c>
      <c r="BA182" s="231">
        <f t="shared" si="85"/>
        <v>1.54E-2</v>
      </c>
      <c r="BB182" s="231">
        <f t="shared" si="85"/>
        <v>1.5100000000000001E-2</v>
      </c>
      <c r="BC182" s="231">
        <f t="shared" si="85"/>
        <v>1.4800000000000001E-2</v>
      </c>
      <c r="BD182" s="231">
        <f t="shared" si="85"/>
        <v>1.4500000000000001E-2</v>
      </c>
      <c r="BE182" s="231">
        <f t="shared" si="85"/>
        <v>1.4200000000000001E-2</v>
      </c>
      <c r="BF182" s="231">
        <f t="shared" si="85"/>
        <v>1.3900000000000003E-2</v>
      </c>
      <c r="BG182" s="231">
        <f t="shared" si="85"/>
        <v>1.3600000000000001E-2</v>
      </c>
      <c r="BH182" s="231">
        <f t="shared" si="85"/>
        <v>1.3300000000000003E-2</v>
      </c>
      <c r="BI182" s="231">
        <f t="shared" si="85"/>
        <v>1.3000000000000001E-2</v>
      </c>
      <c r="BJ182" s="231">
        <f t="shared" si="85"/>
        <v>1.2700000000000003E-2</v>
      </c>
      <c r="BK182" s="231">
        <f t="shared" si="85"/>
        <v>1.2400000000000001E-2</v>
      </c>
      <c r="BL182" s="231">
        <f t="shared" si="85"/>
        <v>1.2100000000000003E-2</v>
      </c>
      <c r="BM182" s="337"/>
      <c r="BN182" s="337"/>
      <c r="BO182" s="337"/>
      <c r="BP182" s="337"/>
      <c r="BQ182" s="337"/>
      <c r="BR182" s="337"/>
      <c r="BS182" s="337"/>
      <c r="BT182" s="337"/>
      <c r="BU182" s="337"/>
      <c r="BV182" s="337"/>
    </row>
    <row r="183" spans="1:104" x14ac:dyDescent="0.2">
      <c r="C183" s="69"/>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f t="shared" ref="AV183:BL183" si="86">SUM(AV179:AV182)</f>
        <v>1</v>
      </c>
      <c r="AW183" s="71">
        <f t="shared" si="86"/>
        <v>1</v>
      </c>
      <c r="AX183" s="71">
        <f t="shared" si="86"/>
        <v>1</v>
      </c>
      <c r="AY183" s="71">
        <f t="shared" si="86"/>
        <v>1</v>
      </c>
      <c r="AZ183" s="71">
        <f t="shared" si="86"/>
        <v>1</v>
      </c>
      <c r="BA183" s="71">
        <f t="shared" si="86"/>
        <v>0.99999999999999989</v>
      </c>
      <c r="BB183" s="71">
        <f t="shared" si="86"/>
        <v>1</v>
      </c>
      <c r="BC183" s="71">
        <f t="shared" si="86"/>
        <v>1</v>
      </c>
      <c r="BD183" s="71">
        <f t="shared" si="86"/>
        <v>1</v>
      </c>
      <c r="BE183" s="71">
        <f t="shared" si="86"/>
        <v>1</v>
      </c>
      <c r="BF183" s="71">
        <f t="shared" si="86"/>
        <v>1</v>
      </c>
      <c r="BG183" s="71">
        <f t="shared" si="86"/>
        <v>1</v>
      </c>
      <c r="BH183" s="71">
        <f t="shared" si="86"/>
        <v>1</v>
      </c>
      <c r="BI183" s="71">
        <f t="shared" si="86"/>
        <v>1</v>
      </c>
      <c r="BJ183" s="71">
        <f t="shared" si="86"/>
        <v>1</v>
      </c>
      <c r="BK183" s="71">
        <f t="shared" si="86"/>
        <v>1</v>
      </c>
      <c r="BL183" s="71">
        <f t="shared" si="86"/>
        <v>1</v>
      </c>
      <c r="BM183" s="337"/>
      <c r="BN183" s="337"/>
      <c r="BO183" s="337"/>
      <c r="BP183" s="337"/>
      <c r="BQ183" s="337"/>
      <c r="BR183" s="337"/>
      <c r="BS183" s="337"/>
      <c r="BT183" s="337"/>
      <c r="BU183" s="337"/>
      <c r="BV183" s="337"/>
    </row>
    <row r="184" spans="1:104" ht="13.5" thickBot="1" x14ac:dyDescent="0.25">
      <c r="D184" s="70" t="s">
        <v>77</v>
      </c>
      <c r="E184" s="13"/>
      <c r="AV184" s="368"/>
      <c r="AW184" s="56"/>
      <c r="AX184" s="56"/>
      <c r="AY184" s="56"/>
      <c r="AZ184" s="56"/>
      <c r="BA184" s="56"/>
      <c r="BB184" s="56"/>
      <c r="BC184" s="56"/>
      <c r="BD184" s="56"/>
      <c r="BE184" s="56"/>
      <c r="BF184" s="56"/>
      <c r="BG184" s="56"/>
      <c r="BH184" s="56"/>
      <c r="BI184" s="56"/>
      <c r="BJ184" s="56"/>
      <c r="BK184" s="56"/>
      <c r="BL184" s="56"/>
      <c r="BM184" s="338"/>
      <c r="BN184" s="338"/>
      <c r="BO184" s="338"/>
      <c r="BP184" s="338"/>
      <c r="BQ184" s="338"/>
      <c r="BR184" s="338"/>
      <c r="BS184" s="338"/>
      <c r="BT184" s="338"/>
      <c r="BU184" s="338"/>
      <c r="BV184" s="338"/>
    </row>
    <row r="185" spans="1:104" x14ac:dyDescent="0.2">
      <c r="E185" s="3">
        <v>1971</v>
      </c>
      <c r="F185" s="3">
        <v>1972</v>
      </c>
      <c r="G185" s="3">
        <v>1973</v>
      </c>
      <c r="H185" s="3">
        <v>1974</v>
      </c>
      <c r="I185" s="3">
        <v>1975</v>
      </c>
      <c r="J185" s="3">
        <v>1976</v>
      </c>
      <c r="K185" s="3">
        <v>1977</v>
      </c>
      <c r="L185" s="3">
        <v>1978</v>
      </c>
      <c r="M185" s="3">
        <v>1979</v>
      </c>
      <c r="N185" s="3">
        <v>1980</v>
      </c>
      <c r="O185" s="3">
        <v>1981</v>
      </c>
      <c r="P185" s="3">
        <v>1982</v>
      </c>
      <c r="Q185" s="3">
        <v>1983</v>
      </c>
      <c r="R185" s="3">
        <v>1984</v>
      </c>
      <c r="S185" s="3">
        <v>1985</v>
      </c>
      <c r="T185" s="3">
        <v>1986</v>
      </c>
      <c r="U185" s="3">
        <v>1987</v>
      </c>
      <c r="V185" s="3">
        <v>1988</v>
      </c>
      <c r="W185" s="3">
        <v>1989</v>
      </c>
      <c r="X185" s="3">
        <v>1990</v>
      </c>
      <c r="Y185" s="3">
        <v>1991</v>
      </c>
      <c r="Z185" s="3">
        <v>1992</v>
      </c>
      <c r="AA185" s="3">
        <v>1993</v>
      </c>
      <c r="AB185" s="3">
        <v>1994</v>
      </c>
      <c r="AC185" s="3">
        <v>1995</v>
      </c>
      <c r="AD185" s="3">
        <v>1996</v>
      </c>
      <c r="AE185" s="3">
        <v>1997</v>
      </c>
      <c r="AF185" s="3">
        <v>1998</v>
      </c>
      <c r="AG185" s="3">
        <v>1999</v>
      </c>
      <c r="AH185" s="3">
        <v>2000</v>
      </c>
      <c r="AI185" s="3">
        <v>2001</v>
      </c>
      <c r="AJ185" s="3">
        <v>2002</v>
      </c>
      <c r="AK185" s="3">
        <v>2003</v>
      </c>
      <c r="AL185" s="3">
        <v>2004</v>
      </c>
      <c r="AM185" s="3">
        <v>2005</v>
      </c>
      <c r="AN185" s="3">
        <v>2006</v>
      </c>
      <c r="AO185" s="3">
        <v>2007</v>
      </c>
      <c r="AP185" s="3">
        <v>2008</v>
      </c>
      <c r="AQ185" s="3">
        <v>2009</v>
      </c>
      <c r="AR185" s="3">
        <v>2010</v>
      </c>
      <c r="AS185" s="3">
        <v>2011</v>
      </c>
      <c r="AT185" s="3">
        <v>2012</v>
      </c>
      <c r="AU185" s="3">
        <v>2013</v>
      </c>
      <c r="AV185" s="3">
        <v>2014</v>
      </c>
      <c r="AW185" s="3">
        <v>2015</v>
      </c>
      <c r="AX185" s="3">
        <v>2016</v>
      </c>
      <c r="AY185" s="3">
        <v>2017</v>
      </c>
      <c r="AZ185" s="3">
        <v>2018</v>
      </c>
      <c r="BA185" s="3">
        <v>2019</v>
      </c>
      <c r="BB185" s="3">
        <v>2020</v>
      </c>
      <c r="BC185" s="3">
        <v>2021</v>
      </c>
      <c r="BD185" s="3">
        <v>2022</v>
      </c>
      <c r="BE185" s="3">
        <v>2023</v>
      </c>
      <c r="BF185" s="3">
        <v>2024</v>
      </c>
      <c r="BG185" s="3">
        <v>2025</v>
      </c>
      <c r="BH185" s="3">
        <v>2026</v>
      </c>
      <c r="BI185" s="3">
        <v>2027</v>
      </c>
      <c r="BJ185" s="3">
        <v>2028</v>
      </c>
      <c r="BK185" s="3">
        <v>2029</v>
      </c>
      <c r="BL185" s="3">
        <v>2030</v>
      </c>
      <c r="BM185" s="332">
        <v>2031</v>
      </c>
      <c r="BN185" s="332">
        <v>2032</v>
      </c>
      <c r="BO185" s="332">
        <v>2033</v>
      </c>
      <c r="BP185" s="332">
        <v>2034</v>
      </c>
      <c r="BQ185" s="332">
        <v>2035</v>
      </c>
      <c r="BR185" s="332">
        <v>2036</v>
      </c>
      <c r="BS185" s="332">
        <v>2037</v>
      </c>
      <c r="BT185" s="332">
        <v>2038</v>
      </c>
      <c r="BU185" s="332">
        <v>2039</v>
      </c>
      <c r="BV185" s="332">
        <v>2040</v>
      </c>
    </row>
    <row r="186" spans="1:104" x14ac:dyDescent="0.2">
      <c r="C186" s="20" t="s">
        <v>13</v>
      </c>
      <c r="E186" s="4" t="s">
        <v>1</v>
      </c>
      <c r="F186" s="4" t="s">
        <v>1</v>
      </c>
      <c r="G186" s="4" t="s">
        <v>1</v>
      </c>
      <c r="H186" s="4" t="s">
        <v>1</v>
      </c>
      <c r="I186" s="4" t="s">
        <v>1</v>
      </c>
      <c r="J186" s="4" t="s">
        <v>1</v>
      </c>
      <c r="K186" s="4" t="s">
        <v>1</v>
      </c>
      <c r="L186" s="4" t="s">
        <v>1</v>
      </c>
      <c r="M186" s="4" t="s">
        <v>1</v>
      </c>
      <c r="N186" s="4" t="s">
        <v>1</v>
      </c>
      <c r="O186" s="4" t="s">
        <v>1</v>
      </c>
      <c r="P186" s="4" t="s">
        <v>1</v>
      </c>
      <c r="Q186" s="4" t="s">
        <v>1</v>
      </c>
      <c r="R186" s="4" t="s">
        <v>1</v>
      </c>
      <c r="S186" s="4" t="s">
        <v>1</v>
      </c>
      <c r="T186" s="4" t="s">
        <v>1</v>
      </c>
      <c r="U186" s="4" t="s">
        <v>1</v>
      </c>
      <c r="V186" s="4" t="s">
        <v>1</v>
      </c>
      <c r="W186" s="4" t="s">
        <v>1</v>
      </c>
      <c r="X186" s="4" t="s">
        <v>1</v>
      </c>
      <c r="Y186" s="4" t="s">
        <v>1</v>
      </c>
      <c r="Z186" s="4" t="s">
        <v>1</v>
      </c>
      <c r="AA186" s="4" t="s">
        <v>1</v>
      </c>
      <c r="AB186" s="4" t="s">
        <v>1</v>
      </c>
      <c r="AC186" s="4" t="s">
        <v>1</v>
      </c>
      <c r="AD186" s="4" t="s">
        <v>1</v>
      </c>
      <c r="AE186" s="4" t="s">
        <v>1</v>
      </c>
      <c r="AF186" s="4" t="s">
        <v>1</v>
      </c>
      <c r="AG186" s="4" t="s">
        <v>1</v>
      </c>
      <c r="AH186" s="4" t="s">
        <v>1</v>
      </c>
      <c r="AI186" s="4" t="s">
        <v>1</v>
      </c>
      <c r="AJ186" s="4" t="s">
        <v>1</v>
      </c>
      <c r="AK186" s="4" t="s">
        <v>1</v>
      </c>
      <c r="AL186" s="4" t="s">
        <v>1</v>
      </c>
      <c r="AM186" s="4" t="s">
        <v>1</v>
      </c>
      <c r="AN186" s="4" t="s">
        <v>1</v>
      </c>
      <c r="AO186" s="4" t="s">
        <v>1</v>
      </c>
      <c r="AP186" s="4" t="s">
        <v>1</v>
      </c>
      <c r="AQ186" s="4" t="s">
        <v>1</v>
      </c>
      <c r="AR186" s="4" t="s">
        <v>1</v>
      </c>
      <c r="AS186" s="4" t="s">
        <v>1</v>
      </c>
      <c r="AT186" s="4" t="s">
        <v>1</v>
      </c>
      <c r="AU186" s="4" t="s">
        <v>1</v>
      </c>
      <c r="AV186" s="4" t="s">
        <v>1</v>
      </c>
      <c r="AW186" s="4" t="s">
        <v>1</v>
      </c>
      <c r="AX186" s="4" t="s">
        <v>1</v>
      </c>
      <c r="AY186" s="4" t="s">
        <v>1</v>
      </c>
      <c r="AZ186" s="4" t="s">
        <v>1</v>
      </c>
      <c r="BA186" s="4" t="s">
        <v>1</v>
      </c>
      <c r="BB186" s="4" t="s">
        <v>1</v>
      </c>
      <c r="BC186" s="4" t="s">
        <v>1</v>
      </c>
      <c r="BD186" s="4" t="s">
        <v>1</v>
      </c>
      <c r="BE186" s="4" t="s">
        <v>1</v>
      </c>
      <c r="BF186" s="4" t="s">
        <v>1</v>
      </c>
      <c r="BG186" s="4" t="s">
        <v>1</v>
      </c>
      <c r="BH186" s="4" t="s">
        <v>1</v>
      </c>
      <c r="BI186" s="4" t="s">
        <v>1</v>
      </c>
      <c r="BJ186" s="4" t="s">
        <v>1</v>
      </c>
      <c r="BK186" s="4" t="s">
        <v>1</v>
      </c>
      <c r="BL186" s="4" t="s">
        <v>1</v>
      </c>
      <c r="BM186" s="339" t="s">
        <v>1</v>
      </c>
      <c r="BN186" s="339" t="s">
        <v>1</v>
      </c>
      <c r="BO186" s="339" t="s">
        <v>1</v>
      </c>
      <c r="BP186" s="339" t="s">
        <v>1</v>
      </c>
      <c r="BQ186" s="339" t="s">
        <v>1</v>
      </c>
      <c r="BR186" s="339" t="s">
        <v>1</v>
      </c>
      <c r="BS186" s="339" t="s">
        <v>1</v>
      </c>
      <c r="BT186" s="339" t="s">
        <v>1</v>
      </c>
      <c r="BU186" s="339" t="s">
        <v>1</v>
      </c>
      <c r="BV186" s="339" t="s">
        <v>1</v>
      </c>
    </row>
    <row r="187" spans="1:104" x14ac:dyDescent="0.2">
      <c r="E187" s="4" t="s">
        <v>2</v>
      </c>
      <c r="F187" s="4" t="s">
        <v>2</v>
      </c>
      <c r="G187" s="4" t="s">
        <v>2</v>
      </c>
      <c r="H187" s="4" t="s">
        <v>2</v>
      </c>
      <c r="I187" s="4" t="s">
        <v>2</v>
      </c>
      <c r="J187" s="4" t="s">
        <v>2</v>
      </c>
      <c r="K187" s="4" t="s">
        <v>2</v>
      </c>
      <c r="L187" s="4" t="s">
        <v>2</v>
      </c>
      <c r="M187" s="4" t="s">
        <v>2</v>
      </c>
      <c r="N187" s="4" t="s">
        <v>2</v>
      </c>
      <c r="O187" s="4" t="s">
        <v>2</v>
      </c>
      <c r="P187" s="4" t="s">
        <v>2</v>
      </c>
      <c r="Q187" s="4" t="s">
        <v>2</v>
      </c>
      <c r="R187" s="4" t="s">
        <v>2</v>
      </c>
      <c r="S187" s="4" t="s">
        <v>2</v>
      </c>
      <c r="T187" s="4" t="s">
        <v>2</v>
      </c>
      <c r="U187" s="4" t="s">
        <v>2</v>
      </c>
      <c r="V187" s="4" t="s">
        <v>2</v>
      </c>
      <c r="W187" s="4" t="s">
        <v>2</v>
      </c>
      <c r="X187" s="4" t="s">
        <v>2</v>
      </c>
      <c r="Y187" s="4" t="s">
        <v>2</v>
      </c>
      <c r="Z187" s="4" t="s">
        <v>2</v>
      </c>
      <c r="AA187" s="4" t="s">
        <v>2</v>
      </c>
      <c r="AB187" s="4" t="s">
        <v>2</v>
      </c>
      <c r="AC187" s="4" t="s">
        <v>2</v>
      </c>
      <c r="AD187" s="4" t="s">
        <v>2</v>
      </c>
      <c r="AE187" s="4" t="s">
        <v>2</v>
      </c>
      <c r="AF187" s="4" t="s">
        <v>2</v>
      </c>
      <c r="AG187" s="4" t="s">
        <v>2</v>
      </c>
      <c r="AH187" s="4" t="s">
        <v>2</v>
      </c>
      <c r="AI187" s="4" t="s">
        <v>2</v>
      </c>
      <c r="AJ187" s="4" t="s">
        <v>2</v>
      </c>
      <c r="AK187" s="4" t="s">
        <v>2</v>
      </c>
      <c r="AL187" s="4" t="s">
        <v>2</v>
      </c>
      <c r="AM187" s="4" t="s">
        <v>2</v>
      </c>
      <c r="AN187" s="4" t="s">
        <v>2</v>
      </c>
      <c r="AO187" s="4" t="s">
        <v>2</v>
      </c>
      <c r="AP187" s="4" t="s">
        <v>2</v>
      </c>
      <c r="AQ187" s="4" t="s">
        <v>2</v>
      </c>
      <c r="AR187" s="4" t="s">
        <v>2</v>
      </c>
      <c r="AS187" s="4" t="s">
        <v>2</v>
      </c>
      <c r="AT187" s="4" t="s">
        <v>2</v>
      </c>
      <c r="AU187" s="4" t="s">
        <v>2</v>
      </c>
      <c r="AV187" s="4" t="s">
        <v>2</v>
      </c>
      <c r="AW187" s="4" t="s">
        <v>2</v>
      </c>
      <c r="AX187" s="4" t="s">
        <v>2</v>
      </c>
      <c r="AY187" s="4" t="s">
        <v>2</v>
      </c>
      <c r="AZ187" s="4" t="s">
        <v>2</v>
      </c>
      <c r="BA187" s="4" t="s">
        <v>2</v>
      </c>
      <c r="BB187" s="4" t="s">
        <v>2</v>
      </c>
      <c r="BC187" s="4" t="s">
        <v>2</v>
      </c>
      <c r="BD187" s="4" t="s">
        <v>2</v>
      </c>
      <c r="BE187" s="4" t="s">
        <v>2</v>
      </c>
      <c r="BF187" s="4" t="s">
        <v>2</v>
      </c>
      <c r="BG187" s="4" t="s">
        <v>2</v>
      </c>
      <c r="BH187" s="4" t="s">
        <v>2</v>
      </c>
      <c r="BI187" s="4" t="s">
        <v>2</v>
      </c>
      <c r="BJ187" s="4" t="s">
        <v>2</v>
      </c>
      <c r="BK187" s="4" t="s">
        <v>2</v>
      </c>
      <c r="BL187" s="4" t="s">
        <v>2</v>
      </c>
      <c r="BM187" s="339" t="s">
        <v>2</v>
      </c>
      <c r="BN187" s="339" t="s">
        <v>2</v>
      </c>
      <c r="BO187" s="339" t="s">
        <v>2</v>
      </c>
      <c r="BP187" s="339" t="s">
        <v>2</v>
      </c>
      <c r="BQ187" s="339" t="s">
        <v>2</v>
      </c>
      <c r="BR187" s="339" t="s">
        <v>2</v>
      </c>
      <c r="BS187" s="339" t="s">
        <v>2</v>
      </c>
      <c r="BT187" s="339" t="s">
        <v>2</v>
      </c>
      <c r="BU187" s="339" t="s">
        <v>2</v>
      </c>
      <c r="BV187" s="339" t="s">
        <v>2</v>
      </c>
    </row>
    <row r="188" spans="1:104" s="6" customFormat="1" x14ac:dyDescent="0.2">
      <c r="A188" s="2"/>
      <c r="B188" s="2"/>
      <c r="C188" s="116" t="str">
        <f>'4_UK+GH_1960-2013_energy_data'!B7</f>
        <v>Direct heat</v>
      </c>
      <c r="D188" s="116" t="str">
        <f t="shared" ref="D188:D194" si="87">D135</f>
        <v>MTH.100.C - Charcoal stoves</v>
      </c>
      <c r="E188" s="136">
        <f>'4_UK+GH_1960-2013_energy_data'!P80</f>
        <v>549.69999999999902</v>
      </c>
      <c r="F188" s="136">
        <f>'4_UK+GH_1960-2013_energy_data'!Q80</f>
        <v>549.69999999999902</v>
      </c>
      <c r="G188" s="136">
        <f>'4_UK+GH_1960-2013_energy_data'!R80</f>
        <v>549.69999999999902</v>
      </c>
      <c r="H188" s="136">
        <f>'4_UK+GH_1960-2013_energy_data'!S80</f>
        <v>700.35</v>
      </c>
      <c r="I188" s="136">
        <f>'4_UK+GH_1960-2013_energy_data'!T80</f>
        <v>719.900000000001</v>
      </c>
      <c r="J188" s="136">
        <f>'4_UK+GH_1960-2013_energy_data'!U80</f>
        <v>744.05</v>
      </c>
      <c r="K188" s="136">
        <f>'4_UK+GH_1960-2013_energy_data'!V80</f>
        <v>769.349999999999</v>
      </c>
      <c r="L188" s="136">
        <f>'4_UK+GH_1960-2013_energy_data'!W80</f>
        <v>793.49999999999898</v>
      </c>
      <c r="M188" s="136">
        <f>'4_UK+GH_1960-2013_energy_data'!X80</f>
        <v>815.35</v>
      </c>
      <c r="N188" s="136">
        <f>'4_UK+GH_1960-2013_energy_data'!Y80</f>
        <v>840.650000000001</v>
      </c>
      <c r="O188" s="136">
        <f>'4_UK+GH_1960-2013_energy_data'!Z80</f>
        <v>859.05</v>
      </c>
      <c r="P188" s="136">
        <f>'4_UK+GH_1960-2013_energy_data'!AA80</f>
        <v>884.35</v>
      </c>
      <c r="Q188" s="136">
        <f>'4_UK+GH_1960-2013_energy_data'!AB80</f>
        <v>906.2</v>
      </c>
      <c r="R188" s="136">
        <f>'4_UK+GH_1960-2013_energy_data'!AC80</f>
        <v>1002.8</v>
      </c>
      <c r="S188" s="136">
        <f>'4_UK+GH_1960-2013_energy_data'!AD80</f>
        <v>1060.3</v>
      </c>
      <c r="T188" s="136">
        <f>'4_UK+GH_1960-2013_energy_data'!AE80</f>
        <v>1117.8</v>
      </c>
      <c r="U188" s="136">
        <f>'4_UK+GH_1960-2013_energy_data'!AF80</f>
        <v>1183.3499999999999</v>
      </c>
      <c r="V188" s="136">
        <f>'4_UK+GH_1960-2013_energy_data'!AG80</f>
        <v>1246.5999999999999</v>
      </c>
      <c r="W188" s="136">
        <f>'4_UK+GH_1960-2013_energy_data'!AH80</f>
        <v>1315.6</v>
      </c>
      <c r="X188" s="136">
        <f>'4_UK+GH_1960-2013_energy_data'!AI80</f>
        <v>1321.35</v>
      </c>
      <c r="Y188" s="136">
        <f>'4_UK+GH_1960-2013_energy_data'!AJ80</f>
        <v>1367.35</v>
      </c>
      <c r="Z188" s="136">
        <f>'4_UK+GH_1960-2013_energy_data'!AK80</f>
        <v>1390.35</v>
      </c>
      <c r="AA188" s="136">
        <f>'4_UK+GH_1960-2013_energy_data'!AL80</f>
        <v>1401.85</v>
      </c>
      <c r="AB188" s="136">
        <f>'4_UK+GH_1960-2013_energy_data'!AM80</f>
        <v>1401.85</v>
      </c>
      <c r="AC188" s="136">
        <f>'4_UK+GH_1960-2013_energy_data'!AN80</f>
        <v>1390.35</v>
      </c>
      <c r="AD188" s="136">
        <f>'4_UK+GH_1960-2013_energy_data'!AO80</f>
        <v>1355.85</v>
      </c>
      <c r="AE188" s="136">
        <f>'4_UK+GH_1960-2013_energy_data'!AP80</f>
        <v>1315.6</v>
      </c>
      <c r="AF188" s="136">
        <f>'4_UK+GH_1960-2013_energy_data'!AQ80</f>
        <v>1275.3499999999999</v>
      </c>
      <c r="AG188" s="136">
        <f>'4_UK+GH_1960-2013_energy_data'!AR80</f>
        <v>1235.0999999999999</v>
      </c>
      <c r="AH188" s="136">
        <f>'4_UK+GH_1960-2013_energy_data'!AS80</f>
        <v>1253.24247104247</v>
      </c>
      <c r="AI188" s="136">
        <f>'4_UK+GH_1960-2013_energy_data'!AT80</f>
        <v>1278.58424015009</v>
      </c>
      <c r="AJ188" s="136">
        <f>'4_UK+GH_1960-2013_energy_data'!AU80</f>
        <v>1308.41092896175</v>
      </c>
      <c r="AK188" s="136">
        <f>'4_UK+GH_1960-2013_energy_data'!AV80</f>
        <v>1345.12614840989</v>
      </c>
      <c r="AL188" s="136">
        <f>'4_UK+GH_1960-2013_energy_data'!AW80</f>
        <v>1392.2152920962201</v>
      </c>
      <c r="AM188" s="136">
        <f>'4_UK+GH_1960-2013_energy_data'!AX80</f>
        <v>1446.04833333333</v>
      </c>
      <c r="AN188" s="136">
        <f>'4_UK+GH_1960-2013_energy_data'!AY80</f>
        <v>1518.7947154471501</v>
      </c>
      <c r="AO188" s="136">
        <f>'4_UK+GH_1960-2013_energy_data'!AZ80</f>
        <v>1592.0687203791499</v>
      </c>
      <c r="AP188" s="136">
        <f>'4_UK+GH_1960-2013_energy_data'!BA80</f>
        <v>1689.8923195084501</v>
      </c>
      <c r="AQ188" s="136">
        <f>'4_UK+GH_1960-2013_energy_data'!BB80</f>
        <v>1805.4417287630399</v>
      </c>
      <c r="AR188" s="136">
        <f>'4_UK+GH_1960-2013_energy_data'!BC80</f>
        <v>1937.23015988372</v>
      </c>
      <c r="AS188" s="136">
        <f>'4_UK+GH_1960-2013_energy_data'!BD80</f>
        <v>2072.8140028288499</v>
      </c>
      <c r="AT188" s="136">
        <f>'4_UK+GH_1960-2013_energy_data'!BE80</f>
        <v>2131.9848422496598</v>
      </c>
      <c r="AU188" s="136">
        <f>'4_UK+GH_1960-2013_energy_data'!BF80</f>
        <v>2284.4137355584098</v>
      </c>
      <c r="AV188" s="137">
        <f t="shared" ref="AV188:BV188" si="88">AV135/AV222</f>
        <v>2310.4419055935487</v>
      </c>
      <c r="AW188" s="137">
        <f t="shared" si="88"/>
        <v>2336.0261854118667</v>
      </c>
      <c r="AX188" s="137">
        <f t="shared" si="88"/>
        <v>2361.1778343082387</v>
      </c>
      <c r="AY188" s="137">
        <f t="shared" si="88"/>
        <v>2385.907733980117</v>
      </c>
      <c r="AZ188" s="137">
        <f t="shared" si="88"/>
        <v>2410.2264042250472</v>
      </c>
      <c r="BA188" s="137">
        <f t="shared" si="88"/>
        <v>2434.1440178615421</v>
      </c>
      <c r="BB188" s="137">
        <f t="shared" si="88"/>
        <v>2457.6704149177854</v>
      </c>
      <c r="BC188" s="137">
        <f t="shared" si="88"/>
        <v>2480.8151161297324</v>
      </c>
      <c r="BD188" s="137">
        <f t="shared" si="88"/>
        <v>2503.5873357875134</v>
      </c>
      <c r="BE188" s="137">
        <f t="shared" si="88"/>
        <v>2525.9959939665546</v>
      </c>
      <c r="BF188" s="137">
        <f t="shared" si="88"/>
        <v>2548.0497281775206</v>
      </c>
      <c r="BG188" s="137">
        <f t="shared" si="88"/>
        <v>2569.7569044670499</v>
      </c>
      <c r="BH188" s="137">
        <f t="shared" si="88"/>
        <v>2552.7320708904767</v>
      </c>
      <c r="BI188" s="137">
        <f t="shared" si="88"/>
        <v>2532.9852409106929</v>
      </c>
      <c r="BJ188" s="137">
        <f t="shared" si="88"/>
        <v>2513.5415716636317</v>
      </c>
      <c r="BK188" s="137">
        <f t="shared" si="88"/>
        <v>2494.3941349755137</v>
      </c>
      <c r="BL188" s="137">
        <f t="shared" si="88"/>
        <v>2475.5362121839044</v>
      </c>
      <c r="BM188" s="340">
        <f t="shared" si="88"/>
        <v>0</v>
      </c>
      <c r="BN188" s="340">
        <f t="shared" si="88"/>
        <v>0</v>
      </c>
      <c r="BO188" s="340">
        <f t="shared" si="88"/>
        <v>0</v>
      </c>
      <c r="BP188" s="340">
        <f t="shared" si="88"/>
        <v>0</v>
      </c>
      <c r="BQ188" s="340">
        <f t="shared" si="88"/>
        <v>0</v>
      </c>
      <c r="BR188" s="340">
        <f t="shared" si="88"/>
        <v>0</v>
      </c>
      <c r="BS188" s="340">
        <f t="shared" si="88"/>
        <v>0</v>
      </c>
      <c r="BT188" s="340">
        <f t="shared" si="88"/>
        <v>0</v>
      </c>
      <c r="BU188" s="340">
        <f t="shared" si="88"/>
        <v>0</v>
      </c>
      <c r="BV188" s="341">
        <f t="shared" si="88"/>
        <v>0</v>
      </c>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row>
    <row r="189" spans="1:104" s="6" customFormat="1" x14ac:dyDescent="0.2">
      <c r="A189" s="2"/>
      <c r="B189" s="2"/>
      <c r="C189" s="117"/>
      <c r="D189" s="126" t="str">
        <f t="shared" si="87"/>
        <v>MTH.100.C - Kerosene stoves</v>
      </c>
      <c r="E189" s="139">
        <f>'4_UK+GH_1960-2013_energy_data'!P81</f>
        <v>94.588952010562494</v>
      </c>
      <c r="F189" s="139">
        <f>'4_UK+GH_1960-2013_energy_data'!Q81</f>
        <v>104.402737616566</v>
      </c>
      <c r="G189" s="139">
        <f>'4_UK+GH_1960-2013_energy_data'!R81</f>
        <v>112.536768852997</v>
      </c>
      <c r="H189" s="139">
        <f>'4_UK+GH_1960-2013_energy_data'!S81</f>
        <v>115.749868259834</v>
      </c>
      <c r="I189" s="139">
        <f>'4_UK+GH_1960-2013_energy_data'!T81</f>
        <v>115.305184130954</v>
      </c>
      <c r="J189" s="139">
        <f>'4_UK+GH_1960-2013_energy_data'!U81</f>
        <v>108.114509700176</v>
      </c>
      <c r="K189" s="139">
        <f>'4_UK+GH_1960-2013_energy_data'!V81</f>
        <v>133.417777888329</v>
      </c>
      <c r="L189" s="139">
        <f>'4_UK+GH_1960-2013_energy_data'!W81</f>
        <v>155.24748782693999</v>
      </c>
      <c r="M189" s="139">
        <f>'4_UK+GH_1960-2013_energy_data'!X81</f>
        <v>148.750255354145</v>
      </c>
      <c r="N189" s="139">
        <f>'4_UK+GH_1960-2013_energy_data'!Y81</f>
        <v>93.183572926687702</v>
      </c>
      <c r="O189" s="139">
        <f>'4_UK+GH_1960-2013_energy_data'!Z81</f>
        <v>155.53917844667001</v>
      </c>
      <c r="P189" s="139">
        <f>'4_UK+GH_1960-2013_energy_data'!AA81</f>
        <v>151.09448532183799</v>
      </c>
      <c r="Q189" s="139">
        <f>'4_UK+GH_1960-2013_energy_data'!AB81</f>
        <v>48.726952676702403</v>
      </c>
      <c r="R189" s="139">
        <f>'4_UK+GH_1960-2013_energy_data'!AC81</f>
        <v>98.660549007621199</v>
      </c>
      <c r="S189" s="139">
        <f>'4_UK+GH_1960-2013_energy_data'!AD81</f>
        <v>148.43257682507399</v>
      </c>
      <c r="T189" s="139">
        <f>'4_UK+GH_1960-2013_energy_data'!AE81</f>
        <v>130.176203801285</v>
      </c>
      <c r="U189" s="139">
        <f>'4_UK+GH_1960-2013_energy_data'!AF81</f>
        <v>149.743924167985</v>
      </c>
      <c r="V189" s="139">
        <f>'4_UK+GH_1960-2013_energy_data'!AG81</f>
        <v>124.244181793883</v>
      </c>
      <c r="W189" s="139">
        <f>'4_UK+GH_1960-2013_energy_data'!AH81</f>
        <v>165.930891020655</v>
      </c>
      <c r="X189" s="139">
        <f>'4_UK+GH_1960-2013_energy_data'!AI81</f>
        <v>147.196479738524</v>
      </c>
      <c r="Y189" s="139">
        <f>'4_UK+GH_1960-2013_energy_data'!AJ81</f>
        <v>84.075594870839396</v>
      </c>
      <c r="Z189" s="139">
        <f>'4_UK+GH_1960-2013_energy_data'!AK81</f>
        <v>94.124333937714795</v>
      </c>
      <c r="AA189" s="139">
        <f>'4_UK+GH_1960-2013_energy_data'!AL81</f>
        <v>96.222261967689093</v>
      </c>
      <c r="AB189" s="139">
        <f>'4_UK+GH_1960-2013_energy_data'!AM81</f>
        <v>105.020141765042</v>
      </c>
      <c r="AC189" s="139">
        <f>'4_UK+GH_1960-2013_energy_data'!AN81</f>
        <v>117.599546242293</v>
      </c>
      <c r="AD189" s="139">
        <f>'4_UK+GH_1960-2013_energy_data'!AO81</f>
        <v>133.371175802279</v>
      </c>
      <c r="AE189" s="139">
        <f>'4_UK+GH_1960-2013_energy_data'!AP81</f>
        <v>136.96</v>
      </c>
      <c r="AF189" s="139">
        <f>'4_UK+GH_1960-2013_energy_data'!AQ81</f>
        <v>158.60123960670799</v>
      </c>
      <c r="AG189" s="139">
        <f>'4_UK+GH_1960-2013_energy_data'!AR81</f>
        <v>151.28427918233501</v>
      </c>
      <c r="AH189" s="139">
        <f>'4_UK+GH_1960-2013_energy_data'!AS81</f>
        <v>62.7691156319543</v>
      </c>
      <c r="AI189" s="139">
        <f>'4_UK+GH_1960-2013_energy_data'!AT81</f>
        <v>127.104256913634</v>
      </c>
      <c r="AJ189" s="139">
        <f>'4_UK+GH_1960-2013_energy_data'!AU81</f>
        <v>69.031982213465199</v>
      </c>
      <c r="AK189" s="139">
        <f>'4_UK+GH_1960-2013_energy_data'!AV81</f>
        <v>125.51376933303899</v>
      </c>
      <c r="AL189" s="139">
        <f>'4_UK+GH_1960-2013_energy_data'!AW81</f>
        <v>138.43792739628</v>
      </c>
      <c r="AM189" s="139">
        <f>'4_UK+GH_1960-2013_energy_data'!AX81</f>
        <v>102.981874593067</v>
      </c>
      <c r="AN189" s="139">
        <f>'4_UK+GH_1960-2013_energy_data'!AY81</f>
        <v>78.581648427862504</v>
      </c>
      <c r="AO189" s="139">
        <f>'4_UK+GH_1960-2013_energy_data'!AZ81</f>
        <v>140.293475466475</v>
      </c>
      <c r="AP189" s="139">
        <f>'4_UK+GH_1960-2013_energy_data'!BA81</f>
        <v>198.615368641271</v>
      </c>
      <c r="AQ189" s="139">
        <f>'4_UK+GH_1960-2013_energy_data'!BB81</f>
        <v>101.39522484374299</v>
      </c>
      <c r="AR189" s="139">
        <f>'4_UK+GH_1960-2013_energy_data'!BC81</f>
        <v>88.077182656009199</v>
      </c>
      <c r="AS189" s="139">
        <f>'4_UK+GH_1960-2013_energy_data'!BD81</f>
        <v>74.700726972430004</v>
      </c>
      <c r="AT189" s="139">
        <f>'4_UK+GH_1960-2013_energy_data'!BE81</f>
        <v>54.219051489388903</v>
      </c>
      <c r="AU189" s="139">
        <f>'4_UK+GH_1960-2013_energy_data'!BF81</f>
        <v>32.908699964999897</v>
      </c>
      <c r="AV189" s="140">
        <f t="shared" ref="AV189:BV189" si="89">AV136/AV223</f>
        <v>32.914771330366449</v>
      </c>
      <c r="AW189" s="140">
        <f t="shared" si="89"/>
        <v>32.920844936373285</v>
      </c>
      <c r="AX189" s="140">
        <f t="shared" si="89"/>
        <v>32.926920784260979</v>
      </c>
      <c r="AY189" s="140">
        <f t="shared" si="89"/>
        <v>32.932998875271061</v>
      </c>
      <c r="AZ189" s="140">
        <f t="shared" si="89"/>
        <v>32.939079210645936</v>
      </c>
      <c r="BA189" s="140">
        <f t="shared" si="89"/>
        <v>32.945161791628969</v>
      </c>
      <c r="BB189" s="140">
        <f t="shared" si="89"/>
        <v>32.951246619464406</v>
      </c>
      <c r="BC189" s="140">
        <f t="shared" si="89"/>
        <v>32.957333695397438</v>
      </c>
      <c r="BD189" s="140">
        <f t="shared" si="89"/>
        <v>32.963423020674156</v>
      </c>
      <c r="BE189" s="140">
        <f t="shared" si="89"/>
        <v>32.969514596541593</v>
      </c>
      <c r="BF189" s="140">
        <f t="shared" si="89"/>
        <v>32.975608424247689</v>
      </c>
      <c r="BG189" s="140">
        <f t="shared" si="89"/>
        <v>32.981704505041321</v>
      </c>
      <c r="BH189" s="140">
        <f t="shared" si="89"/>
        <v>32.987802840172264</v>
      </c>
      <c r="BI189" s="140">
        <f t="shared" si="89"/>
        <v>32.993903430891244</v>
      </c>
      <c r="BJ189" s="140">
        <f t="shared" si="89"/>
        <v>33.000006278449902</v>
      </c>
      <c r="BK189" s="140">
        <f t="shared" si="89"/>
        <v>33.006111384100805</v>
      </c>
      <c r="BL189" s="140">
        <f t="shared" si="89"/>
        <v>33.01221874909745</v>
      </c>
      <c r="BM189" s="342">
        <f t="shared" si="89"/>
        <v>0</v>
      </c>
      <c r="BN189" s="342">
        <f t="shared" si="89"/>
        <v>0</v>
      </c>
      <c r="BO189" s="342">
        <f t="shared" si="89"/>
        <v>0</v>
      </c>
      <c r="BP189" s="342">
        <f t="shared" si="89"/>
        <v>0</v>
      </c>
      <c r="BQ189" s="342">
        <f t="shared" si="89"/>
        <v>0</v>
      </c>
      <c r="BR189" s="342">
        <f t="shared" si="89"/>
        <v>0</v>
      </c>
      <c r="BS189" s="342">
        <f t="shared" si="89"/>
        <v>0</v>
      </c>
      <c r="BT189" s="342">
        <f t="shared" si="89"/>
        <v>0</v>
      </c>
      <c r="BU189" s="342">
        <f t="shared" si="89"/>
        <v>0</v>
      </c>
      <c r="BV189" s="343">
        <f t="shared" si="89"/>
        <v>0</v>
      </c>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row>
    <row r="190" spans="1:104" s="6" customFormat="1" x14ac:dyDescent="0.2">
      <c r="A190" s="2"/>
      <c r="B190" s="2"/>
      <c r="C190" s="117"/>
      <c r="D190" s="126" t="str">
        <f t="shared" si="87"/>
        <v>MTH.100.C - LPG stoves</v>
      </c>
      <c r="E190" s="139">
        <f>'4_UK+GH_1960-2013_energy_data'!P82</f>
        <v>3.3801099248479098</v>
      </c>
      <c r="F190" s="139">
        <f>'4_UK+GH_1960-2013_energy_data'!Q82</f>
        <v>6.8088741923847396</v>
      </c>
      <c r="G190" s="139">
        <f>'4_UK+GH_1960-2013_energy_data'!R82</f>
        <v>5.6836751945958204</v>
      </c>
      <c r="H190" s="139">
        <f>'4_UK+GH_1960-2013_energy_data'!S82</f>
        <v>4.50138376566023</v>
      </c>
      <c r="I190" s="139">
        <f>'4_UK+GH_1960-2013_energy_data'!T82</f>
        <v>5.2189050808918198</v>
      </c>
      <c r="J190" s="139">
        <f>'4_UK+GH_1960-2013_energy_data'!U82</f>
        <v>4.9796613419016396</v>
      </c>
      <c r="K190" s="139">
        <f>'4_UK+GH_1960-2013_energy_data'!V82</f>
        <v>6.9381355989693096</v>
      </c>
      <c r="L190" s="139">
        <f>'4_UK+GH_1960-2013_energy_data'!W82</f>
        <v>6.6089182916108102</v>
      </c>
      <c r="M190" s="139">
        <f>'4_UK+GH_1960-2013_energy_data'!X82</f>
        <v>4.9694536160791003</v>
      </c>
      <c r="N190" s="139">
        <f>'4_UK+GH_1960-2013_energy_data'!Y82</f>
        <v>4.9161882902852598</v>
      </c>
      <c r="O190" s="139">
        <f>'4_UK+GH_1960-2013_energy_data'!Z82</f>
        <v>3.1957230608773499</v>
      </c>
      <c r="P190" s="139">
        <f>'4_UK+GH_1960-2013_energy_data'!AA82</f>
        <v>5.6400020935754203</v>
      </c>
      <c r="Q190" s="139">
        <f>'4_UK+GH_1960-2013_energy_data'!AB82</f>
        <v>1.59760500579353</v>
      </c>
      <c r="R190" s="139">
        <f>'4_UK+GH_1960-2013_energy_data'!AC82</f>
        <v>2.2398482325121098</v>
      </c>
      <c r="S190" s="139">
        <f>'4_UK+GH_1960-2013_energy_data'!AD82</f>
        <v>3.5649862038168698</v>
      </c>
      <c r="T190" s="139">
        <f>'4_UK+GH_1960-2013_energy_data'!AE82</f>
        <v>2.2282513947130198</v>
      </c>
      <c r="U190" s="139">
        <f>'4_UK+GH_1960-2013_energy_data'!AF82</f>
        <v>3.44231013024952</v>
      </c>
      <c r="V190" s="139">
        <f>'4_UK+GH_1960-2013_energy_data'!AG82</f>
        <v>2.79902988076087</v>
      </c>
      <c r="W190" s="139">
        <f>'4_UK+GH_1960-2013_energy_data'!AH82</f>
        <v>3.4361725388948599</v>
      </c>
      <c r="X190" s="139">
        <f>'4_UK+GH_1960-2013_energy_data'!AI82</f>
        <v>3.42278565242137</v>
      </c>
      <c r="Y190" s="139">
        <f>'4_UK+GH_1960-2013_energy_data'!AJ82</f>
        <v>5.8967748340566599</v>
      </c>
      <c r="Z190" s="139">
        <f>'4_UK+GH_1960-2013_energy_data'!AK82</f>
        <v>9.9573759217658608</v>
      </c>
      <c r="AA190" s="139">
        <f>'4_UK+GH_1960-2013_energy_data'!AL82</f>
        <v>13.1717065233626</v>
      </c>
      <c r="AB190" s="139">
        <f>'4_UK+GH_1960-2013_energy_data'!AM82</f>
        <v>19.618667061895</v>
      </c>
      <c r="AC190" s="139">
        <f>'4_UK+GH_1960-2013_energy_data'!AN82</f>
        <v>22.766090911493201</v>
      </c>
      <c r="AD190" s="139">
        <f>'4_UK+GH_1960-2013_energy_data'!AO82</f>
        <v>27.6521835726533</v>
      </c>
      <c r="AE190" s="139">
        <f>'4_UK+GH_1960-2013_energy_data'!AP82</f>
        <v>25.68</v>
      </c>
      <c r="AF190" s="139">
        <f>'4_UK+GH_1960-2013_energy_data'!AQ82</f>
        <v>25.950598392962601</v>
      </c>
      <c r="AG190" s="139">
        <f>'4_UK+GH_1960-2013_energy_data'!AR82</f>
        <v>29.056689795518299</v>
      </c>
      <c r="AH190" s="139">
        <f>'4_UK+GH_1960-2013_energy_data'!AS82</f>
        <v>41.437060993269803</v>
      </c>
      <c r="AI190" s="139">
        <f>'4_UK+GH_1960-2013_energy_data'!AT82</f>
        <v>44.865801105466304</v>
      </c>
      <c r="AJ190" s="139">
        <f>'4_UK+GH_1960-2013_energy_data'!AU82</f>
        <v>52.032974997158199</v>
      </c>
      <c r="AK190" s="139">
        <f>'4_UK+GH_1960-2013_energy_data'!AV82</f>
        <v>62.507546262904803</v>
      </c>
      <c r="AL190" s="139">
        <f>'4_UK+GH_1960-2013_energy_data'!AW82</f>
        <v>79.995575675884695</v>
      </c>
      <c r="AM190" s="139">
        <f>'4_UK+GH_1960-2013_energy_data'!AX82</f>
        <v>75.982831596038395</v>
      </c>
      <c r="AN190" s="139">
        <f>'4_UK+GH_1960-2013_energy_data'!AY82</f>
        <v>100.07695043424199</v>
      </c>
      <c r="AO190" s="139">
        <f>'4_UK+GH_1960-2013_energy_data'!AZ82</f>
        <v>106.36361708298899</v>
      </c>
      <c r="AP190" s="139">
        <f>'4_UK+GH_1960-2013_energy_data'!BA82</f>
        <v>124.424840116884</v>
      </c>
      <c r="AQ190" s="139">
        <f>'4_UK+GH_1960-2013_energy_data'!BB82</f>
        <v>170.177863738822</v>
      </c>
      <c r="AR190" s="139">
        <f>'4_UK+GH_1960-2013_energy_data'!BC82</f>
        <v>185.50213253934299</v>
      </c>
      <c r="AS190" s="139">
        <f>'4_UK+GH_1960-2013_energy_data'!BD82</f>
        <v>224.04247478331601</v>
      </c>
      <c r="AT190" s="139">
        <f>'4_UK+GH_1960-2013_energy_data'!BE82</f>
        <v>279.47906306999602</v>
      </c>
      <c r="AU190" s="139">
        <f>'4_UK+GH_1960-2013_energy_data'!BF82</f>
        <v>238.30849161094301</v>
      </c>
      <c r="AV190" s="140">
        <f t="shared" ref="AV190:BV190" si="90">AV137/AV224</f>
        <v>164.29352032606045</v>
      </c>
      <c r="AW190" s="140">
        <f t="shared" si="90"/>
        <v>169.9231599483798</v>
      </c>
      <c r="AX190" s="140">
        <f t="shared" si="90"/>
        <v>175.02992767238109</v>
      </c>
      <c r="AY190" s="140">
        <f t="shared" si="90"/>
        <v>179.57539162999768</v>
      </c>
      <c r="AZ190" s="140">
        <f t="shared" si="90"/>
        <v>183.51934315778581</v>
      </c>
      <c r="BA190" s="140">
        <f t="shared" si="90"/>
        <v>186.81972507956806</v>
      </c>
      <c r="BB190" s="140">
        <f t="shared" si="90"/>
        <v>189.43255729709378</v>
      </c>
      <c r="BC190" s="140">
        <f t="shared" si="90"/>
        <v>191.31185959172586</v>
      </c>
      <c r="BD190" s="140">
        <f t="shared" si="90"/>
        <v>192.40957153678087</v>
      </c>
      <c r="BE190" s="140">
        <f t="shared" si="90"/>
        <v>192.6754694165958</v>
      </c>
      <c r="BF190" s="140">
        <f t="shared" si="90"/>
        <v>192.05708004481511</v>
      </c>
      <c r="BG190" s="140">
        <f t="shared" si="90"/>
        <v>190.49959137056973</v>
      </c>
      <c r="BH190" s="140">
        <f t="shared" si="90"/>
        <v>193.46196293810337</v>
      </c>
      <c r="BI190" s="140">
        <f t="shared" si="90"/>
        <v>195.76748450165312</v>
      </c>
      <c r="BJ190" s="140">
        <f t="shared" si="90"/>
        <v>196.92053008443185</v>
      </c>
      <c r="BK190" s="140">
        <f t="shared" si="90"/>
        <v>196.85626153129994</v>
      </c>
      <c r="BL190" s="140">
        <f t="shared" si="90"/>
        <v>195.50699916680344</v>
      </c>
      <c r="BM190" s="342">
        <f t="shared" si="90"/>
        <v>0</v>
      </c>
      <c r="BN190" s="342">
        <f t="shared" si="90"/>
        <v>0</v>
      </c>
      <c r="BO190" s="342">
        <f t="shared" si="90"/>
        <v>0</v>
      </c>
      <c r="BP190" s="342">
        <f t="shared" si="90"/>
        <v>0</v>
      </c>
      <c r="BQ190" s="342">
        <f t="shared" si="90"/>
        <v>0</v>
      </c>
      <c r="BR190" s="342">
        <f t="shared" si="90"/>
        <v>0</v>
      </c>
      <c r="BS190" s="342">
        <f t="shared" si="90"/>
        <v>0</v>
      </c>
      <c r="BT190" s="342">
        <f t="shared" si="90"/>
        <v>0</v>
      </c>
      <c r="BU190" s="342">
        <f t="shared" si="90"/>
        <v>0</v>
      </c>
      <c r="BV190" s="343">
        <f t="shared" si="90"/>
        <v>0</v>
      </c>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row>
    <row r="191" spans="1:104" s="6" customFormat="1" x14ac:dyDescent="0.2">
      <c r="A191" s="2"/>
      <c r="B191" s="2"/>
      <c r="C191" s="117"/>
      <c r="D191" s="126" t="str">
        <f t="shared" si="87"/>
        <v>MTH.100.C - Wood stoves</v>
      </c>
      <c r="E191" s="139">
        <f>'4_UK+GH_1960-2013_energy_data'!P83</f>
        <v>1851.5</v>
      </c>
      <c r="F191" s="139">
        <f>'4_UK+GH_1960-2013_energy_data'!Q83</f>
        <v>1966.5</v>
      </c>
      <c r="G191" s="139">
        <f>'4_UK+GH_1960-2013_energy_data'!R83</f>
        <v>2086.1</v>
      </c>
      <c r="H191" s="139">
        <f>'4_UK+GH_1960-2013_energy_data'!S83</f>
        <v>2074.6</v>
      </c>
      <c r="I191" s="139">
        <f>'4_UK+GH_1960-2013_energy_data'!T83</f>
        <v>2135.5500000000002</v>
      </c>
      <c r="J191" s="139">
        <f>'4_UK+GH_1960-2013_energy_data'!U83</f>
        <v>2197.65</v>
      </c>
      <c r="K191" s="139">
        <f>'4_UK+GH_1960-2013_energy_data'!V83</f>
        <v>2260.9</v>
      </c>
      <c r="L191" s="139">
        <f>'4_UK+GH_1960-2013_energy_data'!W83</f>
        <v>2318.4</v>
      </c>
      <c r="M191" s="139">
        <f>'4_UK+GH_1960-2013_energy_data'!X83</f>
        <v>2374.75</v>
      </c>
      <c r="N191" s="139">
        <f>'4_UK+GH_1960-2013_energy_data'!Y83</f>
        <v>2439.15</v>
      </c>
      <c r="O191" s="139">
        <f>'4_UK+GH_1960-2013_energy_data'!Z83</f>
        <v>2495.5</v>
      </c>
      <c r="P191" s="139">
        <f>'4_UK+GH_1960-2013_energy_data'!AA83</f>
        <v>2556.4499999999998</v>
      </c>
      <c r="Q191" s="139">
        <f>'4_UK+GH_1960-2013_energy_data'!AB83</f>
        <v>2626.6</v>
      </c>
      <c r="R191" s="139">
        <f>'4_UK+GH_1960-2013_energy_data'!AC83</f>
        <v>2653.05</v>
      </c>
      <c r="S191" s="139">
        <f>'4_UK+GH_1960-2013_energy_data'!AD83</f>
        <v>2730.1</v>
      </c>
      <c r="T191" s="139">
        <f>'4_UK+GH_1960-2013_energy_data'!AE83</f>
        <v>2811.75</v>
      </c>
      <c r="U191" s="139">
        <f>'4_UK+GH_1960-2013_energy_data'!AF83</f>
        <v>2894.55</v>
      </c>
      <c r="V191" s="139">
        <f>'4_UK+GH_1960-2013_energy_data'!AG83</f>
        <v>2981.95</v>
      </c>
      <c r="W191" s="139">
        <f>'4_UK+GH_1960-2013_energy_data'!AH83</f>
        <v>3072.8</v>
      </c>
      <c r="X191" s="139">
        <f>'4_UK+GH_1960-2013_energy_data'!AI83</f>
        <v>3163.65</v>
      </c>
      <c r="Y191" s="139">
        <f>'4_UK+GH_1960-2013_energy_data'!AJ83</f>
        <v>3261.4</v>
      </c>
      <c r="Z191" s="139">
        <f>'4_UK+GH_1960-2013_energy_data'!AK83</f>
        <v>3336.15</v>
      </c>
      <c r="AA191" s="139">
        <f>'4_UK+GH_1960-2013_energy_data'!AL83</f>
        <v>3387.9</v>
      </c>
      <c r="AB191" s="139">
        <f>'4_UK+GH_1960-2013_energy_data'!AM83</f>
        <v>3416.65</v>
      </c>
      <c r="AC191" s="139">
        <f>'4_UK+GH_1960-2013_energy_data'!AN83</f>
        <v>3422.4</v>
      </c>
      <c r="AD191" s="139">
        <f>'4_UK+GH_1960-2013_energy_data'!AO83</f>
        <v>3410.9</v>
      </c>
      <c r="AE191" s="139">
        <f>'4_UK+GH_1960-2013_energy_data'!AP83</f>
        <v>3376.4</v>
      </c>
      <c r="AF191" s="139">
        <f>'4_UK+GH_1960-2013_energy_data'!AQ83</f>
        <v>3318.9</v>
      </c>
      <c r="AG191" s="139">
        <f>'4_UK+GH_1960-2013_energy_data'!AR83</f>
        <v>3238.4</v>
      </c>
      <c r="AH191" s="139">
        <f>'4_UK+GH_1960-2013_energy_data'!AS83</f>
        <v>3216.55</v>
      </c>
      <c r="AI191" s="139">
        <f>'4_UK+GH_1960-2013_energy_data'!AT83</f>
        <v>2977.35</v>
      </c>
      <c r="AJ191" s="139">
        <f>'4_UK+GH_1960-2013_energy_data'!AU83</f>
        <v>2756.55</v>
      </c>
      <c r="AK191" s="139">
        <f>'4_UK+GH_1960-2013_energy_data'!AV83</f>
        <v>2553</v>
      </c>
      <c r="AL191" s="139">
        <f>'4_UK+GH_1960-2013_energy_data'!AW83</f>
        <v>2366.6999999999998</v>
      </c>
      <c r="AM191" s="139">
        <f>'4_UK+GH_1960-2013_energy_data'!AX83</f>
        <v>2196.5</v>
      </c>
      <c r="AN191" s="139">
        <f>'4_UK+GH_1960-2013_energy_data'!AY83</f>
        <v>2043.55</v>
      </c>
      <c r="AO191" s="139">
        <f>'4_UK+GH_1960-2013_energy_data'!AZ83</f>
        <v>1928.55</v>
      </c>
      <c r="AP191" s="139">
        <f>'4_UK+GH_1960-2013_energy_data'!BA83</f>
        <v>1835.4</v>
      </c>
      <c r="AQ191" s="139">
        <f>'4_UK+GH_1960-2013_energy_data'!BB83</f>
        <v>1782.5</v>
      </c>
      <c r="AR191" s="139">
        <f>'4_UK+GH_1960-2013_energy_data'!BC83</f>
        <v>1749.15</v>
      </c>
      <c r="AS191" s="139">
        <f>'4_UK+GH_1960-2013_energy_data'!BD83</f>
        <v>1800.9</v>
      </c>
      <c r="AT191" s="139">
        <f>'4_UK+GH_1960-2013_energy_data'!BE83</f>
        <v>1782.5</v>
      </c>
      <c r="AU191" s="139">
        <f>'4_UK+GH_1960-2013_energy_data'!BF83</f>
        <v>1799.75</v>
      </c>
      <c r="AV191" s="140">
        <f t="shared" ref="AV191:BV191" si="91">AV138/AV225</f>
        <v>1799.75</v>
      </c>
      <c r="AW191" s="140">
        <f t="shared" si="91"/>
        <v>1799.75</v>
      </c>
      <c r="AX191" s="140">
        <f t="shared" si="91"/>
        <v>1799.75</v>
      </c>
      <c r="AY191" s="140">
        <f t="shared" si="91"/>
        <v>1799.75</v>
      </c>
      <c r="AZ191" s="140">
        <f t="shared" si="91"/>
        <v>1799.75</v>
      </c>
      <c r="BA191" s="140">
        <f t="shared" si="91"/>
        <v>1799.75</v>
      </c>
      <c r="BB191" s="140">
        <f t="shared" si="91"/>
        <v>1799.75</v>
      </c>
      <c r="BC191" s="140">
        <f t="shared" si="91"/>
        <v>1799.75</v>
      </c>
      <c r="BD191" s="140">
        <f t="shared" si="91"/>
        <v>1799.75</v>
      </c>
      <c r="BE191" s="140">
        <f t="shared" si="91"/>
        <v>1799.75</v>
      </c>
      <c r="BF191" s="140">
        <f t="shared" si="91"/>
        <v>1799.75</v>
      </c>
      <c r="BG191" s="140">
        <f t="shared" si="91"/>
        <v>1799.75</v>
      </c>
      <c r="BH191" s="140">
        <f t="shared" si="91"/>
        <v>1799.75</v>
      </c>
      <c r="BI191" s="140">
        <f t="shared" si="91"/>
        <v>1799.75</v>
      </c>
      <c r="BJ191" s="140">
        <f t="shared" si="91"/>
        <v>1799.75</v>
      </c>
      <c r="BK191" s="140">
        <f t="shared" si="91"/>
        <v>1799.75</v>
      </c>
      <c r="BL191" s="140">
        <f t="shared" si="91"/>
        <v>1799.75</v>
      </c>
      <c r="BM191" s="342">
        <f t="shared" si="91"/>
        <v>0</v>
      </c>
      <c r="BN191" s="342">
        <f t="shared" si="91"/>
        <v>0</v>
      </c>
      <c r="BO191" s="342">
        <f t="shared" si="91"/>
        <v>0</v>
      </c>
      <c r="BP191" s="342">
        <f t="shared" si="91"/>
        <v>0</v>
      </c>
      <c r="BQ191" s="342">
        <f t="shared" si="91"/>
        <v>0</v>
      </c>
      <c r="BR191" s="342">
        <f t="shared" si="91"/>
        <v>0</v>
      </c>
      <c r="BS191" s="342">
        <f t="shared" si="91"/>
        <v>0</v>
      </c>
      <c r="BT191" s="342">
        <f t="shared" si="91"/>
        <v>0</v>
      </c>
      <c r="BU191" s="342">
        <f t="shared" si="91"/>
        <v>0</v>
      </c>
      <c r="BV191" s="343">
        <f t="shared" si="91"/>
        <v>0</v>
      </c>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row>
    <row r="192" spans="1:104" s="6" customFormat="1" x14ac:dyDescent="0.2">
      <c r="A192" s="2"/>
      <c r="B192" s="2"/>
      <c r="C192" s="118"/>
      <c r="D192" s="127" t="str">
        <f t="shared" si="87"/>
        <v>HTH.600.C - Electric heaters</v>
      </c>
      <c r="E192" s="142">
        <f>'4_UK+GH_1960-2013_energy_data'!P84</f>
        <v>159.780074521758</v>
      </c>
      <c r="F192" s="142">
        <f>'4_UK+GH_1960-2013_energy_data'!Q84</f>
        <v>182.387630319842</v>
      </c>
      <c r="G192" s="142">
        <f>'4_UK+GH_1960-2013_energy_data'!R84</f>
        <v>211.67591601983301</v>
      </c>
      <c r="H192" s="142">
        <f>'4_UK+GH_1960-2013_energy_data'!S84</f>
        <v>195.34803609668401</v>
      </c>
      <c r="I192" s="142">
        <f>'4_UK+GH_1960-2013_energy_data'!T84</f>
        <v>190.12802924061501</v>
      </c>
      <c r="J192" s="142">
        <f>'4_UK+GH_1960-2013_energy_data'!U84</f>
        <v>200.74352175889999</v>
      </c>
      <c r="K192" s="142">
        <f>'4_UK+GH_1960-2013_energy_data'!V84</f>
        <v>212.72897454207799</v>
      </c>
      <c r="L192" s="142">
        <f>'4_UK+GH_1960-2013_energy_data'!W84</f>
        <v>180.14670457957601</v>
      </c>
      <c r="M192" s="142">
        <f>'4_UK+GH_1960-2013_energy_data'!X84</f>
        <v>223.45552744993</v>
      </c>
      <c r="N192" s="142">
        <f>'4_UK+GH_1960-2013_energy_data'!Y84</f>
        <v>252.70911230402299</v>
      </c>
      <c r="O192" s="142">
        <f>'4_UK+GH_1960-2013_energy_data'!Z84</f>
        <v>253.82040670591999</v>
      </c>
      <c r="P192" s="142">
        <f>'4_UK+GH_1960-2013_energy_data'!AA84</f>
        <v>185.44317841813699</v>
      </c>
      <c r="Q192" s="142">
        <f>'4_UK+GH_1960-2013_energy_data'!AB84</f>
        <v>45.949452287787899</v>
      </c>
      <c r="R192" s="142">
        <f>'4_UK+GH_1960-2013_energy_data'!AC84</f>
        <v>24.0631094561531</v>
      </c>
      <c r="S192" s="142">
        <f>'4_UK+GH_1960-2013_energy_data'!AD84</f>
        <v>46.540258828024001</v>
      </c>
      <c r="T192" s="142">
        <f>'4_UK+GH_1960-2013_energy_data'!AE84</f>
        <v>92.525645091331896</v>
      </c>
      <c r="U192" s="142">
        <f>'4_UK+GH_1960-2013_energy_data'!AF84</f>
        <v>136.27184535743399</v>
      </c>
      <c r="V192" s="142">
        <f>'4_UK+GH_1960-2013_energy_data'!AG84</f>
        <v>136.43965974648299</v>
      </c>
      <c r="W192" s="142">
        <f>'4_UK+GH_1960-2013_energy_data'!AH84</f>
        <v>136.38711996766401</v>
      </c>
      <c r="X192" s="142">
        <f>'4_UK+GH_1960-2013_energy_data'!AI84</f>
        <v>136.59849065379601</v>
      </c>
      <c r="Y192" s="142">
        <f>'4_UK+GH_1960-2013_energy_data'!AJ84</f>
        <v>136.48333325176401</v>
      </c>
      <c r="Z192" s="142">
        <f>'4_UK+GH_1960-2013_energy_data'!AK84</f>
        <v>136.63760493947399</v>
      </c>
      <c r="AA192" s="142">
        <f>'4_UK+GH_1960-2013_energy_data'!AL84</f>
        <v>136.966840876324</v>
      </c>
      <c r="AB192" s="142">
        <f>'4_UK+GH_1960-2013_energy_data'!AM84</f>
        <v>137.96741993744899</v>
      </c>
      <c r="AC192" s="142">
        <f>'4_UK+GH_1960-2013_energy_data'!AN84</f>
        <v>131.97807482938501</v>
      </c>
      <c r="AD192" s="142">
        <f>'4_UK+GH_1960-2013_energy_data'!AO84</f>
        <v>126.52193689340901</v>
      </c>
      <c r="AE192" s="142">
        <f>'4_UK+GH_1960-2013_energy_data'!AP84</f>
        <v>137.72011132926701</v>
      </c>
      <c r="AF192" s="142">
        <f>'4_UK+GH_1960-2013_energy_data'!AQ84</f>
        <v>225.073611801862</v>
      </c>
      <c r="AG192" s="142">
        <f>'4_UK+GH_1960-2013_energy_data'!AR84</f>
        <v>195.13433230976801</v>
      </c>
      <c r="AH192" s="142">
        <f>'4_UK+GH_1960-2013_energy_data'!AS84</f>
        <v>155.62513519569001</v>
      </c>
      <c r="AI192" s="142">
        <f>'4_UK+GH_1960-2013_energy_data'!AT84</f>
        <v>171.38875176078099</v>
      </c>
      <c r="AJ192" s="142">
        <f>'4_UK+GH_1960-2013_energy_data'!AU84</f>
        <v>73.536938611771603</v>
      </c>
      <c r="AK192" s="142">
        <f>'4_UK+GH_1960-2013_energy_data'!AV84</f>
        <v>18.728195698917698</v>
      </c>
      <c r="AL192" s="224"/>
      <c r="AM192" s="224"/>
      <c r="AN192" s="224"/>
      <c r="AO192" s="224"/>
      <c r="AP192" s="224"/>
      <c r="AQ192" s="224"/>
      <c r="AR192" s="224"/>
      <c r="AS192" s="142">
        <f>'4_UK+GH_1960-2013_energy_data'!BD84</f>
        <v>79.109933130700298</v>
      </c>
      <c r="AT192" s="142">
        <f>'4_UK+GH_1960-2013_energy_data'!BE84</f>
        <v>83.815639816446506</v>
      </c>
      <c r="AU192" s="142">
        <f>'4_UK+GH_1960-2013_energy_data'!BF84</f>
        <v>82.269507325892505</v>
      </c>
      <c r="AV192" s="143">
        <f t="shared" ref="AV192:BV192" si="92">AV139/AV226</f>
        <v>83.641265725927411</v>
      </c>
      <c r="AW192" s="143">
        <f t="shared" si="92"/>
        <v>83.641265725927411</v>
      </c>
      <c r="AX192" s="143">
        <f t="shared" si="92"/>
        <v>83.641265725927411</v>
      </c>
      <c r="AY192" s="143">
        <f t="shared" si="92"/>
        <v>83.641265725927411</v>
      </c>
      <c r="AZ192" s="143">
        <f t="shared" si="92"/>
        <v>167.28253145185482</v>
      </c>
      <c r="BA192" s="143">
        <f t="shared" si="92"/>
        <v>167.28253145185482</v>
      </c>
      <c r="BB192" s="143">
        <f t="shared" si="92"/>
        <v>167.28253145185482</v>
      </c>
      <c r="BC192" s="143">
        <f t="shared" si="92"/>
        <v>167.28253145185482</v>
      </c>
      <c r="BD192" s="143">
        <f t="shared" si="92"/>
        <v>167.28253145185482</v>
      </c>
      <c r="BE192" s="143">
        <f t="shared" si="92"/>
        <v>167.28253145185482</v>
      </c>
      <c r="BF192" s="143">
        <f t="shared" si="92"/>
        <v>167.28253145185482</v>
      </c>
      <c r="BG192" s="143">
        <f t="shared" si="92"/>
        <v>250.92379717778223</v>
      </c>
      <c r="BH192" s="143">
        <f t="shared" si="92"/>
        <v>250.92379717778223</v>
      </c>
      <c r="BI192" s="143">
        <f t="shared" si="92"/>
        <v>250.92379717778223</v>
      </c>
      <c r="BJ192" s="143">
        <f t="shared" si="92"/>
        <v>250.92379717778223</v>
      </c>
      <c r="BK192" s="143">
        <f t="shared" si="92"/>
        <v>250.92379717778223</v>
      </c>
      <c r="BL192" s="143">
        <f t="shared" si="92"/>
        <v>250.92379717778223</v>
      </c>
      <c r="BM192" s="344">
        <f t="shared" si="92"/>
        <v>0</v>
      </c>
      <c r="BN192" s="344">
        <f t="shared" si="92"/>
        <v>0</v>
      </c>
      <c r="BO192" s="344">
        <f t="shared" si="92"/>
        <v>0</v>
      </c>
      <c r="BP192" s="344">
        <f t="shared" si="92"/>
        <v>0</v>
      </c>
      <c r="BQ192" s="344">
        <f t="shared" si="92"/>
        <v>0</v>
      </c>
      <c r="BR192" s="344">
        <f t="shared" si="92"/>
        <v>0</v>
      </c>
      <c r="BS192" s="344">
        <f t="shared" si="92"/>
        <v>0</v>
      </c>
      <c r="BT192" s="344">
        <f t="shared" si="92"/>
        <v>0</v>
      </c>
      <c r="BU192" s="344">
        <f t="shared" si="92"/>
        <v>0</v>
      </c>
      <c r="BV192" s="345">
        <f t="shared" si="92"/>
        <v>0</v>
      </c>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row>
    <row r="193" spans="1:104" s="8" customFormat="1" x14ac:dyDescent="0.2">
      <c r="A193" s="2"/>
      <c r="B193" s="2"/>
      <c r="C193" s="119" t="str">
        <f>'4_UK+GH_1960-2013_energy_data'!B28</f>
        <v>Direct - MD</v>
      </c>
      <c r="D193" s="119" t="str">
        <f t="shared" si="87"/>
        <v>MD - Boat engines</v>
      </c>
      <c r="E193" s="145">
        <f>'4_UK+GH_1960-2013_energy_data'!P96</f>
        <v>12.699602093617299</v>
      </c>
      <c r="F193" s="145">
        <f>'4_UK+GH_1960-2013_energy_data'!Q96</f>
        <v>13.887845126939199</v>
      </c>
      <c r="G193" s="145">
        <f>'4_UK+GH_1960-2013_energy_data'!R96</f>
        <v>14.7513381692309</v>
      </c>
      <c r="H193" s="145">
        <f>'4_UK+GH_1960-2013_energy_data'!S96</f>
        <v>13.2285563725525</v>
      </c>
      <c r="I193" s="145">
        <f>'4_UK+GH_1960-2013_energy_data'!T96</f>
        <v>13.6599148611595</v>
      </c>
      <c r="J193" s="145">
        <f>'4_UK+GH_1960-2013_energy_data'!U96</f>
        <v>12.6993153435513</v>
      </c>
      <c r="K193" s="145">
        <f>'4_UK+GH_1960-2013_energy_data'!V96</f>
        <v>18.0905461543496</v>
      </c>
      <c r="L193" s="145">
        <f>'4_UK+GH_1960-2013_energy_data'!W96</f>
        <v>15.414530011663199</v>
      </c>
      <c r="M193" s="145">
        <f>'4_UK+GH_1960-2013_energy_data'!X96</f>
        <v>12.1450022480479</v>
      </c>
      <c r="N193" s="145">
        <f>'4_UK+GH_1960-2013_energy_data'!Y96</f>
        <v>13.109835440760699</v>
      </c>
      <c r="O193" s="145">
        <f>'4_UK+GH_1960-2013_energy_data'!Z96</f>
        <v>15.819711947768599</v>
      </c>
      <c r="P193" s="145">
        <f>'4_UK+GH_1960-2013_energy_data'!AA96</f>
        <v>14.515610754987801</v>
      </c>
      <c r="Q193" s="145">
        <f>'4_UK+GH_1960-2013_energy_data'!AB96</f>
        <v>7.9613092517628496</v>
      </c>
      <c r="R193" s="145">
        <f>'4_UK+GH_1960-2013_energy_data'!AC96</f>
        <v>11.151595740407499</v>
      </c>
      <c r="S193" s="145">
        <f>'4_UK+GH_1960-2013_energy_data'!AD96</f>
        <v>15.1834487621569</v>
      </c>
      <c r="T193" s="145">
        <f>'4_UK+GH_1960-2013_energy_data'!AE96</f>
        <v>15.5493080168742</v>
      </c>
      <c r="U193" s="145">
        <f>'4_UK+GH_1960-2013_energy_data'!AF96</f>
        <v>13.6244723269494</v>
      </c>
      <c r="V193" s="145">
        <f>'4_UK+GH_1960-2013_energy_data'!AG96</f>
        <v>13.292732648285</v>
      </c>
      <c r="W193" s="145">
        <f>'4_UK+GH_1960-2013_energy_data'!AH96</f>
        <v>15.4558385709496</v>
      </c>
      <c r="X193" s="145">
        <f>'4_UK+GH_1960-2013_energy_data'!AI96</f>
        <v>14.8784223874458</v>
      </c>
      <c r="Y193" s="145">
        <f>'4_UK+GH_1960-2013_energy_data'!AJ96</f>
        <v>14.802627588711699</v>
      </c>
      <c r="Z193" s="145">
        <f>'4_UK+GH_1960-2013_energy_data'!AK96</f>
        <v>17.1023073030101</v>
      </c>
      <c r="AA193" s="145">
        <f>'4_UK+GH_1960-2013_energy_data'!AL96</f>
        <v>18.938769761985998</v>
      </c>
      <c r="AB193" s="145">
        <f>'4_UK+GH_1960-2013_energy_data'!AM96</f>
        <v>22.273782865405501</v>
      </c>
      <c r="AC193" s="145">
        <f>'4_UK+GH_1960-2013_energy_data'!AN96</f>
        <v>24.229369880469701</v>
      </c>
      <c r="AD193" s="145">
        <f>'4_UK+GH_1960-2013_energy_data'!AO96</f>
        <v>26.555334277834501</v>
      </c>
      <c r="AE193" s="145">
        <f>'4_UK+GH_1960-2013_energy_data'!AP96</f>
        <v>26.7705953393206</v>
      </c>
      <c r="AF193" s="145">
        <f>'4_UK+GH_1960-2013_energy_data'!AQ96</f>
        <v>35.132810067591002</v>
      </c>
      <c r="AG193" s="145">
        <f>'4_UK+GH_1960-2013_energy_data'!AR96</f>
        <v>38.951383612878502</v>
      </c>
      <c r="AH193" s="145">
        <f>'4_UK+GH_1960-2013_energy_data'!AS96</f>
        <v>69.864266644989101</v>
      </c>
      <c r="AI193" s="145">
        <f>'4_UK+GH_1960-2013_energy_data'!AT96</f>
        <v>66.640846505663205</v>
      </c>
      <c r="AJ193" s="145">
        <f>'4_UK+GH_1960-2013_energy_data'!AU96</f>
        <v>70.924274030449695</v>
      </c>
      <c r="AK193" s="145">
        <f>'4_UK+GH_1960-2013_energy_data'!AV96</f>
        <v>74.822986545143607</v>
      </c>
      <c r="AL193" s="145">
        <f>'4_UK+GH_1960-2013_energy_data'!AW96</f>
        <v>84.181708443088894</v>
      </c>
      <c r="AM193" s="145">
        <f>'4_UK+GH_1960-2013_energy_data'!AX96</f>
        <v>86.899522755009201</v>
      </c>
      <c r="AN193" s="145">
        <f>'4_UK+GH_1960-2013_energy_data'!AY96</f>
        <v>93.536327569798601</v>
      </c>
      <c r="AO193" s="145">
        <f>'4_UK+GH_1960-2013_energy_data'!AZ96</f>
        <v>102.860814660155</v>
      </c>
      <c r="AP193" s="145">
        <f>'4_UK+GH_1960-2013_energy_data'!BA96</f>
        <v>113.659374732041</v>
      </c>
      <c r="AQ193" s="145">
        <f>'4_UK+GH_1960-2013_energy_data'!BB96</f>
        <v>135.245135558827</v>
      </c>
      <c r="AR193" s="145">
        <f>'4_UK+GH_1960-2013_energy_data'!BC96</f>
        <v>109.227464147155</v>
      </c>
      <c r="AS193" s="145">
        <f>'4_UK+GH_1960-2013_energy_data'!BD96</f>
        <v>135.81130881304799</v>
      </c>
      <c r="AT193" s="145">
        <f>'4_UK+GH_1960-2013_energy_data'!BE96</f>
        <v>163.32527132533301</v>
      </c>
      <c r="AU193" s="145">
        <f>'4_UK+GH_1960-2013_energy_data'!BF96</f>
        <v>159.93625049933999</v>
      </c>
      <c r="AV193" s="137">
        <f t="shared" ref="AV193:BV193" si="93">AV140/AV227</f>
        <v>155.22351873608324</v>
      </c>
      <c r="AW193" s="137">
        <f t="shared" si="93"/>
        <v>159.99295641080542</v>
      </c>
      <c r="AX193" s="137">
        <f t="shared" si="93"/>
        <v>164.74775105720818</v>
      </c>
      <c r="AY193" s="137">
        <f t="shared" si="93"/>
        <v>169.51337138353927</v>
      </c>
      <c r="AZ193" s="137">
        <f t="shared" si="93"/>
        <v>174.31133769848424</v>
      </c>
      <c r="BA193" s="137">
        <f t="shared" si="93"/>
        <v>179.15995077610444</v>
      </c>
      <c r="BB193" s="137">
        <f t="shared" si="93"/>
        <v>184.07488987831201</v>
      </c>
      <c r="BC193" s="137">
        <f t="shared" si="93"/>
        <v>189.06970355161343</v>
      </c>
      <c r="BD193" s="137">
        <f t="shared" si="93"/>
        <v>194.15621255106052</v>
      </c>
      <c r="BE193" s="137">
        <f t="shared" si="93"/>
        <v>199.34484075122546</v>
      </c>
      <c r="BF193" s="137">
        <f t="shared" si="93"/>
        <v>204.6448870421228</v>
      </c>
      <c r="BG193" s="137">
        <f t="shared" si="93"/>
        <v>210.06474886314334</v>
      </c>
      <c r="BH193" s="137">
        <f t="shared" si="93"/>
        <v>215.61210610674505</v>
      </c>
      <c r="BI193" s="137">
        <f t="shared" si="93"/>
        <v>221.29407254928009</v>
      </c>
      <c r="BJ193" s="137">
        <f t="shared" si="93"/>
        <v>227.11732067621386</v>
      </c>
      <c r="BK193" s="137">
        <f t="shared" si="93"/>
        <v>233.08818471174413</v>
      </c>
      <c r="BL193" s="137">
        <f t="shared" si="93"/>
        <v>239.21274579637651</v>
      </c>
      <c r="BM193" s="340">
        <f t="shared" si="93"/>
        <v>0</v>
      </c>
      <c r="BN193" s="340">
        <f t="shared" si="93"/>
        <v>0</v>
      </c>
      <c r="BO193" s="340">
        <f t="shared" si="93"/>
        <v>0</v>
      </c>
      <c r="BP193" s="340">
        <f t="shared" si="93"/>
        <v>0</v>
      </c>
      <c r="BQ193" s="340">
        <f t="shared" si="93"/>
        <v>0</v>
      </c>
      <c r="BR193" s="340">
        <f t="shared" si="93"/>
        <v>0</v>
      </c>
      <c r="BS193" s="340">
        <f t="shared" si="93"/>
        <v>0</v>
      </c>
      <c r="BT193" s="340">
        <f t="shared" si="93"/>
        <v>0</v>
      </c>
      <c r="BU193" s="340">
        <f t="shared" si="93"/>
        <v>0</v>
      </c>
      <c r="BV193" s="341">
        <f t="shared" si="93"/>
        <v>0</v>
      </c>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row>
    <row r="194" spans="1:104" s="8" customFormat="1" x14ac:dyDescent="0.2">
      <c r="A194" s="2"/>
      <c r="B194" s="2"/>
      <c r="C194" s="120"/>
      <c r="D194" s="128" t="str">
        <f t="shared" si="87"/>
        <v>MD - Diesel cars</v>
      </c>
      <c r="E194" s="150">
        <f>'4_UK+GH_1960-2013_energy_data'!P97</f>
        <v>133.80649552109099</v>
      </c>
      <c r="F194" s="150">
        <f>'4_UK+GH_1960-2013_energy_data'!Q97</f>
        <v>145.755855878901</v>
      </c>
      <c r="G194" s="150">
        <f>'4_UK+GH_1960-2013_energy_data'!R97</f>
        <v>156.54052696474301</v>
      </c>
      <c r="H194" s="150">
        <f>'4_UK+GH_1960-2013_energy_data'!S97</f>
        <v>145.514120098078</v>
      </c>
      <c r="I194" s="150">
        <f>'4_UK+GH_1960-2013_energy_data'!T97</f>
        <v>170.74893576449401</v>
      </c>
      <c r="J194" s="150">
        <f>'4_UK+GH_1960-2013_energy_data'!U97</f>
        <v>164.03282318753699</v>
      </c>
      <c r="K194" s="150">
        <f>'4_UK+GH_1960-2013_energy_data'!V97</f>
        <v>193.34271202461099</v>
      </c>
      <c r="L194" s="150">
        <f>'4_UK+GH_1960-2013_energy_data'!W97</f>
        <v>184.974360139959</v>
      </c>
      <c r="M194" s="150">
        <f>'4_UK+GH_1960-2013_energy_data'!X97</f>
        <v>156.78093811116401</v>
      </c>
      <c r="N194" s="150">
        <f>'4_UK+GH_1960-2013_energy_data'!Y97</f>
        <v>171.52034701661901</v>
      </c>
      <c r="O194" s="150">
        <f>'4_UK+GH_1960-2013_energy_data'!Z97</f>
        <v>196.75766735037101</v>
      </c>
      <c r="P194" s="150">
        <f>'4_UK+GH_1960-2013_energy_data'!AA97</f>
        <v>199.86879424175501</v>
      </c>
      <c r="Q194" s="150">
        <f>'4_UK+GH_1960-2013_energy_data'!AB97</f>
        <v>107.91996985722901</v>
      </c>
      <c r="R194" s="150">
        <f>'4_UK+GH_1960-2013_energy_data'!AC97</f>
        <v>151.661702069542</v>
      </c>
      <c r="S194" s="150">
        <f>'4_UK+GH_1960-2013_energy_data'!AD97</f>
        <v>202.05666429639601</v>
      </c>
      <c r="T194" s="150">
        <f>'4_UK+GH_1960-2013_energy_data'!AE97</f>
        <v>202.14100421936399</v>
      </c>
      <c r="U194" s="150">
        <f>'4_UK+GH_1960-2013_energy_data'!AF97</f>
        <v>180.03767003468801</v>
      </c>
      <c r="V194" s="150">
        <f>'4_UK+GH_1960-2013_energy_data'!AG97</f>
        <v>174.70448623460399</v>
      </c>
      <c r="W194" s="150">
        <f>'4_UK+GH_1960-2013_energy_data'!AH97</f>
        <v>208.65382070781999</v>
      </c>
      <c r="X194" s="150">
        <f>'4_UK+GH_1960-2013_energy_data'!AI97</f>
        <v>195.54497994928801</v>
      </c>
      <c r="Y194" s="150">
        <f>'4_UK+GH_1960-2013_energy_data'!AJ97</f>
        <v>196.988813295933</v>
      </c>
      <c r="Z194" s="150">
        <f>'4_UK+GH_1960-2013_energy_data'!AK97</f>
        <v>213.275832249301</v>
      </c>
      <c r="AA194" s="150">
        <f>'4_UK+GH_1960-2013_energy_data'!AL97</f>
        <v>238.405689945001</v>
      </c>
      <c r="AB194" s="150">
        <f>'4_UK+GH_1960-2013_energy_data'!AM97</f>
        <v>281.76335324738</v>
      </c>
      <c r="AC194" s="150">
        <f>'4_UK+GH_1960-2013_energy_data'!AN97</f>
        <v>312.77913845697202</v>
      </c>
      <c r="AD194" s="150">
        <f>'4_UK+GH_1960-2013_energy_data'!AO97</f>
        <v>347.43229013500098</v>
      </c>
      <c r="AE194" s="150">
        <f>'4_UK+GH_1960-2013_energy_data'!AP97</f>
        <v>348.01773941116801</v>
      </c>
      <c r="AF194" s="150">
        <f>'4_UK+GH_1960-2013_energy_data'!AQ97</f>
        <v>461.11813213713202</v>
      </c>
      <c r="AG194" s="150">
        <f>'4_UK+GH_1960-2013_energy_data'!AR97</f>
        <v>519.35178150504601</v>
      </c>
      <c r="AH194" s="150">
        <f>'4_UK+GH_1960-2013_energy_data'!AS97</f>
        <v>417.70604036356298</v>
      </c>
      <c r="AI194" s="150">
        <f>'4_UK+GH_1960-2013_energy_data'!AT97</f>
        <v>422.803780823355</v>
      </c>
      <c r="AJ194" s="150">
        <f>'4_UK+GH_1960-2013_energy_data'!AU97</f>
        <v>499.85167583305002</v>
      </c>
      <c r="AK194" s="150">
        <f>'4_UK+GH_1960-2013_energy_data'!AV97</f>
        <v>512.52304512426304</v>
      </c>
      <c r="AL194" s="150">
        <f>'4_UK+GH_1960-2013_energy_data'!AW97</f>
        <v>610.20210596778895</v>
      </c>
      <c r="AM194" s="150">
        <f>'4_UK+GH_1960-2013_energy_data'!AX97</f>
        <v>603.41873007714503</v>
      </c>
      <c r="AN194" s="150">
        <f>'4_UK+GH_1960-2013_energy_data'!AY97</f>
        <v>640.12627829459802</v>
      </c>
      <c r="AO194" s="150">
        <f>'4_UK+GH_1960-2013_energy_data'!AZ97</f>
        <v>646.23836226648905</v>
      </c>
      <c r="AP194" s="150">
        <f>'4_UK+GH_1960-2013_energy_data'!BA97</f>
        <v>618.98789411483801</v>
      </c>
      <c r="AQ194" s="150">
        <f>'4_UK+GH_1960-2013_energy_data'!BB97</f>
        <v>858.98593322100703</v>
      </c>
      <c r="AR194" s="150">
        <f>'4_UK+GH_1960-2013_energy_data'!BC97</f>
        <v>858.80848733522396</v>
      </c>
      <c r="AS194" s="150">
        <f>'4_UK+GH_1960-2013_energy_data'!BD97</f>
        <v>975.63656605590097</v>
      </c>
      <c r="AT194" s="150">
        <f>'4_UK+GH_1960-2013_energy_data'!BE97</f>
        <v>1122.41004253182</v>
      </c>
      <c r="AU194" s="150">
        <f>'4_UK+GH_1960-2013_energy_data'!BF97</f>
        <v>1161.1239476565499</v>
      </c>
      <c r="AV194" s="140">
        <f t="shared" ref="AV194:BV194" si="94">AV141/AV228</f>
        <v>1122.7967422132572</v>
      </c>
      <c r="AW194" s="140">
        <f t="shared" si="94"/>
        <v>1153.1363634174349</v>
      </c>
      <c r="AX194" s="140">
        <f t="shared" si="94"/>
        <v>1183.2027195095136</v>
      </c>
      <c r="AY194" s="140">
        <f t="shared" si="94"/>
        <v>1213.183846562815</v>
      </c>
      <c r="AZ194" s="140">
        <f t="shared" si="94"/>
        <v>1243.2369040935589</v>
      </c>
      <c r="BA194" s="140">
        <f t="shared" si="94"/>
        <v>1273.4939556549564</v>
      </c>
      <c r="BB194" s="140">
        <f t="shared" si="94"/>
        <v>1304.0666864705167</v>
      </c>
      <c r="BC194" s="140">
        <f t="shared" si="94"/>
        <v>1335.0502546758557</v>
      </c>
      <c r="BD194" s="140">
        <f t="shared" si="94"/>
        <v>1366.5264363013396</v>
      </c>
      <c r="BE194" s="140">
        <f t="shared" si="94"/>
        <v>1398.5661944665101</v>
      </c>
      <c r="BF194" s="140">
        <f t="shared" si="94"/>
        <v>1431.2317791072369</v>
      </c>
      <c r="BG194" s="140">
        <f t="shared" si="94"/>
        <v>1464.5784438904777</v>
      </c>
      <c r="BH194" s="140">
        <f t="shared" si="94"/>
        <v>1498.6558509541771</v>
      </c>
      <c r="BI194" s="140">
        <f t="shared" si="94"/>
        <v>1533.5092210621076</v>
      </c>
      <c r="BJ194" s="140">
        <f t="shared" si="94"/>
        <v>1569.1802761331082</v>
      </c>
      <c r="BK194" s="140">
        <f t="shared" si="94"/>
        <v>1605.708012441999</v>
      </c>
      <c r="BL194" s="140">
        <f t="shared" si="94"/>
        <v>1643.1293357299166</v>
      </c>
      <c r="BM194" s="342">
        <f t="shared" si="94"/>
        <v>0</v>
      </c>
      <c r="BN194" s="342">
        <f t="shared" si="94"/>
        <v>0</v>
      </c>
      <c r="BO194" s="342">
        <f t="shared" si="94"/>
        <v>0</v>
      </c>
      <c r="BP194" s="342">
        <f t="shared" si="94"/>
        <v>0</v>
      </c>
      <c r="BQ194" s="342">
        <f t="shared" si="94"/>
        <v>0</v>
      </c>
      <c r="BR194" s="342">
        <f t="shared" si="94"/>
        <v>0</v>
      </c>
      <c r="BS194" s="342">
        <f t="shared" si="94"/>
        <v>0</v>
      </c>
      <c r="BT194" s="342">
        <f t="shared" si="94"/>
        <v>0</v>
      </c>
      <c r="BU194" s="342">
        <f t="shared" si="94"/>
        <v>0</v>
      </c>
      <c r="BV194" s="343">
        <f t="shared" si="94"/>
        <v>0</v>
      </c>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row>
    <row r="195" spans="1:104" s="8" customFormat="1" x14ac:dyDescent="0.2">
      <c r="A195" s="2"/>
      <c r="B195" s="2"/>
      <c r="C195" s="120"/>
      <c r="D195" s="128" t="str">
        <f t="shared" ref="D195:D198" si="95">D142</f>
        <v>MD - Diesel trains</v>
      </c>
      <c r="E195" s="150">
        <f>'4_UK+GH_1960-2013_energy_data'!P98</f>
        <v>16.0685565401654</v>
      </c>
      <c r="F195" s="150">
        <f>'4_UK+GH_1960-2013_energy_data'!Q98</f>
        <v>16.236080368936602</v>
      </c>
      <c r="G195" s="150">
        <f>'4_UK+GH_1960-2013_energy_data'!R98</f>
        <v>17.0271916413163</v>
      </c>
      <c r="H195" s="150">
        <f>'4_UK+GH_1960-2013_energy_data'!S98</f>
        <v>11.0237969771271</v>
      </c>
      <c r="I195" s="150">
        <f>'4_UK+GH_1960-2013_energy_data'!T98</f>
        <v>11.3832623842996</v>
      </c>
      <c r="J195" s="150">
        <f>'4_UK+GH_1960-2013_energy_data'!U98</f>
        <v>11.641039064921999</v>
      </c>
      <c r="K195" s="150">
        <f>'4_UK+GH_1960-2013_energy_data'!V98</f>
        <v>12.437250481115401</v>
      </c>
      <c r="L195" s="150">
        <f>'4_UK+GH_1960-2013_energy_data'!W98</f>
        <v>12.1114164377354</v>
      </c>
      <c r="M195" s="150">
        <f>'4_UK+GH_1960-2013_energy_data'!X98</f>
        <v>11.040911134589001</v>
      </c>
      <c r="N195" s="150">
        <f>'4_UK+GH_1960-2013_energy_data'!Y98</f>
        <v>10.9248628673006</v>
      </c>
      <c r="O195" s="150">
        <f>'4_UK+GH_1960-2013_energy_data'!Z98</f>
        <v>12.8535159575619</v>
      </c>
      <c r="P195" s="150">
        <f>'4_UK+GH_1960-2013_energy_data'!AA98</f>
        <v>13.3990253122964</v>
      </c>
      <c r="Q195" s="150">
        <f>'4_UK+GH_1960-2013_energy_data'!AB98</f>
        <v>7.0767193349002904</v>
      </c>
      <c r="R195" s="150">
        <f>'4_UK+GH_1960-2013_energy_data'!AC98</f>
        <v>10.0364361663667</v>
      </c>
      <c r="S195" s="150">
        <f>'4_UK+GH_1960-2013_energy_data'!AD98</f>
        <v>12.8475335679789</v>
      </c>
      <c r="T195" s="150">
        <f>'4_UK+GH_1960-2013_energy_data'!AE98</f>
        <v>13.3279783001779</v>
      </c>
      <c r="U195" s="150">
        <f>'4_UK+GH_1960-2013_energy_data'!AF98</f>
        <v>11.678119137385201</v>
      </c>
      <c r="V195" s="150">
        <f>'4_UK+GH_1960-2013_energy_data'!AG98</f>
        <v>11.3937708413872</v>
      </c>
      <c r="W195" s="150">
        <f>'4_UK+GH_1960-2013_energy_data'!AH98</f>
        <v>13.2478616322425</v>
      </c>
      <c r="X195" s="150">
        <f>'4_UK+GH_1960-2013_energy_data'!AI98</f>
        <v>12.752933474953499</v>
      </c>
      <c r="Y195" s="150">
        <f>'4_UK+GH_1960-2013_energy_data'!AJ98</f>
        <v>12.525300267371501</v>
      </c>
      <c r="Z195" s="150">
        <f>'4_UK+GH_1960-2013_energy_data'!AK98</f>
        <v>13.0782349964194</v>
      </c>
      <c r="AA195" s="150">
        <f>'4_UK+GH_1960-2013_energy_data'!AL98</f>
        <v>14.482588641518699</v>
      </c>
      <c r="AB195" s="150">
        <f>'4_UK+GH_1960-2013_energy_data'!AM98</f>
        <v>17.819026292324398</v>
      </c>
      <c r="AC195" s="150">
        <f>'4_UK+GH_1960-2013_energy_data'!AN98</f>
        <v>19.824029902202401</v>
      </c>
      <c r="AD195" s="150">
        <f>'4_UK+GH_1960-2013_energy_data'!AO98</f>
        <v>22.129445231528699</v>
      </c>
      <c r="AE195" s="150">
        <f>'4_UK+GH_1960-2013_energy_data'!AP98</f>
        <v>22.4873000850293</v>
      </c>
      <c r="AF195" s="150">
        <f>'4_UK+GH_1960-2013_energy_data'!AQ98</f>
        <v>29.643308494529901</v>
      </c>
      <c r="AG195" s="150">
        <f>'4_UK+GH_1960-2013_energy_data'!AR98</f>
        <v>33.541469222200902</v>
      </c>
      <c r="AH195" s="150">
        <f>'4_UK+GH_1960-2013_energy_data'!AS98</f>
        <v>28.9609521318737</v>
      </c>
      <c r="AI195" s="150">
        <f>'4_UK+GH_1960-2013_energy_data'!AT98</f>
        <v>28.880039673726401</v>
      </c>
      <c r="AJ195" s="150">
        <f>'4_UK+GH_1960-2013_energy_data'!AU98</f>
        <v>34.3983948960379</v>
      </c>
      <c r="AK195" s="150">
        <f>'4_UK+GH_1960-2013_energy_data'!AV98</f>
        <v>35.757421752855599</v>
      </c>
      <c r="AL195" s="150">
        <f>'4_UK+GH_1960-2013_energy_data'!AW98</f>
        <v>42.438868272195798</v>
      </c>
      <c r="AM195" s="150">
        <f>'4_UK+GH_1960-2013_energy_data'!AX98</f>
        <v>41.615084832906597</v>
      </c>
      <c r="AN195" s="150">
        <f>'4_UK+GH_1960-2013_energy_data'!AY98</f>
        <v>43.769318173989603</v>
      </c>
      <c r="AO195" s="150">
        <f>'4_UK+GH_1960-2013_energy_data'!AZ98</f>
        <v>44.233343660978399</v>
      </c>
      <c r="AP195" s="150">
        <f>'4_UK+GH_1960-2013_energy_data'!BA98</f>
        <v>42.426235273248999</v>
      </c>
      <c r="AQ195" s="150">
        <f>'4_UK+GH_1960-2013_energy_data'!BB98</f>
        <v>59.979067656329597</v>
      </c>
      <c r="AR195" s="150">
        <f>'4_UK+GH_1960-2013_energy_data'!BC98</f>
        <v>60.418687551221801</v>
      </c>
      <c r="AS195" s="150">
        <f>'4_UK+GH_1960-2013_energy_data'!BD98</f>
        <v>68.599446050805597</v>
      </c>
      <c r="AT195" s="150">
        <f>'4_UK+GH_1960-2013_energy_data'!BE98</f>
        <v>78.708869457082301</v>
      </c>
      <c r="AU195" s="150">
        <f>'4_UK+GH_1960-2013_energy_data'!BF98</f>
        <v>80.783206005789793</v>
      </c>
      <c r="AV195" s="140">
        <f t="shared" ref="AV195:BV195" si="96">AV142/AV229</f>
        <v>78.239288601945617</v>
      </c>
      <c r="AW195" s="140">
        <f t="shared" si="96"/>
        <v>80.477388754125826</v>
      </c>
      <c r="AX195" s="140">
        <f t="shared" si="96"/>
        <v>82.70092081313193</v>
      </c>
      <c r="AY195" s="140">
        <f t="shared" si="96"/>
        <v>84.922856346341021</v>
      </c>
      <c r="AZ195" s="140">
        <f t="shared" si="96"/>
        <v>87.154085425341904</v>
      </c>
      <c r="BA195" s="140">
        <f t="shared" si="96"/>
        <v>89.403803677860779</v>
      </c>
      <c r="BB195" s="140">
        <f t="shared" si="96"/>
        <v>91.679828914465844</v>
      </c>
      <c r="BC195" s="140">
        <f t="shared" si="96"/>
        <v>93.988860212899056</v>
      </c>
      <c r="BD195" s="140">
        <f t="shared" si="96"/>
        <v>96.336689983074692</v>
      </c>
      <c r="BE195" s="140">
        <f t="shared" si="96"/>
        <v>98.728377609156439</v>
      </c>
      <c r="BF195" s="140">
        <f t="shared" si="96"/>
        <v>101.168391691986</v>
      </c>
      <c r="BG195" s="140">
        <f t="shared" si="96"/>
        <v>103.66072663049061</v>
      </c>
      <c r="BH195" s="140">
        <f t="shared" si="96"/>
        <v>106.20899823152662</v>
      </c>
      <c r="BI195" s="140">
        <f t="shared" si="96"/>
        <v>108.81652218067082</v>
      </c>
      <c r="BJ195" s="140">
        <f t="shared" si="96"/>
        <v>111.4863785064592</v>
      </c>
      <c r="BK195" s="140">
        <f t="shared" si="96"/>
        <v>114.22146459870171</v>
      </c>
      <c r="BL195" s="140">
        <f t="shared" si="96"/>
        <v>117.02453887426307</v>
      </c>
      <c r="BM195" s="342">
        <f t="shared" si="96"/>
        <v>0</v>
      </c>
      <c r="BN195" s="342">
        <f t="shared" si="96"/>
        <v>0</v>
      </c>
      <c r="BO195" s="342">
        <f t="shared" si="96"/>
        <v>0</v>
      </c>
      <c r="BP195" s="342">
        <f t="shared" si="96"/>
        <v>0</v>
      </c>
      <c r="BQ195" s="342">
        <f t="shared" si="96"/>
        <v>0</v>
      </c>
      <c r="BR195" s="342">
        <f t="shared" si="96"/>
        <v>0</v>
      </c>
      <c r="BS195" s="342">
        <f t="shared" si="96"/>
        <v>0</v>
      </c>
      <c r="BT195" s="342">
        <f t="shared" si="96"/>
        <v>0</v>
      </c>
      <c r="BU195" s="342">
        <f t="shared" si="96"/>
        <v>0</v>
      </c>
      <c r="BV195" s="343">
        <f t="shared" si="96"/>
        <v>0</v>
      </c>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row>
    <row r="196" spans="1:104" s="8" customFormat="1" x14ac:dyDescent="0.2">
      <c r="A196" s="2"/>
      <c r="B196" s="2"/>
      <c r="C196" s="120"/>
      <c r="D196" s="128" t="str">
        <f t="shared" si="95"/>
        <v>MD - Industry static diesel engines</v>
      </c>
      <c r="E196" s="150">
        <f>'4_UK+GH_1960-2013_energy_data'!P99</f>
        <v>139.59183036949301</v>
      </c>
      <c r="F196" s="150">
        <f>'4_UK+GH_1960-2013_energy_data'!Q99</f>
        <v>148.84182600395599</v>
      </c>
      <c r="G196" s="150">
        <f>'4_UK+GH_1960-2013_energy_data'!R99</f>
        <v>153.363894484203</v>
      </c>
      <c r="H196" s="150">
        <f>'4_UK+GH_1960-2013_energy_data'!S99</f>
        <v>145.422255123268</v>
      </c>
      <c r="I196" s="150">
        <f>'4_UK+GH_1960-2013_energy_data'!T99</f>
        <v>164.106122842297</v>
      </c>
      <c r="J196" s="150">
        <f>'4_UK+GH_1960-2013_energy_data'!U99</f>
        <v>148.01096876795501</v>
      </c>
      <c r="K196" s="150">
        <f>'4_UK+GH_1960-2013_energy_data'!V99</f>
        <v>161.20835963948701</v>
      </c>
      <c r="L196" s="150">
        <f>'4_UK+GH_1960-2013_energy_data'!W99</f>
        <v>144.31470425681499</v>
      </c>
      <c r="M196" s="150">
        <f>'4_UK+GH_1960-2013_energy_data'!X99</f>
        <v>123.14164521587099</v>
      </c>
      <c r="N196" s="150">
        <f>'4_UK+GH_1960-2013_energy_data'!Y99</f>
        <v>123.71917732035701</v>
      </c>
      <c r="O196" s="150">
        <f>'4_UK+GH_1960-2013_energy_data'!Z99</f>
        <v>147.97167956216799</v>
      </c>
      <c r="P196" s="150">
        <f>'4_UK+GH_1960-2013_energy_data'!AA99</f>
        <v>96.2817313150085</v>
      </c>
      <c r="Q196" s="150">
        <f>'4_UK+GH_1960-2013_energy_data'!AB99</f>
        <v>41.723901879460897</v>
      </c>
      <c r="R196" s="150">
        <f>'4_UK+GH_1960-2013_energy_data'!AC99</f>
        <v>106.63035085253</v>
      </c>
      <c r="S196" s="150">
        <f>'4_UK+GH_1960-2013_energy_data'!AD99</f>
        <v>70.307037263726997</v>
      </c>
      <c r="T196" s="150">
        <f>'4_UK+GH_1960-2013_energy_data'!AE99</f>
        <v>87.842888140746396</v>
      </c>
      <c r="U196" s="150">
        <f>'4_UK+GH_1960-2013_energy_data'!AF99</f>
        <v>93.234601317047904</v>
      </c>
      <c r="V196" s="150">
        <f>'4_UK+GH_1960-2013_energy_data'!AG99</f>
        <v>81.062403741576901</v>
      </c>
      <c r="W196" s="150">
        <f>'4_UK+GH_1960-2013_energy_data'!AH99</f>
        <v>107.763195266564</v>
      </c>
      <c r="X196" s="150">
        <f>'4_UK+GH_1960-2013_energy_data'!AI99</f>
        <v>103.082573576241</v>
      </c>
      <c r="Y196" s="150">
        <f>'4_UK+GH_1960-2013_energy_data'!AJ99</f>
        <v>104.024313540275</v>
      </c>
      <c r="Z196" s="150">
        <f>'4_UK+GH_1960-2013_energy_data'!AK99</f>
        <v>112.51181960808201</v>
      </c>
      <c r="AA196" s="150">
        <f>'4_UK+GH_1960-2013_energy_data'!AL99</f>
        <v>126.402325944539</v>
      </c>
      <c r="AB196" s="150">
        <f>'4_UK+GH_1960-2013_energy_data'!AM99</f>
        <v>145.22750319828799</v>
      </c>
      <c r="AC196" s="150">
        <f>'4_UK+GH_1960-2013_energy_data'!AN99</f>
        <v>161.62762969244201</v>
      </c>
      <c r="AD196" s="150">
        <f>'4_UK+GH_1960-2013_energy_data'!AO99</f>
        <v>177.73012641420499</v>
      </c>
      <c r="AE196" s="150">
        <f>'4_UK+GH_1960-2013_energy_data'!AP99</f>
        <v>173.38188125404801</v>
      </c>
      <c r="AF196" s="150">
        <f>'4_UK+GH_1960-2013_energy_data'!AQ99</f>
        <v>206.351933918486</v>
      </c>
      <c r="AG196" s="150">
        <f>'4_UK+GH_1960-2013_energy_data'!AR99</f>
        <v>232.74725807828699</v>
      </c>
      <c r="AH196" s="150">
        <f>'4_UK+GH_1960-2013_energy_data'!AS99</f>
        <v>242.54407407439501</v>
      </c>
      <c r="AI196" s="150">
        <f>'4_UK+GH_1960-2013_energy_data'!AT99</f>
        <v>243.323466046536</v>
      </c>
      <c r="AJ196" s="150">
        <f>'4_UK+GH_1960-2013_energy_data'!AU99</f>
        <v>284.71923727335798</v>
      </c>
      <c r="AK196" s="150">
        <f>'4_UK+GH_1960-2013_energy_data'!AV99</f>
        <v>285.080830038915</v>
      </c>
      <c r="AL196" s="150">
        <f>'4_UK+GH_1960-2013_energy_data'!AW99</f>
        <v>333.43966775927998</v>
      </c>
      <c r="AM196" s="150">
        <f>'4_UK+GH_1960-2013_energy_data'!AX99</f>
        <v>329.86287242426903</v>
      </c>
      <c r="AN196" s="150">
        <f>'4_UK+GH_1960-2013_energy_data'!AY99</f>
        <v>363.46673577974798</v>
      </c>
      <c r="AO196" s="150">
        <f>'4_UK+GH_1960-2013_energy_data'!AZ99</f>
        <v>360.81210968771597</v>
      </c>
      <c r="AP196" s="150">
        <f>'4_UK+GH_1960-2013_energy_data'!BA99</f>
        <v>348.36435274786902</v>
      </c>
      <c r="AQ196" s="150">
        <f>'4_UK+GH_1960-2013_energy_data'!BB99</f>
        <v>448.94635876828801</v>
      </c>
      <c r="AR196" s="150">
        <f>'4_UK+GH_1960-2013_energy_data'!BC99</f>
        <v>445.563066934598</v>
      </c>
      <c r="AS196" s="150">
        <f>'4_UK+GH_1960-2013_energy_data'!BD99</f>
        <v>510.95455075750999</v>
      </c>
      <c r="AT196" s="150">
        <f>'4_UK+GH_1960-2013_energy_data'!BE99</f>
        <v>582.16221601031805</v>
      </c>
      <c r="AU196" s="150">
        <f>'4_UK+GH_1960-2013_energy_data'!BF99</f>
        <v>595.26222967183696</v>
      </c>
      <c r="AV196" s="140">
        <f t="shared" ref="AV196:BV196" si="97">AV143/AV230</f>
        <v>578.89566600463422</v>
      </c>
      <c r="AW196" s="140">
        <f t="shared" si="97"/>
        <v>597.88335108061597</v>
      </c>
      <c r="AX196" s="140">
        <f t="shared" si="97"/>
        <v>616.87831504217456</v>
      </c>
      <c r="AY196" s="140">
        <f t="shared" si="97"/>
        <v>635.97507582380729</v>
      </c>
      <c r="AZ196" s="140">
        <f t="shared" si="97"/>
        <v>655.25407163538569</v>
      </c>
      <c r="BA196" s="140">
        <f t="shared" si="97"/>
        <v>674.78424805504403</v>
      </c>
      <c r="BB196" s="140">
        <f t="shared" si="97"/>
        <v>694.62518653328334</v>
      </c>
      <c r="BC196" s="140">
        <f t="shared" si="97"/>
        <v>714.82885610860956</v>
      </c>
      <c r="BD196" s="140">
        <f t="shared" si="97"/>
        <v>735.44105555251326</v>
      </c>
      <c r="BE196" s="140">
        <f t="shared" si="97"/>
        <v>756.50260118015524</v>
      </c>
      <c r="BF196" s="140">
        <f t="shared" si="97"/>
        <v>778.05030571866052</v>
      </c>
      <c r="BG196" s="140">
        <f t="shared" si="97"/>
        <v>800.11778553609338</v>
      </c>
      <c r="BH196" s="140">
        <f t="shared" si="97"/>
        <v>822.73612688783828</v>
      </c>
      <c r="BI196" s="140">
        <f t="shared" si="97"/>
        <v>845.93443637586358</v>
      </c>
      <c r="BJ196" s="140">
        <f t="shared" si="97"/>
        <v>869.7402963288489</v>
      </c>
      <c r="BK196" s="140">
        <f t="shared" si="97"/>
        <v>894.18014212372589</v>
      </c>
      <c r="BL196" s="140">
        <f t="shared" si="97"/>
        <v>919.2795754391085</v>
      </c>
      <c r="BM196" s="342">
        <f t="shared" si="97"/>
        <v>0</v>
      </c>
      <c r="BN196" s="342">
        <f t="shared" si="97"/>
        <v>0</v>
      </c>
      <c r="BO196" s="342">
        <f t="shared" si="97"/>
        <v>0</v>
      </c>
      <c r="BP196" s="342">
        <f t="shared" si="97"/>
        <v>0</v>
      </c>
      <c r="BQ196" s="342">
        <f t="shared" si="97"/>
        <v>0</v>
      </c>
      <c r="BR196" s="342">
        <f t="shared" si="97"/>
        <v>0</v>
      </c>
      <c r="BS196" s="342">
        <f t="shared" si="97"/>
        <v>0</v>
      </c>
      <c r="BT196" s="342">
        <f t="shared" si="97"/>
        <v>0</v>
      </c>
      <c r="BU196" s="342">
        <f t="shared" si="97"/>
        <v>0</v>
      </c>
      <c r="BV196" s="343">
        <f t="shared" si="97"/>
        <v>0</v>
      </c>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row>
    <row r="197" spans="1:104" s="8" customFormat="1" x14ac:dyDescent="0.2">
      <c r="A197" s="2"/>
      <c r="B197" s="2"/>
      <c r="C197" s="120"/>
      <c r="D197" s="128" t="str">
        <f t="shared" si="95"/>
        <v>MD - Petrol cars</v>
      </c>
      <c r="E197" s="150">
        <f>'4_UK+GH_1960-2013_energy_data'!P100</f>
        <v>227.59406827309201</v>
      </c>
      <c r="F197" s="150">
        <f>'4_UK+GH_1960-2013_energy_data'!Q100</f>
        <v>219.01878652170899</v>
      </c>
      <c r="G197" s="150">
        <f>'4_UK+GH_1960-2013_energy_data'!R100</f>
        <v>242.124563289782</v>
      </c>
      <c r="H197" s="150">
        <f>'4_UK+GH_1960-2013_energy_data'!S100</f>
        <v>255.91473605425699</v>
      </c>
      <c r="I197" s="150">
        <f>'4_UK+GH_1960-2013_energy_data'!T100</f>
        <v>284.19728617923897</v>
      </c>
      <c r="J197" s="150">
        <f>'4_UK+GH_1960-2013_energy_data'!U100</f>
        <v>276.19615479955598</v>
      </c>
      <c r="K197" s="150">
        <f>'4_UK+GH_1960-2013_energy_data'!V100</f>
        <v>306.40862548929601</v>
      </c>
      <c r="L197" s="150">
        <f>'4_UK+GH_1960-2013_energy_data'!W100</f>
        <v>302.84903948021599</v>
      </c>
      <c r="M197" s="150">
        <f>'4_UK+GH_1960-2013_energy_data'!X100</f>
        <v>255.03415864198999</v>
      </c>
      <c r="N197" s="150">
        <f>'4_UK+GH_1960-2013_energy_data'!Y100</f>
        <v>279.63320752768499</v>
      </c>
      <c r="O197" s="150">
        <f>'4_UK+GH_1960-2013_energy_data'!Z100</f>
        <v>299.396406383027</v>
      </c>
      <c r="P197" s="150">
        <f>'4_UK+GH_1960-2013_energy_data'!AA100</f>
        <v>291.86759881752499</v>
      </c>
      <c r="Q197" s="150">
        <f>'4_UK+GH_1960-2013_energy_data'!AB100</f>
        <v>168.78424303655501</v>
      </c>
      <c r="R197" s="150">
        <f>'4_UK+GH_1960-2013_energy_data'!AC100</f>
        <v>205.77595199981599</v>
      </c>
      <c r="S197" s="150">
        <f>'4_UK+GH_1960-2013_energy_data'!AD100</f>
        <v>283.77005533917998</v>
      </c>
      <c r="T197" s="150">
        <f>'4_UK+GH_1960-2013_energy_data'!AE100</f>
        <v>285.50289923429301</v>
      </c>
      <c r="U197" s="150">
        <f>'4_UK+GH_1960-2013_energy_data'!AF100</f>
        <v>286.61962045364101</v>
      </c>
      <c r="V197" s="150">
        <f>'4_UK+GH_1960-2013_energy_data'!AG100</f>
        <v>283.945552663954</v>
      </c>
      <c r="W197" s="150">
        <f>'4_UK+GH_1960-2013_energy_data'!AH100</f>
        <v>365.598641466385</v>
      </c>
      <c r="X197" s="150">
        <f>'4_UK+GH_1960-2013_energy_data'!AI100</f>
        <v>386.55261950252799</v>
      </c>
      <c r="Y197" s="150">
        <f>'4_UK+GH_1960-2013_energy_data'!AJ100</f>
        <v>357.73301028068499</v>
      </c>
      <c r="Z197" s="150">
        <f>'4_UK+GH_1960-2013_energy_data'!AK100</f>
        <v>391.55607994714899</v>
      </c>
      <c r="AA197" s="150">
        <f>'4_UK+GH_1960-2013_energy_data'!AL100</f>
        <v>415.735581348766</v>
      </c>
      <c r="AB197" s="150">
        <f>'4_UK+GH_1960-2013_energy_data'!AM100</f>
        <v>398.067611779804</v>
      </c>
      <c r="AC197" s="150">
        <f>'4_UK+GH_1960-2013_energy_data'!AN100</f>
        <v>418.27388896442</v>
      </c>
      <c r="AD197" s="150">
        <f>'4_UK+GH_1960-2013_energy_data'!AO100</f>
        <v>451.87908709299103</v>
      </c>
      <c r="AE197" s="150">
        <f>'4_UK+GH_1960-2013_energy_data'!AP100</f>
        <v>459.03</v>
      </c>
      <c r="AF197" s="150">
        <f>'4_UK+GH_1960-2013_energy_data'!AQ100</f>
        <v>514.97695481689595</v>
      </c>
      <c r="AG197" s="150">
        <f>'4_UK+GH_1960-2013_energy_data'!AR100</f>
        <v>556.40718801646005</v>
      </c>
      <c r="AH197" s="150">
        <f>'4_UK+GH_1960-2013_energy_data'!AS100</f>
        <v>606.358578646404</v>
      </c>
      <c r="AI197" s="150">
        <f>'4_UK+GH_1960-2013_energy_data'!AT100</f>
        <v>641.08759557251506</v>
      </c>
      <c r="AJ197" s="150">
        <f>'4_UK+GH_1960-2013_energy_data'!AU100</f>
        <v>641.28360583958499</v>
      </c>
      <c r="AK197" s="150">
        <f>'4_UK+GH_1960-2013_energy_data'!AV100</f>
        <v>545.962262247073</v>
      </c>
      <c r="AL197" s="150">
        <f>'4_UK+GH_1960-2013_energy_data'!AW100</f>
        <v>699.54128807864902</v>
      </c>
      <c r="AM197" s="150">
        <f>'4_UK+GH_1960-2013_energy_data'!AX100</f>
        <v>623.11078374645399</v>
      </c>
      <c r="AN197" s="150">
        <f>'4_UK+GH_1960-2013_energy_data'!AY100</f>
        <v>594.34825734362403</v>
      </c>
      <c r="AO197" s="150">
        <f>'4_UK+GH_1960-2013_energy_data'!AZ100</f>
        <v>635.93026424942695</v>
      </c>
      <c r="AP197" s="150">
        <f>'4_UK+GH_1960-2013_energy_data'!BA100</f>
        <v>642.95155877294405</v>
      </c>
      <c r="AQ197" s="150">
        <f>'4_UK+GH_1960-2013_energy_data'!BB100</f>
        <v>807.00591517559099</v>
      </c>
      <c r="AR197" s="150">
        <f>'4_UK+GH_1960-2013_energy_data'!BC100</f>
        <v>858.33082026468901</v>
      </c>
      <c r="AS197" s="150">
        <f>'4_UK+GH_1960-2013_energy_data'!BD100</f>
        <v>954.72531817934203</v>
      </c>
      <c r="AT197" s="150">
        <f>'4_UK+GH_1960-2013_energy_data'!BE100</f>
        <v>1154.84567190285</v>
      </c>
      <c r="AU197" s="150">
        <f>'4_UK+GH_1960-2013_energy_data'!BF100</f>
        <v>1256.8530354032</v>
      </c>
      <c r="AV197" s="140">
        <f t="shared" ref="AV197:BV197" si="98">AV144/AV231</f>
        <v>1221.8862166161805</v>
      </c>
      <c r="AW197" s="140">
        <f t="shared" si="98"/>
        <v>1261.5439679172102</v>
      </c>
      <c r="AX197" s="140">
        <f t="shared" si="98"/>
        <v>1301.1940013516144</v>
      </c>
      <c r="AY197" s="140">
        <f t="shared" si="98"/>
        <v>1341.0358915565189</v>
      </c>
      <c r="AZ197" s="140">
        <f t="shared" si="98"/>
        <v>1381.2392704187564</v>
      </c>
      <c r="BA197" s="140">
        <f t="shared" si="98"/>
        <v>1421.9493320028034</v>
      </c>
      <c r="BB197" s="140">
        <f t="shared" si="98"/>
        <v>1463.2913596537783</v>
      </c>
      <c r="BC197" s="140">
        <f t="shared" si="98"/>
        <v>1505.3744500215203</v>
      </c>
      <c r="BD197" s="140">
        <f t="shared" si="98"/>
        <v>1548.2945775374894</v>
      </c>
      <c r="BE197" s="140">
        <f t="shared" si="98"/>
        <v>1592.1371172411664</v>
      </c>
      <c r="BF197" s="140">
        <f t="shared" si="98"/>
        <v>1636.9789227991273</v>
      </c>
      <c r="BG197" s="140">
        <f t="shared" si="98"/>
        <v>1682.8900392688008</v>
      </c>
      <c r="BH197" s="140">
        <f t="shared" si="98"/>
        <v>1729.9351159574301</v>
      </c>
      <c r="BI197" s="140">
        <f t="shared" si="98"/>
        <v>1778.1745730626392</v>
      </c>
      <c r="BJ197" s="140">
        <f t="shared" si="98"/>
        <v>1827.6655662007004</v>
      </c>
      <c r="BK197" s="140">
        <f t="shared" si="98"/>
        <v>1878.462785059718</v>
      </c>
      <c r="BL197" s="140">
        <f t="shared" si="98"/>
        <v>1930.6191159515556</v>
      </c>
      <c r="BM197" s="342">
        <f t="shared" si="98"/>
        <v>0</v>
      </c>
      <c r="BN197" s="342">
        <f t="shared" si="98"/>
        <v>0</v>
      </c>
      <c r="BO197" s="342">
        <f t="shared" si="98"/>
        <v>0</v>
      </c>
      <c r="BP197" s="342">
        <f t="shared" si="98"/>
        <v>0</v>
      </c>
      <c r="BQ197" s="342">
        <f t="shared" si="98"/>
        <v>0</v>
      </c>
      <c r="BR197" s="342">
        <f t="shared" si="98"/>
        <v>0</v>
      </c>
      <c r="BS197" s="342">
        <f t="shared" si="98"/>
        <v>0</v>
      </c>
      <c r="BT197" s="342">
        <f t="shared" si="98"/>
        <v>0</v>
      </c>
      <c r="BU197" s="342">
        <f t="shared" si="98"/>
        <v>0</v>
      </c>
      <c r="BV197" s="342">
        <f t="shared" si="98"/>
        <v>0</v>
      </c>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row>
    <row r="198" spans="1:104" s="8" customFormat="1" x14ac:dyDescent="0.2">
      <c r="A198" s="2"/>
      <c r="B198" s="2"/>
      <c r="C198" s="121"/>
      <c r="D198" s="129" t="str">
        <f t="shared" si="95"/>
        <v>MD - Tractors</v>
      </c>
      <c r="E198" s="151">
        <f>'4_UK+GH_1960-2013_energy_data'!P101</f>
        <v>31.360897387755699</v>
      </c>
      <c r="F198" s="151">
        <f>'4_UK+GH_1960-2013_energy_data'!Q101</f>
        <v>33.798459334237897</v>
      </c>
      <c r="G198" s="151">
        <f>'4_UK+GH_1960-2013_energy_data'!R101</f>
        <v>35.164900984833601</v>
      </c>
      <c r="H198" s="151">
        <f>'4_UK+GH_1960-2013_energy_data'!S101</f>
        <v>33.071390931381302</v>
      </c>
      <c r="I198" s="151">
        <f>'4_UK+GH_1960-2013_energy_data'!T101</f>
        <v>36.426439629758697</v>
      </c>
      <c r="J198" s="151">
        <f>'4_UK+GH_1960-2013_energy_data'!U101</f>
        <v>34.923117194765901</v>
      </c>
      <c r="K198" s="151">
        <f>'4_UK+GH_1960-2013_energy_data'!V101</f>
        <v>40.703728847286598</v>
      </c>
      <c r="L198" s="151">
        <f>'4_UK+GH_1960-2013_energy_data'!W101</f>
        <v>39.637362887134003</v>
      </c>
      <c r="M198" s="151">
        <f>'4_UK+GH_1960-2013_energy_data'!X101</f>
        <v>34.2268245172259</v>
      </c>
      <c r="N198" s="151">
        <f>'4_UK+GH_1960-2013_energy_data'!Y101</f>
        <v>36.052047462091899</v>
      </c>
      <c r="O198" s="151">
        <f>'4_UK+GH_1960-2013_energy_data'!Z101</f>
        <v>41.526743862892502</v>
      </c>
      <c r="P198" s="151">
        <f>'4_UK+GH_1960-2013_energy_data'!AA101</f>
        <v>42.430246822272103</v>
      </c>
      <c r="Q198" s="151">
        <f>'4_UK+GH_1960-2013_energy_data'!AB101</f>
        <v>22.999337838425902</v>
      </c>
      <c r="R198" s="151">
        <f>'4_UK+GH_1960-2013_energy_data'!AC101</f>
        <v>32.339627647181601</v>
      </c>
      <c r="S198" s="151">
        <f>'4_UK+GH_1960-2013_energy_data'!AD101</f>
        <v>43.214431092292799</v>
      </c>
      <c r="T198" s="151">
        <f>'4_UK+GH_1960-2013_energy_data'!AE101</f>
        <v>43.315929475578002</v>
      </c>
      <c r="U198" s="151">
        <f>'4_UK+GH_1960-2013_energy_data'!AF101</f>
        <v>38.927063791283999</v>
      </c>
      <c r="V198" s="151">
        <f>'4_UK+GH_1960-2013_energy_data'!AG101</f>
        <v>37.9792361379574</v>
      </c>
      <c r="W198" s="151">
        <f>'4_UK+GH_1960-2013_energy_data'!AH101</f>
        <v>45.263527243495297</v>
      </c>
      <c r="X198" s="151">
        <f>'4_UK+GH_1960-2013_energy_data'!AI101</f>
        <v>42.509778249845098</v>
      </c>
      <c r="Y198" s="151">
        <f>'4_UK+GH_1960-2013_energy_data'!AJ101</f>
        <v>43.269219105465098</v>
      </c>
      <c r="Z198" s="151">
        <f>'4_UK+GH_1960-2013_energy_data'!AK101</f>
        <v>47.282849602439398</v>
      </c>
      <c r="AA198" s="151">
        <f>'4_UK+GH_1960-2013_energy_data'!AL101</f>
        <v>53.474173445607597</v>
      </c>
      <c r="AB198" s="151">
        <f>'4_UK+GH_1960-2013_energy_data'!AM101</f>
        <v>62.366592023135603</v>
      </c>
      <c r="AC198" s="151">
        <f>'4_UK+GH_1960-2013_energy_data'!AN101</f>
        <v>69.384104657708605</v>
      </c>
      <c r="AD198" s="151">
        <f>'4_UK+GH_1960-2013_energy_data'!AO101</f>
        <v>76.3465860487741</v>
      </c>
      <c r="AE198" s="151">
        <f>'4_UK+GH_1960-2013_energy_data'!AP101</f>
        <v>76.028490763670405</v>
      </c>
      <c r="AF198" s="151">
        <f>'4_UK+GH_1960-2013_energy_data'!AQ101</f>
        <v>101.006828944324</v>
      </c>
      <c r="AG198" s="151">
        <f>'4_UK+GH_1960-2013_energy_data'!AR101</f>
        <v>113.608202204229</v>
      </c>
      <c r="AH198" s="151">
        <f>'4_UK+GH_1960-2013_energy_data'!AS101</f>
        <v>157.05747117670001</v>
      </c>
      <c r="AI198" s="151">
        <f>'4_UK+GH_1960-2013_energy_data'!AT101</f>
        <v>159.41781899897001</v>
      </c>
      <c r="AJ198" s="151">
        <f>'4_UK+GH_1960-2013_energy_data'!AU101</f>
        <v>30.098595534033102</v>
      </c>
      <c r="AK198" s="151">
        <f>'4_UK+GH_1960-2013_energy_data'!AV101</f>
        <v>30.3396305781805</v>
      </c>
      <c r="AL198" s="151">
        <f>'4_UK+GH_1960-2013_energy_data'!AW101</f>
        <v>35.556889633461402</v>
      </c>
      <c r="AM198" s="151">
        <f>'4_UK+GH_1960-2013_energy_data'!AX101</f>
        <v>35.044281964552901</v>
      </c>
      <c r="AN198" s="151">
        <f>'4_UK+GH_1960-2013_energy_data'!AY101</f>
        <v>37.2039204478912</v>
      </c>
      <c r="AO198" s="151">
        <f>'4_UK+GH_1960-2013_energy_data'!AZ101</f>
        <v>37.760171417908403</v>
      </c>
      <c r="AP198" s="151">
        <f>'4_UK+GH_1960-2013_energy_data'!BA101</f>
        <v>35.899122154287603</v>
      </c>
      <c r="AQ198" s="151">
        <f>'4_UK+GH_1960-2013_energy_data'!BB101</f>
        <v>50.339574640133797</v>
      </c>
      <c r="AR198" s="151">
        <f>'4_UK+GH_1960-2013_energy_data'!BC101</f>
        <v>50.708541337632603</v>
      </c>
      <c r="AS198" s="151">
        <f>'4_UK+GH_1960-2013_energy_data'!BD101</f>
        <v>57.710645090360302</v>
      </c>
      <c r="AT198" s="151">
        <f>'4_UK+GH_1960-2013_energy_data'!BE101</f>
        <v>65.770425162767395</v>
      </c>
      <c r="AU198" s="151">
        <f>'4_UK+GH_1960-2013_energy_data'!BF101</f>
        <v>67.857893044863403</v>
      </c>
      <c r="AV198" s="140">
        <f t="shared" ref="AV198:BV198" si="99">AV145/AV232</f>
        <v>65.617991432979252</v>
      </c>
      <c r="AW198" s="140">
        <f t="shared" si="99"/>
        <v>67.391086183780757</v>
      </c>
      <c r="AX198" s="140">
        <f t="shared" si="99"/>
        <v>69.148210895726322</v>
      </c>
      <c r="AY198" s="140">
        <f t="shared" si="99"/>
        <v>70.900354689979309</v>
      </c>
      <c r="AZ198" s="140">
        <f t="shared" si="99"/>
        <v>72.656702213589412</v>
      </c>
      <c r="BA198" s="140">
        <f t="shared" si="99"/>
        <v>74.424971466419592</v>
      </c>
      <c r="BB198" s="140">
        <f t="shared" si="99"/>
        <v>76.211689506988222</v>
      </c>
      <c r="BC198" s="140">
        <f t="shared" si="99"/>
        <v>78.022417525041902</v>
      </c>
      <c r="BD198" s="140">
        <f t="shared" si="99"/>
        <v>79.861934639242207</v>
      </c>
      <c r="BE198" s="140">
        <f t="shared" si="99"/>
        <v>81.734388044891546</v>
      </c>
      <c r="BF198" s="140">
        <f t="shared" si="99"/>
        <v>83.643415725260155</v>
      </c>
      <c r="BG198" s="140">
        <f t="shared" si="99"/>
        <v>85.592246790760299</v>
      </c>
      <c r="BH198" s="140">
        <f t="shared" si="99"/>
        <v>87.583783574134998</v>
      </c>
      <c r="BI198" s="140">
        <f t="shared" si="99"/>
        <v>89.62066884729937</v>
      </c>
      <c r="BJ198" s="140">
        <f t="shared" si="99"/>
        <v>91.70534090421819</v>
      </c>
      <c r="BK198" s="140">
        <f t="shared" si="99"/>
        <v>93.840078747972214</v>
      </c>
      <c r="BL198" s="140">
        <f t="shared" si="99"/>
        <v>96.027039207596005</v>
      </c>
      <c r="BM198" s="342">
        <f t="shared" si="99"/>
        <v>0</v>
      </c>
      <c r="BN198" s="342">
        <f t="shared" si="99"/>
        <v>0</v>
      </c>
      <c r="BO198" s="342">
        <f t="shared" si="99"/>
        <v>0</v>
      </c>
      <c r="BP198" s="342">
        <f t="shared" si="99"/>
        <v>0</v>
      </c>
      <c r="BQ198" s="342">
        <f t="shared" si="99"/>
        <v>0</v>
      </c>
      <c r="BR198" s="342">
        <f t="shared" si="99"/>
        <v>0</v>
      </c>
      <c r="BS198" s="342">
        <f t="shared" si="99"/>
        <v>0</v>
      </c>
      <c r="BT198" s="342">
        <f t="shared" si="99"/>
        <v>0</v>
      </c>
      <c r="BU198" s="342">
        <f t="shared" si="99"/>
        <v>0</v>
      </c>
      <c r="BV198" s="342">
        <f t="shared" si="99"/>
        <v>0</v>
      </c>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row>
    <row r="199" spans="1:104" s="10" customFormat="1" x14ac:dyDescent="0.2">
      <c r="A199" s="2"/>
      <c r="B199" s="2"/>
      <c r="C199" s="122" t="s">
        <v>3</v>
      </c>
      <c r="D199" s="122" t="str">
        <f t="shared" ref="D199:D209" si="100">D146</f>
        <v>KE - Fans</v>
      </c>
      <c r="E199" s="153">
        <f>'4_UK+GH_1960-2013_energy_data'!P117</f>
        <v>1.7984258617762101</v>
      </c>
      <c r="F199" s="153">
        <f>'4_UK+GH_1960-2013_energy_data'!Q117</f>
        <v>2.0390446357197001</v>
      </c>
      <c r="G199" s="153">
        <f>'4_UK+GH_1960-2013_energy_data'!R117</f>
        <v>2.3923366009945299</v>
      </c>
      <c r="H199" s="153">
        <f>'4_UK+GH_1960-2013_energy_data'!S117</f>
        <v>3.3387390609283401</v>
      </c>
      <c r="I199" s="153">
        <f>'4_UK+GH_1960-2013_energy_data'!T117</f>
        <v>4.3120490103020597</v>
      </c>
      <c r="J199" s="153">
        <f>'4_UK+GH_1960-2013_energy_data'!U117</f>
        <v>5.3746299145335596</v>
      </c>
      <c r="K199" s="153">
        <f>'4_UK+GH_1960-2013_energy_data'!V117</f>
        <v>5.8505066246535096</v>
      </c>
      <c r="L199" s="153">
        <f>'4_UK+GH_1960-2013_energy_data'!W117</f>
        <v>5.9227864488727198</v>
      </c>
      <c r="M199" s="153">
        <f>'4_UK+GH_1960-2013_energy_data'!X117</f>
        <v>6.0944597364144499</v>
      </c>
      <c r="N199" s="153">
        <f>'4_UK+GH_1960-2013_energy_data'!Y117</f>
        <v>5.98910738587879</v>
      </c>
      <c r="O199" s="153">
        <f>'4_UK+GH_1960-2013_energy_data'!Z117</f>
        <v>6.47536934099048</v>
      </c>
      <c r="P199" s="153">
        <f>'4_UK+GH_1960-2013_energy_data'!AA117</f>
        <v>6.9174676445680499</v>
      </c>
      <c r="Q199" s="153">
        <f>'4_UK+GH_1960-2013_energy_data'!AB117</f>
        <v>6.3413126025106799</v>
      </c>
      <c r="R199" s="153">
        <f>'4_UK+GH_1960-2013_energy_data'!AC117</f>
        <v>5.8761429899617204</v>
      </c>
      <c r="S199" s="153">
        <f>'4_UK+GH_1960-2013_energy_data'!AD117</f>
        <v>5.8555262653313198</v>
      </c>
      <c r="T199" s="153">
        <f>'4_UK+GH_1960-2013_energy_data'!AE117</f>
        <v>5.7666705434538699</v>
      </c>
      <c r="U199" s="153">
        <f>'4_UK+GH_1960-2013_energy_data'!AF117</f>
        <v>6.4720767932613299</v>
      </c>
      <c r="V199" s="153">
        <f>'4_UK+GH_1960-2013_energy_data'!AG117</f>
        <v>6.6328124816112997</v>
      </c>
      <c r="W199" s="153">
        <f>'4_UK+GH_1960-2013_energy_data'!AH117</f>
        <v>7.4144075170090904</v>
      </c>
      <c r="X199" s="153">
        <f>'4_UK+GH_1960-2013_energy_data'!AI117</f>
        <v>8.2999877794828905</v>
      </c>
      <c r="Y199" s="153">
        <f>'4_UK+GH_1960-2013_energy_data'!AJ117</f>
        <v>9.1479785778986393</v>
      </c>
      <c r="Z199" s="153">
        <f>'4_UK+GH_1960-2013_energy_data'!AK117</f>
        <v>10.923341272510999</v>
      </c>
      <c r="AA199" s="153">
        <f>'4_UK+GH_1960-2013_energy_data'!AL117</f>
        <v>12.1707032426617</v>
      </c>
      <c r="AB199" s="153">
        <f>'4_UK+GH_1960-2013_energy_data'!AM117</f>
        <v>13.0547974733575</v>
      </c>
      <c r="AC199" s="153">
        <f>'4_UK+GH_1960-2013_energy_data'!AN117</f>
        <v>16.8808823133548</v>
      </c>
      <c r="AD199" s="153">
        <f>'4_UK+GH_1960-2013_energy_data'!AO117</f>
        <v>19.279172385876802</v>
      </c>
      <c r="AE199" s="153">
        <f>'4_UK+GH_1960-2013_energy_data'!AP117</f>
        <v>12.612872345872701</v>
      </c>
      <c r="AF199" s="153">
        <f>'4_UK+GH_1960-2013_energy_data'!AQ117</f>
        <v>16.763531973148201</v>
      </c>
      <c r="AG199" s="153">
        <f>'4_UK+GH_1960-2013_energy_data'!AR117</f>
        <v>18.874793350164801</v>
      </c>
      <c r="AH199" s="153">
        <f>'4_UK+GH_1960-2013_energy_data'!AS117</f>
        <v>13.7240913079411</v>
      </c>
      <c r="AI199" s="153">
        <f>'4_UK+GH_1960-2013_energy_data'!AT117</f>
        <v>16.3642659401165</v>
      </c>
      <c r="AJ199" s="153">
        <f>'4_UK+GH_1960-2013_energy_data'!AU117</f>
        <v>21.5842292460691</v>
      </c>
      <c r="AK199" s="153">
        <f>'4_UK+GH_1960-2013_energy_data'!AV117</f>
        <v>22.501214778274399</v>
      </c>
      <c r="AL199" s="153">
        <f>'4_UK+GH_1960-2013_energy_data'!AW117</f>
        <v>16.9480761468363</v>
      </c>
      <c r="AM199" s="153">
        <f>'4_UK+GH_1960-2013_energy_data'!AX117</f>
        <v>20.747501439736901</v>
      </c>
      <c r="AN199" s="153">
        <f>'4_UK+GH_1960-2013_energy_data'!AY117</f>
        <v>27.6319901242579</v>
      </c>
      <c r="AO199" s="153">
        <f>'4_UK+GH_1960-2013_energy_data'!AZ117</f>
        <v>29.662728940680498</v>
      </c>
      <c r="AP199" s="153">
        <f>'4_UK+GH_1960-2013_energy_data'!BA117</f>
        <v>26.306946319664899</v>
      </c>
      <c r="AQ199" s="153">
        <f>'4_UK+GH_1960-2013_energy_data'!BB117</f>
        <v>26.521070571259301</v>
      </c>
      <c r="AR199" s="153">
        <f>'4_UK+GH_1960-2013_energy_data'!BC117</f>
        <v>37.907469080124301</v>
      </c>
      <c r="AS199" s="153">
        <f>'4_UK+GH_1960-2013_energy_data'!BD117</f>
        <v>33.565324294011603</v>
      </c>
      <c r="AT199" s="153">
        <f>'4_UK+GH_1960-2013_energy_data'!BE117</f>
        <v>34.771294191708698</v>
      </c>
      <c r="AU199" s="153">
        <f>'4_UK+GH_1960-2013_energy_data'!BF117</f>
        <v>40.510863185483501</v>
      </c>
      <c r="AV199" s="137">
        <f t="shared" ref="AV199:BV199" si="101">AV146/AV233</f>
        <v>42.901004113427021</v>
      </c>
      <c r="AW199" s="137">
        <f t="shared" si="101"/>
        <v>45.432163356119212</v>
      </c>
      <c r="AX199" s="137">
        <f t="shared" si="101"/>
        <v>48.112660994130245</v>
      </c>
      <c r="AY199" s="137">
        <f t="shared" si="101"/>
        <v>50.951307992783924</v>
      </c>
      <c r="AZ199" s="137">
        <f t="shared" si="101"/>
        <v>53.957435164358174</v>
      </c>
      <c r="BA199" s="137">
        <f t="shared" si="101"/>
        <v>57.140923839055304</v>
      </c>
      <c r="BB199" s="137">
        <f t="shared" si="101"/>
        <v>60.512238345559567</v>
      </c>
      <c r="BC199" s="137">
        <f t="shared" si="101"/>
        <v>64.082460407947579</v>
      </c>
      <c r="BD199" s="137">
        <f t="shared" si="101"/>
        <v>67.863325572016478</v>
      </c>
      <c r="BE199" s="137">
        <f t="shared" si="101"/>
        <v>71.867261780765446</v>
      </c>
      <c r="BF199" s="137">
        <f t="shared" si="101"/>
        <v>76.107430225830598</v>
      </c>
      <c r="BG199" s="137">
        <f t="shared" si="101"/>
        <v>80.597768609154585</v>
      </c>
      <c r="BH199" s="137">
        <f t="shared" si="101"/>
        <v>85.353036957094716</v>
      </c>
      <c r="BI199" s="137">
        <f t="shared" si="101"/>
        <v>90.388866137563298</v>
      </c>
      <c r="BJ199" s="137">
        <f t="shared" si="101"/>
        <v>95.72180923967953</v>
      </c>
      <c r="BK199" s="137">
        <f t="shared" si="101"/>
        <v>101.36939598482061</v>
      </c>
      <c r="BL199" s="137">
        <f t="shared" si="101"/>
        <v>107.35019034792501</v>
      </c>
      <c r="BM199" s="340">
        <f t="shared" si="101"/>
        <v>0</v>
      </c>
      <c r="BN199" s="340">
        <f t="shared" si="101"/>
        <v>0</v>
      </c>
      <c r="BO199" s="340">
        <f t="shared" si="101"/>
        <v>0</v>
      </c>
      <c r="BP199" s="340">
        <f t="shared" si="101"/>
        <v>0</v>
      </c>
      <c r="BQ199" s="340">
        <f t="shared" si="101"/>
        <v>0</v>
      </c>
      <c r="BR199" s="340">
        <f t="shared" si="101"/>
        <v>0</v>
      </c>
      <c r="BS199" s="340">
        <f t="shared" si="101"/>
        <v>0</v>
      </c>
      <c r="BT199" s="340">
        <f t="shared" si="101"/>
        <v>0</v>
      </c>
      <c r="BU199" s="340">
        <f t="shared" si="101"/>
        <v>0</v>
      </c>
      <c r="BV199" s="341">
        <f t="shared" si="101"/>
        <v>0</v>
      </c>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row>
    <row r="200" spans="1:104" s="10" customFormat="1" x14ac:dyDescent="0.2">
      <c r="A200" s="2"/>
      <c r="B200" s="2"/>
      <c r="C200" s="123"/>
      <c r="D200" s="130" t="str">
        <f t="shared" si="100"/>
        <v>Light - Electric lights</v>
      </c>
      <c r="E200" s="155">
        <f>'4_UK+GH_1960-2013_energy_data'!P118</f>
        <v>23.980495939837699</v>
      </c>
      <c r="F200" s="155">
        <f>'4_UK+GH_1960-2013_energy_data'!Q118</f>
        <v>27.4401160757197</v>
      </c>
      <c r="G200" s="155">
        <f>'4_UK+GH_1960-2013_energy_data'!R118</f>
        <v>31.8510955969418</v>
      </c>
      <c r="H200" s="155">
        <f>'4_UK+GH_1960-2013_energy_data'!S118</f>
        <v>34.645393486819799</v>
      </c>
      <c r="I200" s="155">
        <f>'4_UK+GH_1960-2013_energy_data'!T118</f>
        <v>33.679214631679201</v>
      </c>
      <c r="J200" s="155">
        <f>'4_UK+GH_1960-2013_energy_data'!U118</f>
        <v>35.758293734887403</v>
      </c>
      <c r="K200" s="155">
        <f>'4_UK+GH_1960-2013_energy_data'!V118</f>
        <v>37.045747504715798</v>
      </c>
      <c r="L200" s="155">
        <f>'4_UK+GH_1960-2013_energy_data'!W118</f>
        <v>30.634942556178</v>
      </c>
      <c r="M200" s="155">
        <f>'4_UK+GH_1960-2013_energy_data'!X118</f>
        <v>37.0226195482742</v>
      </c>
      <c r="N200" s="155">
        <f>'4_UK+GH_1960-2013_energy_data'!Y118</f>
        <v>37.883394754414503</v>
      </c>
      <c r="O200" s="155">
        <f>'4_UK+GH_1960-2013_energy_data'!Z118</f>
        <v>37.8937417640403</v>
      </c>
      <c r="P200" s="155">
        <f>'4_UK+GH_1960-2013_energy_data'!AA118</f>
        <v>43.861731142689301</v>
      </c>
      <c r="Q200" s="155">
        <f>'4_UK+GH_1960-2013_energy_data'!AB118</f>
        <v>26.670747133471199</v>
      </c>
      <c r="R200" s="155">
        <f>'4_UK+GH_1960-2013_energy_data'!AC118</f>
        <v>17.2355747518512</v>
      </c>
      <c r="S200" s="155">
        <f>'4_UK+GH_1960-2013_energy_data'!AD118</f>
        <v>28.410793001356499</v>
      </c>
      <c r="T200" s="155">
        <f>'4_UK+GH_1960-2013_energy_data'!AE118</f>
        <v>41.868034020264297</v>
      </c>
      <c r="U200" s="155">
        <f>'4_UK+GH_1960-2013_energy_data'!AF118</f>
        <v>42.093556045868802</v>
      </c>
      <c r="V200" s="155">
        <f>'4_UK+GH_1960-2013_energy_data'!AG118</f>
        <v>47.587656735562</v>
      </c>
      <c r="W200" s="155">
        <f>'4_UK+GH_1960-2013_energy_data'!AH118</f>
        <v>50.219804277441398</v>
      </c>
      <c r="X200" s="155">
        <f>'4_UK+GH_1960-2013_energy_data'!AI118</f>
        <v>52.520947015005497</v>
      </c>
      <c r="Y200" s="155">
        <f>'4_UK+GH_1960-2013_energy_data'!AJ118</f>
        <v>56.683688243744697</v>
      </c>
      <c r="Z200" s="155">
        <f>'4_UK+GH_1960-2013_energy_data'!AK118</f>
        <v>62.761140847738297</v>
      </c>
      <c r="AA200" s="155">
        <f>'4_UK+GH_1960-2013_energy_data'!AL118</f>
        <v>67.042083206144795</v>
      </c>
      <c r="AB200" s="155">
        <f>'4_UK+GH_1960-2013_energy_data'!AM118</f>
        <v>62.449834325967302</v>
      </c>
      <c r="AC200" s="155">
        <f>'4_UK+GH_1960-2013_energy_data'!AN118</f>
        <v>84.055237574042806</v>
      </c>
      <c r="AD200" s="155">
        <f>'4_UK+GH_1960-2013_energy_data'!AO118</f>
        <v>92.010479843273899</v>
      </c>
      <c r="AE200" s="155">
        <f>'4_UK+GH_1960-2013_energy_data'!AP118</f>
        <v>94.918144828573205</v>
      </c>
      <c r="AF200" s="155">
        <f>'4_UK+GH_1960-2013_energy_data'!AQ118</f>
        <v>99.797387242952396</v>
      </c>
      <c r="AG200" s="155">
        <f>'4_UK+GH_1960-2013_energy_data'!AR118</f>
        <v>124.553537611213</v>
      </c>
      <c r="AH200" s="155">
        <f>'4_UK+GH_1960-2013_energy_data'!AS118</f>
        <v>104.78362243346299</v>
      </c>
      <c r="AI200" s="155">
        <f>'4_UK+GH_1960-2013_energy_data'!AT118</f>
        <v>120.014263960558</v>
      </c>
      <c r="AJ200" s="155">
        <f>'4_UK+GH_1960-2013_energy_data'!AU118</f>
        <v>169.05221946086701</v>
      </c>
      <c r="AK200" s="155">
        <f>'4_UK+GH_1960-2013_energy_data'!AV118</f>
        <v>135.79281358562801</v>
      </c>
      <c r="AL200" s="155">
        <f>'4_UK+GH_1960-2013_energy_data'!AW118</f>
        <v>99.287694765032299</v>
      </c>
      <c r="AM200" s="155">
        <f>'4_UK+GH_1960-2013_energy_data'!AX118</f>
        <v>131.661640917504</v>
      </c>
      <c r="AN200" s="155">
        <f>'4_UK+GH_1960-2013_energy_data'!AY118</f>
        <v>207.869541845643</v>
      </c>
      <c r="AO200" s="155">
        <f>'4_UK+GH_1960-2013_energy_data'!AZ118</f>
        <v>198.714633820888</v>
      </c>
      <c r="AP200" s="155">
        <f>'4_UK+GH_1960-2013_energy_data'!BA118</f>
        <v>183.60414601004899</v>
      </c>
      <c r="AQ200" s="155">
        <f>'4_UK+GH_1960-2013_energy_data'!BB118</f>
        <v>175.71355744647201</v>
      </c>
      <c r="AR200" s="155">
        <f>'4_UK+GH_1960-2013_energy_data'!BC118</f>
        <v>251.09967294892201</v>
      </c>
      <c r="AS200" s="155">
        <f>'4_UK+GH_1960-2013_energy_data'!BD118</f>
        <v>236.02265907523201</v>
      </c>
      <c r="AT200" s="155">
        <f>'4_UK+GH_1960-2013_energy_data'!BE118</f>
        <v>259.686052822786</v>
      </c>
      <c r="AU200" s="155">
        <f>'4_UK+GH_1960-2013_energy_data'!BF118</f>
        <v>304.82509972970502</v>
      </c>
      <c r="AV200" s="140">
        <f t="shared" ref="AV200:BV200" si="102">AV147/AV234</f>
        <v>325.05026936491277</v>
      </c>
      <c r="AW200" s="140">
        <f t="shared" si="102"/>
        <v>346.7202873225736</v>
      </c>
      <c r="AX200" s="140">
        <f t="shared" si="102"/>
        <v>368.39030528023443</v>
      </c>
      <c r="AY200" s="140">
        <f t="shared" si="102"/>
        <v>390.06032323789532</v>
      </c>
      <c r="AZ200" s="140">
        <f t="shared" si="102"/>
        <v>411.73034119555615</v>
      </c>
      <c r="BA200" s="140">
        <f t="shared" si="102"/>
        <v>433.40035915321698</v>
      </c>
      <c r="BB200" s="140">
        <f t="shared" si="102"/>
        <v>455.07037711087787</v>
      </c>
      <c r="BC200" s="140">
        <f t="shared" si="102"/>
        <v>476.7403950685387</v>
      </c>
      <c r="BD200" s="140">
        <f t="shared" si="102"/>
        <v>498.41041302619954</v>
      </c>
      <c r="BE200" s="140">
        <f t="shared" si="102"/>
        <v>520.08043098386042</v>
      </c>
      <c r="BF200" s="140">
        <f t="shared" si="102"/>
        <v>541.7504489415212</v>
      </c>
      <c r="BG200" s="140">
        <f t="shared" si="102"/>
        <v>563.42046689918209</v>
      </c>
      <c r="BH200" s="140">
        <f t="shared" si="102"/>
        <v>585.09048485684298</v>
      </c>
      <c r="BI200" s="140">
        <f t="shared" si="102"/>
        <v>606.76050281450375</v>
      </c>
      <c r="BJ200" s="140">
        <f t="shared" si="102"/>
        <v>628.43052077216464</v>
      </c>
      <c r="BK200" s="140">
        <f t="shared" si="102"/>
        <v>650.10053872982553</v>
      </c>
      <c r="BL200" s="140">
        <f t="shared" si="102"/>
        <v>671.77055668748631</v>
      </c>
      <c r="BM200" s="342">
        <f t="shared" si="102"/>
        <v>0</v>
      </c>
      <c r="BN200" s="342">
        <f t="shared" si="102"/>
        <v>0</v>
      </c>
      <c r="BO200" s="342">
        <f t="shared" si="102"/>
        <v>0</v>
      </c>
      <c r="BP200" s="342">
        <f t="shared" si="102"/>
        <v>0</v>
      </c>
      <c r="BQ200" s="342">
        <f t="shared" si="102"/>
        <v>0</v>
      </c>
      <c r="BR200" s="342">
        <f t="shared" si="102"/>
        <v>0</v>
      </c>
      <c r="BS200" s="342">
        <f t="shared" si="102"/>
        <v>0</v>
      </c>
      <c r="BT200" s="342">
        <f t="shared" si="102"/>
        <v>0</v>
      </c>
      <c r="BU200" s="342">
        <f t="shared" si="102"/>
        <v>0</v>
      </c>
      <c r="BV200" s="342">
        <f t="shared" si="102"/>
        <v>0</v>
      </c>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row>
    <row r="201" spans="1:104" s="10" customFormat="1" x14ac:dyDescent="0.2">
      <c r="A201" s="2"/>
      <c r="B201" s="2"/>
      <c r="C201" s="123"/>
      <c r="D201" s="130" t="str">
        <f t="shared" si="100"/>
        <v>Light - Televisions</v>
      </c>
      <c r="E201" s="155">
        <f>'4_UK+GH_1960-2013_energy_data'!P119</f>
        <v>1.9946177851373501</v>
      </c>
      <c r="F201" s="155">
        <f>'4_UK+GH_1960-2013_energy_data'!Q119</f>
        <v>2.2614858598948402</v>
      </c>
      <c r="G201" s="155">
        <f>'4_UK+GH_1960-2013_energy_data'!R119</f>
        <v>2.6533187594740402</v>
      </c>
      <c r="H201" s="155">
        <f>'4_UK+GH_1960-2013_energy_data'!S119</f>
        <v>3.7029651403023598</v>
      </c>
      <c r="I201" s="155">
        <f>'4_UK+GH_1960-2013_energy_data'!T119</f>
        <v>4.7824543463343003</v>
      </c>
      <c r="J201" s="155">
        <f>'4_UK+GH_1960-2013_energy_data'!U119</f>
        <v>5.9609531514283498</v>
      </c>
      <c r="K201" s="155">
        <f>'4_UK+GH_1960-2013_energy_data'!V119</f>
        <v>6.4887437228002796</v>
      </c>
      <c r="L201" s="155">
        <f>'4_UK+GH_1960-2013_energy_data'!W119</f>
        <v>6.5689086041427203</v>
      </c>
      <c r="M201" s="155">
        <f>'4_UK+GH_1960-2013_energy_data'!X119</f>
        <v>6.7593098711591297</v>
      </c>
      <c r="N201" s="155">
        <f>'4_UK+GH_1960-2013_energy_data'!Y119</f>
        <v>6.6424645800959397</v>
      </c>
      <c r="O201" s="155">
        <f>'4_UK+GH_1960-2013_energy_data'!Z119</f>
        <v>7.18177327952578</v>
      </c>
      <c r="P201" s="155">
        <f>'4_UK+GH_1960-2013_energy_data'!AA119</f>
        <v>7.6721004717816799</v>
      </c>
      <c r="Q201" s="155">
        <f>'4_UK+GH_1960-2013_energy_data'!AB119</f>
        <v>7.0330921362766299</v>
      </c>
      <c r="R201" s="155">
        <f>'4_UK+GH_1960-2013_energy_data'!AC119</f>
        <v>6.5171767930469802</v>
      </c>
      <c r="S201" s="155">
        <f>'4_UK+GH_1960-2013_energy_data'!AD119</f>
        <v>6.4943109556670304</v>
      </c>
      <c r="T201" s="155">
        <f>'4_UK+GH_1960-2013_energy_data'!AE119</f>
        <v>6.3957618667200897</v>
      </c>
      <c r="U201" s="155">
        <f>'4_UK+GH_1960-2013_energy_data'!AF119</f>
        <v>7.1781215739905502</v>
      </c>
      <c r="V201" s="155">
        <f>'4_UK+GH_1960-2013_energy_data'!AG119</f>
        <v>7.3563920478468301</v>
      </c>
      <c r="W201" s="155">
        <f>'4_UK+GH_1960-2013_energy_data'!AH119</f>
        <v>8.2232519785532592</v>
      </c>
      <c r="X201" s="155">
        <f>'4_UK+GH_1960-2013_energy_data'!AI119</f>
        <v>9.2054410630098999</v>
      </c>
      <c r="Y201" s="155">
        <f>'4_UK+GH_1960-2013_energy_data'!AJ119</f>
        <v>10.145939841719001</v>
      </c>
      <c r="Z201" s="155">
        <f>'4_UK+GH_1960-2013_energy_data'!AK119</f>
        <v>12.114978428120599</v>
      </c>
      <c r="AA201" s="155">
        <f>'4_UK+GH_1960-2013_energy_data'!AL119</f>
        <v>13.4984163390455</v>
      </c>
      <c r="AB201" s="155">
        <f>'4_UK+GH_1960-2013_energy_data'!AM119</f>
        <v>14.478957176318</v>
      </c>
      <c r="AC201" s="155">
        <f>'4_UK+GH_1960-2013_energy_data'!AN119</f>
        <v>18.722433081811399</v>
      </c>
      <c r="AD201" s="155">
        <f>'4_UK+GH_1960-2013_energy_data'!AO119</f>
        <v>21.382354835224302</v>
      </c>
      <c r="AE201" s="155">
        <f>'4_UK+GH_1960-2013_energy_data'!AP119</f>
        <v>13.9888220658839</v>
      </c>
      <c r="AF201" s="155">
        <f>'4_UK+GH_1960-2013_energy_data'!AQ119</f>
        <v>18.592280877479201</v>
      </c>
      <c r="AG201" s="155">
        <f>'4_UK+GH_1960-2013_energy_data'!AR119</f>
        <v>20.9338616149033</v>
      </c>
      <c r="AH201" s="155">
        <f>'4_UK+GH_1960-2013_energy_data'!AS119</f>
        <v>15.221264950422899</v>
      </c>
      <c r="AI201" s="155">
        <f>'4_UK+GH_1960-2013_energy_data'!AT119</f>
        <v>18.1494585913563</v>
      </c>
      <c r="AJ201" s="155">
        <f>'4_UK+GH_1960-2013_energy_data'!AU119</f>
        <v>23.938872372371701</v>
      </c>
      <c r="AK201" s="155">
        <f>'4_UK+GH_1960-2013_energy_data'!AV119</f>
        <v>24.9558928893832</v>
      </c>
      <c r="AL201" s="155">
        <f>'4_UK+GH_1960-2013_energy_data'!AW119</f>
        <v>18.7969572291281</v>
      </c>
      <c r="AM201" s="155">
        <f>'4_UK+GH_1960-2013_energy_data'!AX119</f>
        <v>23.010865224656801</v>
      </c>
      <c r="AN201" s="155">
        <f>'4_UK+GH_1960-2013_energy_data'!AY119</f>
        <v>30.646389293271699</v>
      </c>
      <c r="AO201" s="155">
        <f>'4_UK+GH_1960-2013_energy_data'!AZ119</f>
        <v>32.898663174934804</v>
      </c>
      <c r="AP201" s="155">
        <f>'4_UK+GH_1960-2013_energy_data'!BA119</f>
        <v>29.176795070498599</v>
      </c>
      <c r="AQ201" s="155">
        <f>'4_UK+GH_1960-2013_energy_data'!BB119</f>
        <v>29.414278275638001</v>
      </c>
      <c r="AR201" s="155">
        <f>'4_UK+GH_1960-2013_energy_data'!BC119</f>
        <v>42.042829219819502</v>
      </c>
      <c r="AS201" s="155">
        <f>'4_UK+GH_1960-2013_energy_data'!BD119</f>
        <v>37.226995806250898</v>
      </c>
      <c r="AT201" s="155">
        <f>'4_UK+GH_1960-2013_energy_data'!BE119</f>
        <v>38.564526393773797</v>
      </c>
      <c r="AU201" s="155">
        <f>'4_UK+GH_1960-2013_energy_data'!BF119</f>
        <v>44.930230060173699</v>
      </c>
      <c r="AV201" s="140">
        <f t="shared" ref="AV201:BV201" si="103">AV148/AV235</f>
        <v>47.581113633723945</v>
      </c>
      <c r="AW201" s="140">
        <f t="shared" si="103"/>
        <v>49.008547042735664</v>
      </c>
      <c r="AX201" s="140">
        <f t="shared" si="103"/>
        <v>50.478803454017729</v>
      </c>
      <c r="AY201" s="140">
        <f t="shared" si="103"/>
        <v>51.993167557638273</v>
      </c>
      <c r="AZ201" s="140">
        <f t="shared" si="103"/>
        <v>53.552962584367414</v>
      </c>
      <c r="BA201" s="140">
        <f t="shared" si="103"/>
        <v>55.159551461898438</v>
      </c>
      <c r="BB201" s="140">
        <f t="shared" si="103"/>
        <v>56.814338005755388</v>
      </c>
      <c r="BC201" s="140">
        <f t="shared" si="103"/>
        <v>58.518768145928057</v>
      </c>
      <c r="BD201" s="140">
        <f t="shared" si="103"/>
        <v>60.274331190305901</v>
      </c>
      <c r="BE201" s="140">
        <f t="shared" si="103"/>
        <v>62.082561126015086</v>
      </c>
      <c r="BF201" s="140">
        <f t="shared" si="103"/>
        <v>63.945037959795542</v>
      </c>
      <c r="BG201" s="140">
        <f t="shared" si="103"/>
        <v>65.863389098589408</v>
      </c>
      <c r="BH201" s="140">
        <f t="shared" si="103"/>
        <v>67.839290771547098</v>
      </c>
      <c r="BI201" s="140">
        <f t="shared" si="103"/>
        <v>69.874469494693514</v>
      </c>
      <c r="BJ201" s="140">
        <f t="shared" si="103"/>
        <v>71.970703579534316</v>
      </c>
      <c r="BK201" s="140">
        <f t="shared" si="103"/>
        <v>74.129824686920358</v>
      </c>
      <c r="BL201" s="140">
        <f t="shared" si="103"/>
        <v>76.353719427527963</v>
      </c>
      <c r="BM201" s="342">
        <f t="shared" si="103"/>
        <v>0</v>
      </c>
      <c r="BN201" s="342">
        <f t="shared" si="103"/>
        <v>0</v>
      </c>
      <c r="BO201" s="342">
        <f t="shared" si="103"/>
        <v>0</v>
      </c>
      <c r="BP201" s="342">
        <f t="shared" si="103"/>
        <v>0</v>
      </c>
      <c r="BQ201" s="342">
        <f t="shared" si="103"/>
        <v>0</v>
      </c>
      <c r="BR201" s="342">
        <f t="shared" si="103"/>
        <v>0</v>
      </c>
      <c r="BS201" s="342">
        <f t="shared" si="103"/>
        <v>0</v>
      </c>
      <c r="BT201" s="342">
        <f t="shared" si="103"/>
        <v>0</v>
      </c>
      <c r="BU201" s="342">
        <f t="shared" si="103"/>
        <v>0</v>
      </c>
      <c r="BV201" s="343">
        <f t="shared" si="103"/>
        <v>0</v>
      </c>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row>
    <row r="202" spans="1:104" s="10" customFormat="1" x14ac:dyDescent="0.2">
      <c r="A202" s="2"/>
      <c r="B202" s="2"/>
      <c r="C202" s="123"/>
      <c r="D202" s="130" t="str">
        <f t="shared" si="100"/>
        <v>MD - Electric motors</v>
      </c>
      <c r="E202" s="155">
        <f>'4_UK+GH_1960-2013_energy_data'!P120</f>
        <v>40.5716071579782</v>
      </c>
      <c r="F202" s="155">
        <f>'4_UK+GH_1960-2013_energy_data'!Q120</f>
        <v>47.007121216454202</v>
      </c>
      <c r="G202" s="155">
        <f>'4_UK+GH_1960-2013_energy_data'!R120</f>
        <v>53.855598102394097</v>
      </c>
      <c r="H202" s="155">
        <f>'4_UK+GH_1960-2013_energy_data'!S120</f>
        <v>66.1497866649473</v>
      </c>
      <c r="I202" s="155">
        <f>'4_UK+GH_1960-2013_energy_data'!T120</f>
        <v>60.586302846139297</v>
      </c>
      <c r="J202" s="155">
        <f>'4_UK+GH_1960-2013_energy_data'!U120</f>
        <v>60.814451706624702</v>
      </c>
      <c r="K202" s="155">
        <f>'4_UK+GH_1960-2013_energy_data'!V120</f>
        <v>61.959611707979597</v>
      </c>
      <c r="L202" s="155">
        <f>'4_UK+GH_1960-2013_energy_data'!W120</f>
        <v>49.326829880286603</v>
      </c>
      <c r="M202" s="155">
        <f>'4_UK+GH_1960-2013_energy_data'!X120</f>
        <v>61.8196103877236</v>
      </c>
      <c r="N202" s="155">
        <f>'4_UK+GH_1960-2013_energy_data'!Y120</f>
        <v>62.920890106168699</v>
      </c>
      <c r="O202" s="155">
        <f>'4_UK+GH_1960-2013_energy_data'!Z120</f>
        <v>61.334616567416099</v>
      </c>
      <c r="P202" s="155">
        <f>'4_UK+GH_1960-2013_energy_data'!AA120</f>
        <v>80.798982092595395</v>
      </c>
      <c r="Q202" s="155">
        <f>'4_UK+GH_1960-2013_energy_data'!AB120</f>
        <v>40.043416020397501</v>
      </c>
      <c r="R202" s="155">
        <f>'4_UK+GH_1960-2013_energy_data'!AC120</f>
        <v>16.2677314638896</v>
      </c>
      <c r="S202" s="155">
        <f>'4_UK+GH_1960-2013_energy_data'!AD120</f>
        <v>50.4186137303615</v>
      </c>
      <c r="T202" s="155">
        <f>'4_UK+GH_1960-2013_energy_data'!AE120</f>
        <v>93.697126016185393</v>
      </c>
      <c r="U202" s="155">
        <f>'4_UK+GH_1960-2013_energy_data'!AF120</f>
        <v>87.7616344393183</v>
      </c>
      <c r="V202" s="155">
        <f>'4_UK+GH_1960-2013_energy_data'!AG120</f>
        <v>101.81994640872099</v>
      </c>
      <c r="W202" s="155">
        <f>'4_UK+GH_1960-2013_energy_data'!AH120</f>
        <v>105.622852686334</v>
      </c>
      <c r="X202" s="155">
        <f>'4_UK+GH_1960-2013_energy_data'!AI120</f>
        <v>108.116853622441</v>
      </c>
      <c r="Y202" s="155">
        <f>'4_UK+GH_1960-2013_energy_data'!AJ120</f>
        <v>115.408989224675</v>
      </c>
      <c r="Z202" s="155">
        <f>'4_UK+GH_1960-2013_energy_data'!AK120</f>
        <v>122.93106744567299</v>
      </c>
      <c r="AA202" s="155">
        <f>'4_UK+GH_1960-2013_energy_data'!AL120</f>
        <v>128.60757639139101</v>
      </c>
      <c r="AB202" s="155">
        <f>'4_UK+GH_1960-2013_energy_data'!AM120</f>
        <v>114.016084848514</v>
      </c>
      <c r="AC202" s="155">
        <f>'4_UK+GH_1960-2013_energy_data'!AN120</f>
        <v>124.381008217556</v>
      </c>
      <c r="AD202" s="155">
        <f>'4_UK+GH_1960-2013_energy_data'!AO120</f>
        <v>128.63507728647599</v>
      </c>
      <c r="AE202" s="155">
        <f>'4_UK+GH_1960-2013_energy_data'!AP120</f>
        <v>172.653492105738</v>
      </c>
      <c r="AF202" s="155">
        <f>'4_UK+GH_1960-2013_energy_data'!AQ120</f>
        <v>170.84915733733001</v>
      </c>
      <c r="AG202" s="155">
        <f>'4_UK+GH_1960-2013_energy_data'!AR120</f>
        <v>226.11640846957599</v>
      </c>
      <c r="AH202" s="155">
        <f>'4_UK+GH_1960-2013_energy_data'!AS120</f>
        <v>186.614186689446</v>
      </c>
      <c r="AI202" s="155">
        <f>'4_UK+GH_1960-2013_energy_data'!AT120</f>
        <v>209.58315931149301</v>
      </c>
      <c r="AJ202" s="155">
        <f>'4_UK+GH_1960-2013_energy_data'!AU120</f>
        <v>315.37234992055102</v>
      </c>
      <c r="AK202" s="155">
        <f>'4_UK+GH_1960-2013_energy_data'!AV120</f>
        <v>230.67503925823999</v>
      </c>
      <c r="AL202" s="155">
        <f>'4_UK+GH_1960-2013_energy_data'!AW120</f>
        <v>165.247669630806</v>
      </c>
      <c r="AM202" s="155">
        <f>'4_UK+GH_1960-2013_energy_data'!AX120</f>
        <v>226.11575568126</v>
      </c>
      <c r="AN202" s="155">
        <f>'4_UK+GH_1960-2013_energy_data'!AY120</f>
        <v>366.26420740819901</v>
      </c>
      <c r="AO202" s="155">
        <f>'4_UK+GH_1960-2013_energy_data'!AZ120</f>
        <v>332.33862768576898</v>
      </c>
      <c r="AP202" s="155">
        <f>'4_UK+GH_1960-2013_energy_data'!BA120</f>
        <v>301.57661173255099</v>
      </c>
      <c r="AQ202" s="155">
        <f>'4_UK+GH_1960-2013_energy_data'!BB120</f>
        <v>285.72059852486097</v>
      </c>
      <c r="AR202" s="155">
        <f>'4_UK+GH_1960-2013_energy_data'!BC120</f>
        <v>394.76097644591903</v>
      </c>
      <c r="AS202" s="155">
        <f>'4_UK+GH_1960-2013_energy_data'!BD120</f>
        <v>372.76019618347902</v>
      </c>
      <c r="AT202" s="155">
        <f>'4_UK+GH_1960-2013_energy_data'!BE120</f>
        <v>414.092207358579</v>
      </c>
      <c r="AU202" s="155">
        <f>'4_UK+GH_1960-2013_energy_data'!BF120</f>
        <v>456.62665793680901</v>
      </c>
      <c r="AV202" s="140">
        <f t="shared" ref="AV202:BV202" si="104">AV149/AV236</f>
        <v>429.98796081085777</v>
      </c>
      <c r="AW202" s="140">
        <f t="shared" si="104"/>
        <v>439.79443394613116</v>
      </c>
      <c r="AX202" s="140">
        <f t="shared" si="104"/>
        <v>451.14887978871423</v>
      </c>
      <c r="AY202" s="140">
        <f t="shared" si="104"/>
        <v>463.89288722267611</v>
      </c>
      <c r="AZ202" s="140">
        <f t="shared" si="104"/>
        <v>477.89833181465428</v>
      </c>
      <c r="BA202" s="140">
        <f t="shared" si="104"/>
        <v>493.06207815770318</v>
      </c>
      <c r="BB202" s="140">
        <f t="shared" si="104"/>
        <v>509.30160103894485</v>
      </c>
      <c r="BC202" s="140">
        <f t="shared" si="104"/>
        <v>526.55136430267748</v>
      </c>
      <c r="BD202" s="140">
        <f t="shared" si="104"/>
        <v>544.75982438266669</v>
      </c>
      <c r="BE202" s="140">
        <f t="shared" si="104"/>
        <v>563.88694866738228</v>
      </c>
      <c r="BF202" s="140">
        <f t="shared" si="104"/>
        <v>583.90215799779344</v>
      </c>
      <c r="BG202" s="140">
        <f t="shared" si="104"/>
        <v>604.78261838709648</v>
      </c>
      <c r="BH202" s="140">
        <f t="shared" si="104"/>
        <v>626.51182007961984</v>
      </c>
      <c r="BI202" s="140">
        <f t="shared" si="104"/>
        <v>649.0783928145006</v>
      </c>
      <c r="BJ202" s="140">
        <f t="shared" si="104"/>
        <v>672.47511502642692</v>
      </c>
      <c r="BK202" s="140">
        <f t="shared" si="104"/>
        <v>696.69808202930392</v>
      </c>
      <c r="BL202" s="140">
        <f t="shared" si="104"/>
        <v>721.74600426013717</v>
      </c>
      <c r="BM202" s="342">
        <f t="shared" si="104"/>
        <v>0</v>
      </c>
      <c r="BN202" s="342">
        <f t="shared" si="104"/>
        <v>0</v>
      </c>
      <c r="BO202" s="342">
        <f t="shared" si="104"/>
        <v>0</v>
      </c>
      <c r="BP202" s="342">
        <f t="shared" si="104"/>
        <v>0</v>
      </c>
      <c r="BQ202" s="342">
        <f t="shared" si="104"/>
        <v>0</v>
      </c>
      <c r="BR202" s="342">
        <f t="shared" si="104"/>
        <v>0</v>
      </c>
      <c r="BS202" s="342">
        <f t="shared" si="104"/>
        <v>0</v>
      </c>
      <c r="BT202" s="342">
        <f t="shared" si="104"/>
        <v>0</v>
      </c>
      <c r="BU202" s="342">
        <f t="shared" si="104"/>
        <v>0</v>
      </c>
      <c r="BV202" s="342">
        <f t="shared" si="104"/>
        <v>0</v>
      </c>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row>
    <row r="203" spans="1:104" s="10" customFormat="1" x14ac:dyDescent="0.2">
      <c r="A203" s="2"/>
      <c r="B203" s="2"/>
      <c r="C203" s="123"/>
      <c r="D203" s="130" t="str">
        <f t="shared" si="100"/>
        <v>MD - Other appliances</v>
      </c>
      <c r="E203" s="155">
        <f>'4_UK+GH_1960-2013_energy_data'!P121</f>
        <v>0.75206899567947905</v>
      </c>
      <c r="F203" s="155">
        <f>'4_UK+GH_1960-2013_energy_data'!Q121</f>
        <v>0.852691395550222</v>
      </c>
      <c r="G203" s="155">
        <f>'4_UK+GH_1960-2013_energy_data'!R121</f>
        <v>1.00043165692394</v>
      </c>
      <c r="H203" s="155">
        <f>'4_UK+GH_1960-2013_energy_data'!S121</f>
        <v>1.3961999709336701</v>
      </c>
      <c r="I203" s="155">
        <f>'4_UK+GH_1960-2013_energy_data'!T121</f>
        <v>1.8032205031251101</v>
      </c>
      <c r="J203" s="155">
        <f>'4_UK+GH_1960-2013_energy_data'!U121</f>
        <v>2.2475724840334399</v>
      </c>
      <c r="K203" s="155">
        <f>'4_UK+GH_1960-2013_energy_data'!V121</f>
        <v>2.4465755012205199</v>
      </c>
      <c r="L203" s="155">
        <f>'4_UK+GH_1960-2013_energy_data'!W121</f>
        <v>2.4768016207528198</v>
      </c>
      <c r="M203" s="155">
        <f>'4_UK+GH_1960-2013_energy_data'!X121</f>
        <v>2.5485922273789998</v>
      </c>
      <c r="N203" s="155">
        <f>'4_UK+GH_1960-2013_energy_data'!Y121</f>
        <v>2.5045358235595598</v>
      </c>
      <c r="O203" s="155">
        <f>'4_UK+GH_1960-2013_energy_data'!Z121</f>
        <v>2.7078817452675299</v>
      </c>
      <c r="P203" s="155">
        <f>'4_UK+GH_1960-2013_energy_data'!AA121</f>
        <v>2.8927591709697098</v>
      </c>
      <c r="Q203" s="155">
        <f>'4_UK+GH_1960-2013_energy_data'!AB121</f>
        <v>2.6518216223408899</v>
      </c>
      <c r="R203" s="155">
        <f>'4_UK+GH_1960-2013_energy_data'!AC121</f>
        <v>2.45729618277247</v>
      </c>
      <c r="S203" s="155">
        <f>'4_UK+GH_1960-2013_energy_data'!AD121</f>
        <v>2.4486746014691501</v>
      </c>
      <c r="T203" s="155">
        <f>'4_UK+GH_1960-2013_energy_data'!AE121</f>
        <v>2.41151676591317</v>
      </c>
      <c r="U203" s="155">
        <f>'4_UK+GH_1960-2013_energy_data'!AF121</f>
        <v>2.7065048716516</v>
      </c>
      <c r="V203" s="155">
        <f>'4_UK+GH_1960-2013_energy_data'!AG121</f>
        <v>2.77372156612986</v>
      </c>
      <c r="W203" s="155">
        <f>'4_UK+GH_1960-2013_energy_data'!AH121</f>
        <v>3.1005704123463902</v>
      </c>
      <c r="X203" s="155">
        <f>'4_UK+GH_1960-2013_energy_data'!AI121</f>
        <v>3.4709040270189</v>
      </c>
      <c r="Y203" s="155">
        <f>'4_UK+GH_1960-2013_energy_data'!AJ121</f>
        <v>3.8255182966005998</v>
      </c>
      <c r="Z203" s="155">
        <f>'4_UK+GH_1960-2013_energy_data'!AK121</f>
        <v>4.5679427159097798</v>
      </c>
      <c r="AA203" s="155">
        <f>'4_UK+GH_1960-2013_energy_data'!AL121</f>
        <v>5.0895668895933497</v>
      </c>
      <c r="AB203" s="155">
        <f>'4_UK+GH_1960-2013_energy_data'!AM121</f>
        <v>5.4592789267550703</v>
      </c>
      <c r="AC203" s="155">
        <f>'4_UK+GH_1960-2013_energy_data'!AN121</f>
        <v>7.05927808717834</v>
      </c>
      <c r="AD203" s="155">
        <f>'4_UK+GH_1960-2013_energy_data'!AO121</f>
        <v>8.0621993165855699</v>
      </c>
      <c r="AE203" s="155">
        <f>'4_UK+GH_1960-2013_energy_data'!AP121</f>
        <v>5.2744738836931102</v>
      </c>
      <c r="AF203" s="155">
        <f>'4_UK+GH_1960-2013_energy_data'!AQ121</f>
        <v>7.0102043083258998</v>
      </c>
      <c r="AG203" s="155">
        <f>'4_UK+GH_1960-2013_energy_data'!AR121</f>
        <v>7.8930952781419199</v>
      </c>
      <c r="AH203" s="155">
        <f>'4_UK+GH_1960-2013_energy_data'!AS121</f>
        <v>5.7391654587099703</v>
      </c>
      <c r="AI203" s="155">
        <f>'4_UK+GH_1960-2013_energy_data'!AT121</f>
        <v>6.8432385257590802</v>
      </c>
      <c r="AJ203" s="155">
        <f>'4_UK+GH_1960-2013_energy_data'!AU121</f>
        <v>9.0261321018189893</v>
      </c>
      <c r="AK203" s="155">
        <f>'4_UK+GH_1960-2013_energy_data'!AV121</f>
        <v>9.4095989298278795</v>
      </c>
      <c r="AL203" s="155">
        <f>'4_UK+GH_1960-2013_energy_data'!AW121</f>
        <v>7.0873773561646898</v>
      </c>
      <c r="AM203" s="155">
        <f>'4_UK+GH_1960-2013_energy_data'!AX121</f>
        <v>8.6762277642202097</v>
      </c>
      <c r="AN203" s="155">
        <f>'4_UK+GH_1960-2013_energy_data'!AY121</f>
        <v>11.555195921709499</v>
      </c>
      <c r="AO203" s="155">
        <f>'4_UK+GH_1960-2013_energy_data'!AZ121</f>
        <v>12.4044140513135</v>
      </c>
      <c r="AP203" s="155">
        <f>'4_UK+GH_1960-2013_energy_data'!BA121</f>
        <v>11.001086519937701</v>
      </c>
      <c r="AQ203" s="155">
        <f>'4_UK+GH_1960-2013_energy_data'!BB121</f>
        <v>11.0906295856627</v>
      </c>
      <c r="AR203" s="155">
        <f>'4_UK+GH_1960-2013_energy_data'!BC121</f>
        <v>15.8522145485822</v>
      </c>
      <c r="AS203" s="155">
        <f>'4_UK+GH_1960-2013_energy_data'!BD121</f>
        <v>14.0364082082076</v>
      </c>
      <c r="AT203" s="155">
        <f>'4_UK+GH_1960-2013_energy_data'!BE121</f>
        <v>14.540723157281599</v>
      </c>
      <c r="AU203" s="155">
        <f>'4_UK+GH_1960-2013_energy_data'!BF121</f>
        <v>16.9409066879617</v>
      </c>
      <c r="AV203" s="140">
        <f t="shared" ref="AV203:BV203" si="105">AV150/AV237</f>
        <v>17.940420182551438</v>
      </c>
      <c r="AW203" s="140">
        <f t="shared" si="105"/>
        <v>18.998904973321974</v>
      </c>
      <c r="AX203" s="140">
        <f t="shared" si="105"/>
        <v>20.119840366747965</v>
      </c>
      <c r="AY203" s="140">
        <f t="shared" si="105"/>
        <v>21.306910948386097</v>
      </c>
      <c r="AZ203" s="140">
        <f t="shared" si="105"/>
        <v>22.564018694340874</v>
      </c>
      <c r="BA203" s="140">
        <f t="shared" si="105"/>
        <v>23.895295797306982</v>
      </c>
      <c r="BB203" s="140">
        <f t="shared" si="105"/>
        <v>25.305118249348091</v>
      </c>
      <c r="BC203" s="140">
        <f t="shared" si="105"/>
        <v>26.798120226059627</v>
      </c>
      <c r="BD203" s="140">
        <f t="shared" si="105"/>
        <v>28.379209319397145</v>
      </c>
      <c r="BE203" s="140">
        <f t="shared" si="105"/>
        <v>30.053582669241575</v>
      </c>
      <c r="BF203" s="140">
        <f t="shared" si="105"/>
        <v>31.826744046726827</v>
      </c>
      <c r="BG203" s="140">
        <f t="shared" si="105"/>
        <v>33.704521945483705</v>
      </c>
      <c r="BH203" s="140">
        <f t="shared" si="105"/>
        <v>35.693088740267243</v>
      </c>
      <c r="BI203" s="140">
        <f t="shared" si="105"/>
        <v>37.79898097594301</v>
      </c>
      <c r="BJ203" s="140">
        <f t="shared" si="105"/>
        <v>40.029120853523644</v>
      </c>
      <c r="BK203" s="140">
        <f t="shared" si="105"/>
        <v>42.390838983881537</v>
      </c>
      <c r="BL203" s="140">
        <f t="shared" si="105"/>
        <v>44.891898483930547</v>
      </c>
      <c r="BM203" s="342">
        <f t="shared" si="105"/>
        <v>0</v>
      </c>
      <c r="BN203" s="342">
        <f t="shared" si="105"/>
        <v>0</v>
      </c>
      <c r="BO203" s="342">
        <f t="shared" si="105"/>
        <v>0</v>
      </c>
      <c r="BP203" s="342">
        <f t="shared" si="105"/>
        <v>0</v>
      </c>
      <c r="BQ203" s="342">
        <f t="shared" si="105"/>
        <v>0</v>
      </c>
      <c r="BR203" s="342">
        <f t="shared" si="105"/>
        <v>0</v>
      </c>
      <c r="BS203" s="342">
        <f t="shared" si="105"/>
        <v>0</v>
      </c>
      <c r="BT203" s="342">
        <f t="shared" si="105"/>
        <v>0</v>
      </c>
      <c r="BU203" s="342">
        <f t="shared" si="105"/>
        <v>0</v>
      </c>
      <c r="BV203" s="342">
        <f t="shared" si="105"/>
        <v>0</v>
      </c>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row>
    <row r="204" spans="1:104" s="10" customFormat="1" x14ac:dyDescent="0.2">
      <c r="A204" s="2"/>
      <c r="B204" s="2"/>
      <c r="C204" s="123"/>
      <c r="D204" s="130" t="str">
        <f t="shared" si="100"/>
        <v>LTH.-10.C - Refrigerators</v>
      </c>
      <c r="E204" s="155">
        <f>'4_UK+GH_1960-2013_energy_data'!P122</f>
        <v>5.71001627976813</v>
      </c>
      <c r="F204" s="155">
        <f>'4_UK+GH_1960-2013_energy_data'!Q122</f>
        <v>6.61110377374108</v>
      </c>
      <c r="G204" s="155">
        <f>'4_UK+GH_1960-2013_energy_data'!R122</f>
        <v>7.9201294402427704</v>
      </c>
      <c r="H204" s="155">
        <f>'4_UK+GH_1960-2013_energy_data'!S122</f>
        <v>11.285421089351299</v>
      </c>
      <c r="I204" s="155">
        <f>'4_UK+GH_1960-2013_energy_data'!T122</f>
        <v>14.880207196513901</v>
      </c>
      <c r="J204" s="155">
        <f>'4_UK+GH_1960-2013_energy_data'!U122</f>
        <v>18.933490440976399</v>
      </c>
      <c r="K204" s="155">
        <f>'4_UK+GH_1960-2013_energy_data'!V122</f>
        <v>21.037849120737398</v>
      </c>
      <c r="L204" s="155">
        <f>'4_UK+GH_1960-2013_energy_data'!W122</f>
        <v>21.738552231169098</v>
      </c>
      <c r="M204" s="155">
        <f>'4_UK+GH_1960-2013_energy_data'!X122</f>
        <v>22.830182453501799</v>
      </c>
      <c r="N204" s="155">
        <f>'4_UK+GH_1960-2013_energy_data'!Y122</f>
        <v>22.897117397667301</v>
      </c>
      <c r="O204" s="155">
        <f>'4_UK+GH_1960-2013_energy_data'!Z122</f>
        <v>25.264146730082501</v>
      </c>
      <c r="P204" s="155">
        <f>'4_UK+GH_1960-2013_energy_data'!AA122</f>
        <v>27.541484989690499</v>
      </c>
      <c r="Q204" s="155">
        <f>'4_UK+GH_1960-2013_energy_data'!AB122</f>
        <v>25.763219237135399</v>
      </c>
      <c r="R204" s="155">
        <f>'4_UK+GH_1960-2013_energy_data'!AC122</f>
        <v>24.359958979442698</v>
      </c>
      <c r="S204" s="155">
        <f>'4_UK+GH_1960-2013_energy_data'!AD122</f>
        <v>24.768383638071299</v>
      </c>
      <c r="T204" s="155">
        <f>'4_UK+GH_1960-2013_energy_data'!AE122</f>
        <v>24.888030396032899</v>
      </c>
      <c r="U204" s="155">
        <f>'4_UK+GH_1960-2013_energy_data'!AF122</f>
        <v>28.499065871451901</v>
      </c>
      <c r="V204" s="155">
        <f>'4_UK+GH_1960-2013_energy_data'!AG122</f>
        <v>29.798606157073198</v>
      </c>
      <c r="W204" s="155">
        <f>'4_UK+GH_1960-2013_energy_data'!AH122</f>
        <v>33.984228460890698</v>
      </c>
      <c r="X204" s="155">
        <f>'4_UK+GH_1960-2013_energy_data'!AI122</f>
        <v>38.812746200102303</v>
      </c>
      <c r="Y204" s="155">
        <f>'4_UK+GH_1960-2013_energy_data'!AJ122</f>
        <v>43.642837845669</v>
      </c>
      <c r="Z204" s="155">
        <f>'4_UK+GH_1960-2013_energy_data'!AK122</f>
        <v>53.165632453298599</v>
      </c>
      <c r="AA204" s="155">
        <f>'4_UK+GH_1960-2013_energy_data'!AL122</f>
        <v>60.433431154944998</v>
      </c>
      <c r="AB204" s="155">
        <f>'4_UK+GH_1960-2013_energy_data'!AM122</f>
        <v>66.132966195212603</v>
      </c>
      <c r="AC204" s="155">
        <f>'4_UK+GH_1960-2013_energy_data'!AN122</f>
        <v>87.243126249855493</v>
      </c>
      <c r="AD204" s="155">
        <f>'4_UK+GH_1960-2013_energy_data'!AO122</f>
        <v>101.652098823873</v>
      </c>
      <c r="AE204" s="155">
        <f>'4_UK+GH_1960-2013_energy_data'!AP122</f>
        <v>67.848345531431406</v>
      </c>
      <c r="AF204" s="155">
        <f>'4_UK+GH_1960-2013_energy_data'!AQ122</f>
        <v>92.001572643124803</v>
      </c>
      <c r="AG204" s="155">
        <f>'4_UK+GH_1960-2013_energy_data'!AR122</f>
        <v>105.68791168860299</v>
      </c>
      <c r="AH204" s="155">
        <f>'4_UK+GH_1960-2013_energy_data'!AS122</f>
        <v>78.406270614596707</v>
      </c>
      <c r="AI204" s="155">
        <f>'4_UK+GH_1960-2013_energy_data'!AT122</f>
        <v>95.389437671836504</v>
      </c>
      <c r="AJ204" s="155">
        <f>'4_UK+GH_1960-2013_energy_data'!AU122</f>
        <v>128.37815915941499</v>
      </c>
      <c r="AK204" s="155">
        <f>'4_UK+GH_1960-2013_energy_data'!AV122</f>
        <v>136.56125576185599</v>
      </c>
      <c r="AL204" s="155">
        <f>'4_UK+GH_1960-2013_energy_data'!AW122</f>
        <v>104.960721147473</v>
      </c>
      <c r="AM204" s="155">
        <f>'4_UK+GH_1960-2013_energy_data'!AX122</f>
        <v>131.12238902972899</v>
      </c>
      <c r="AN204" s="155">
        <f>'4_UK+GH_1960-2013_energy_data'!AY122</f>
        <v>178.217169380787</v>
      </c>
      <c r="AO204" s="155">
        <f>'4_UK+GH_1960-2013_energy_data'!AZ122</f>
        <v>195.253299751892</v>
      </c>
      <c r="AP204" s="155">
        <f>'4_UK+GH_1960-2013_energy_data'!BA122</f>
        <v>176.73930413157501</v>
      </c>
      <c r="AQ204" s="155">
        <f>'4_UK+GH_1960-2013_energy_data'!BB122</f>
        <v>181.86816073517301</v>
      </c>
      <c r="AR204" s="155">
        <f>'4_UK+GH_1960-2013_energy_data'!BC122</f>
        <v>265.35228401403702</v>
      </c>
      <c r="AS204" s="155">
        <f>'4_UK+GH_1960-2013_energy_data'!BD122</f>
        <v>239.85725123799401</v>
      </c>
      <c r="AT204" s="155">
        <f>'4_UK+GH_1960-2013_energy_data'!BE122</f>
        <v>253.67663258341301</v>
      </c>
      <c r="AU204" s="155">
        <f>'4_UK+GH_1960-2013_energy_data'!BF122</f>
        <v>301.76194501232601</v>
      </c>
      <c r="AV204" s="140">
        <f t="shared" ref="AV204:BV204" si="106">AV151/AV238</f>
        <v>319.56589976805321</v>
      </c>
      <c r="AW204" s="140">
        <f t="shared" si="106"/>
        <v>338.42028785436838</v>
      </c>
      <c r="AX204" s="140">
        <f t="shared" si="106"/>
        <v>358.38708483777611</v>
      </c>
      <c r="AY204" s="140">
        <f t="shared" si="106"/>
        <v>379.53192284320482</v>
      </c>
      <c r="AZ204" s="140">
        <f t="shared" si="106"/>
        <v>401.92430629095389</v>
      </c>
      <c r="BA204" s="140">
        <f t="shared" si="106"/>
        <v>425.63784036212019</v>
      </c>
      <c r="BB204" s="140">
        <f t="shared" si="106"/>
        <v>450.75047294348525</v>
      </c>
      <c r="BC204" s="140">
        <f t="shared" si="106"/>
        <v>477.34475084715086</v>
      </c>
      <c r="BD204" s="140">
        <f t="shared" si="106"/>
        <v>505.50809114713275</v>
      </c>
      <c r="BE204" s="140">
        <f t="shared" si="106"/>
        <v>535.33306852481348</v>
      </c>
      <c r="BF204" s="140">
        <f t="shared" si="106"/>
        <v>566.91771956777745</v>
      </c>
      <c r="BG204" s="140">
        <f t="shared" si="106"/>
        <v>600.36586502227635</v>
      </c>
      <c r="BH204" s="140">
        <f t="shared" si="106"/>
        <v>635.78745105859048</v>
      </c>
      <c r="BI204" s="140">
        <f t="shared" si="106"/>
        <v>673.29891067104734</v>
      </c>
      <c r="BJ204" s="140">
        <f t="shared" si="106"/>
        <v>713.02354640063902</v>
      </c>
      <c r="BK204" s="140">
        <f t="shared" si="106"/>
        <v>755.09193563827682</v>
      </c>
      <c r="BL204" s="140">
        <f t="shared" si="106"/>
        <v>799.64235984093511</v>
      </c>
      <c r="BM204" s="342">
        <f t="shared" si="106"/>
        <v>0</v>
      </c>
      <c r="BN204" s="342">
        <f t="shared" si="106"/>
        <v>0</v>
      </c>
      <c r="BO204" s="342">
        <f t="shared" si="106"/>
        <v>0</v>
      </c>
      <c r="BP204" s="342">
        <f t="shared" si="106"/>
        <v>0</v>
      </c>
      <c r="BQ204" s="342">
        <f t="shared" si="106"/>
        <v>0</v>
      </c>
      <c r="BR204" s="342">
        <f t="shared" si="106"/>
        <v>0</v>
      </c>
      <c r="BS204" s="342">
        <f t="shared" si="106"/>
        <v>0</v>
      </c>
      <c r="BT204" s="342">
        <f t="shared" si="106"/>
        <v>0</v>
      </c>
      <c r="BU204" s="342">
        <f t="shared" si="106"/>
        <v>0</v>
      </c>
      <c r="BV204" s="343">
        <f t="shared" si="106"/>
        <v>0</v>
      </c>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row>
    <row r="205" spans="1:104" s="10" customFormat="1" x14ac:dyDescent="0.2">
      <c r="A205" s="2"/>
      <c r="B205" s="2"/>
      <c r="C205" s="123"/>
      <c r="D205" s="130" t="str">
        <f t="shared" si="100"/>
        <v>MTH.100.C - Electric heaters</v>
      </c>
      <c r="E205" s="155">
        <f>'4_UK+GH_1960-2013_energy_data'!P123</f>
        <v>7.72792517294776</v>
      </c>
      <c r="F205" s="155">
        <f>'4_UK+GH_1960-2013_energy_data'!Q123</f>
        <v>8.8791228964413502</v>
      </c>
      <c r="G205" s="155">
        <f>'4_UK+GH_1960-2013_energy_data'!R123</f>
        <v>10.302810071761799</v>
      </c>
      <c r="H205" s="155">
        <f>'4_UK+GH_1960-2013_energy_data'!S123</f>
        <v>13.188229685830301</v>
      </c>
      <c r="I205" s="155">
        <f>'4_UK+GH_1960-2013_energy_data'!T123</f>
        <v>10.1818338354462</v>
      </c>
      <c r="J205" s="155">
        <f>'4_UK+GH_1960-2013_energy_data'!U123</f>
        <v>9.1832572942176895</v>
      </c>
      <c r="K205" s="155">
        <f>'4_UK+GH_1960-2013_energy_data'!V123</f>
        <v>8.4462979719858708</v>
      </c>
      <c r="L205" s="155">
        <f>'4_UK+GH_1960-2013_energy_data'!W123</f>
        <v>3.39401776855274</v>
      </c>
      <c r="M205" s="155">
        <f>'4_UK+GH_1960-2013_energy_data'!X123</f>
        <v>6.7443440328627702</v>
      </c>
      <c r="N205" s="155">
        <f>'4_UK+GH_1960-2013_energy_data'!Y123</f>
        <v>5.9351441061317001</v>
      </c>
      <c r="O205" s="155">
        <f>'4_UK+GH_1960-2013_energy_data'!Z123</f>
        <v>4.6583569863874104</v>
      </c>
      <c r="P205" s="155">
        <f>'4_UK+GH_1960-2013_energy_data'!AA123</f>
        <v>13.2592764591866</v>
      </c>
      <c r="Q205" s="155">
        <f>'4_UK+GH_1960-2013_energy_data'!AB123</f>
        <v>8.8304636307730995</v>
      </c>
      <c r="R205" s="155">
        <f>'4_UK+GH_1960-2013_energy_data'!AC123</f>
        <v>2.8961289069894498</v>
      </c>
      <c r="S205" s="155">
        <f>'4_UK+GH_1960-2013_energy_data'!AD123</f>
        <v>10.342279739560899</v>
      </c>
      <c r="T205" s="155">
        <f>'4_UK+GH_1960-2013_energy_data'!AE123</f>
        <v>17.306993374973501</v>
      </c>
      <c r="U205" s="155">
        <f>'4_UK+GH_1960-2013_energy_data'!AF123</f>
        <v>13.5017036439572</v>
      </c>
      <c r="V205" s="155">
        <f>'4_UK+GH_1960-2013_energy_data'!AG123</f>
        <v>18.3100112941558</v>
      </c>
      <c r="W205" s="155">
        <f>'4_UK+GH_1960-2013_energy_data'!AH123</f>
        <v>19.051696249299798</v>
      </c>
      <c r="X205" s="155">
        <f>'4_UK+GH_1960-2013_energy_data'!AI123</f>
        <v>19.2240139748884</v>
      </c>
      <c r="Y205" s="155">
        <f>'4_UK+GH_1960-2013_energy_data'!AJ123</f>
        <v>21.372454062194699</v>
      </c>
      <c r="Z205" s="155">
        <f>'4_UK+GH_1960-2013_energy_data'!AK123</f>
        <v>23.5637054695407</v>
      </c>
      <c r="AA205" s="155">
        <f>'4_UK+GH_1960-2013_energy_data'!AL123</f>
        <v>24.981143298136299</v>
      </c>
      <c r="AB205" s="155">
        <f>'4_UK+GH_1960-2013_energy_data'!AM123</f>
        <v>18.153993648791499</v>
      </c>
      <c r="AC205" s="155">
        <f>'4_UK+GH_1960-2013_energy_data'!AN123</f>
        <v>29.100467748417099</v>
      </c>
      <c r="AD205" s="155">
        <f>'4_UK+GH_1960-2013_energy_data'!AO123</f>
        <v>32.174646013085898</v>
      </c>
      <c r="AE205" s="155">
        <f>'4_UK+GH_1960-2013_energy_data'!AP123</f>
        <v>46.475313888570398</v>
      </c>
      <c r="AF205" s="155">
        <f>'4_UK+GH_1960-2013_energy_data'!AQ123</f>
        <v>28.556036582506401</v>
      </c>
      <c r="AG205" s="155">
        <f>'4_UK+GH_1960-2013_energy_data'!AR123</f>
        <v>54.094844968862802</v>
      </c>
      <c r="AH205" s="155">
        <f>'4_UK+GH_1960-2013_energy_data'!AS123</f>
        <v>48.659091693945904</v>
      </c>
      <c r="AI205" s="155">
        <f>'4_UK+GH_1960-2013_energy_data'!AT123</f>
        <v>54.909630462206103</v>
      </c>
      <c r="AJ205" s="155">
        <f>'4_UK+GH_1960-2013_energy_data'!AU123</f>
        <v>91.500380554104098</v>
      </c>
      <c r="AK205" s="155">
        <f>'4_UK+GH_1960-2013_energy_data'!AV123</f>
        <v>57.822050586618197</v>
      </c>
      <c r="AL205" s="155">
        <f>'4_UK+GH_1960-2013_energy_data'!AW123</f>
        <v>41.582390404505396</v>
      </c>
      <c r="AM205" s="155">
        <f>'4_UK+GH_1960-2013_energy_data'!AX123</f>
        <v>61.5644910367309</v>
      </c>
      <c r="AN205" s="155">
        <f>'4_UK+GH_1960-2013_energy_data'!AY123</f>
        <v>114.09276018096099</v>
      </c>
      <c r="AO205" s="155">
        <f>'4_UK+GH_1960-2013_energy_data'!AZ123</f>
        <v>96.007737246744597</v>
      </c>
      <c r="AP205" s="155">
        <f>'4_UK+GH_1960-2013_energy_data'!BA123</f>
        <v>92.500202480183304</v>
      </c>
      <c r="AQ205" s="155">
        <f>'4_UK+GH_1960-2013_energy_data'!BB123</f>
        <v>85.667273855213494</v>
      </c>
      <c r="AR205" s="155">
        <f>'4_UK+GH_1960-2013_energy_data'!BC123</f>
        <v>124.613991961159</v>
      </c>
      <c r="AS205" s="155">
        <f>'4_UK+GH_1960-2013_energy_data'!BD123</f>
        <v>116.956344899648</v>
      </c>
      <c r="AT205" s="155">
        <f>'4_UK+GH_1960-2013_energy_data'!BE123</f>
        <v>132.262456493439</v>
      </c>
      <c r="AU205" s="155">
        <f>'4_UK+GH_1960-2013_energy_data'!BF123</f>
        <v>155.70718526845201</v>
      </c>
      <c r="AV205" s="140">
        <f t="shared" ref="AV205:BV205" si="107">AV152/AV239</f>
        <v>164.89390919929068</v>
      </c>
      <c r="AW205" s="140">
        <f t="shared" si="107"/>
        <v>174.62264984204882</v>
      </c>
      <c r="AX205" s="140">
        <f t="shared" si="107"/>
        <v>184.92538618272968</v>
      </c>
      <c r="AY205" s="140">
        <f t="shared" si="107"/>
        <v>195.83598396751071</v>
      </c>
      <c r="AZ205" s="140">
        <f t="shared" si="107"/>
        <v>207.39030702159386</v>
      </c>
      <c r="BA205" s="140">
        <f t="shared" si="107"/>
        <v>219.62633513586789</v>
      </c>
      <c r="BB205" s="140">
        <f t="shared" si="107"/>
        <v>232.58428890888405</v>
      </c>
      <c r="BC205" s="140">
        <f t="shared" si="107"/>
        <v>246.3067619545082</v>
      </c>
      <c r="BD205" s="140">
        <f t="shared" si="107"/>
        <v>260.83886090982418</v>
      </c>
      <c r="BE205" s="140">
        <f t="shared" si="107"/>
        <v>276.22835370350379</v>
      </c>
      <c r="BF205" s="140">
        <f t="shared" si="107"/>
        <v>292.52582657201049</v>
      </c>
      <c r="BG205" s="140">
        <f t="shared" si="107"/>
        <v>309.78485033975909</v>
      </c>
      <c r="BH205" s="140">
        <f t="shared" si="107"/>
        <v>328.06215650980482</v>
      </c>
      <c r="BI205" s="140">
        <f t="shared" si="107"/>
        <v>347.41782374388333</v>
      </c>
      <c r="BJ205" s="140">
        <f t="shared" si="107"/>
        <v>367.9154753447724</v>
      </c>
      <c r="BK205" s="140">
        <f t="shared" si="107"/>
        <v>389.62248839011392</v>
      </c>
      <c r="BL205" s="140">
        <f t="shared" si="107"/>
        <v>412.6102152051306</v>
      </c>
      <c r="BM205" s="342">
        <f t="shared" si="107"/>
        <v>0</v>
      </c>
      <c r="BN205" s="342">
        <f t="shared" si="107"/>
        <v>0</v>
      </c>
      <c r="BO205" s="342">
        <f t="shared" si="107"/>
        <v>0</v>
      </c>
      <c r="BP205" s="342">
        <f t="shared" si="107"/>
        <v>0</v>
      </c>
      <c r="BQ205" s="342">
        <f t="shared" si="107"/>
        <v>0</v>
      </c>
      <c r="BR205" s="342">
        <f t="shared" si="107"/>
        <v>0</v>
      </c>
      <c r="BS205" s="342">
        <f t="shared" si="107"/>
        <v>0</v>
      </c>
      <c r="BT205" s="342">
        <f t="shared" si="107"/>
        <v>0</v>
      </c>
      <c r="BU205" s="342">
        <f t="shared" si="107"/>
        <v>0</v>
      </c>
      <c r="BV205" s="343">
        <f t="shared" si="107"/>
        <v>0</v>
      </c>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row>
    <row r="206" spans="1:104" s="10" customFormat="1" x14ac:dyDescent="0.2">
      <c r="A206" s="2"/>
      <c r="B206" s="2"/>
      <c r="C206" s="123"/>
      <c r="D206" s="130" t="str">
        <f t="shared" si="100"/>
        <v>MTH.200.C - Electric heaters</v>
      </c>
      <c r="E206" s="155">
        <f>'4_UK+GH_1960-2013_energy_data'!P124</f>
        <v>3.82251087721226</v>
      </c>
      <c r="F206" s="155">
        <f>'4_UK+GH_1960-2013_energy_data'!Q124</f>
        <v>4.6977119958559301</v>
      </c>
      <c r="G206" s="155">
        <f>'4_UK+GH_1960-2013_energy_data'!R124</f>
        <v>5.1178831512902301</v>
      </c>
      <c r="H206" s="155">
        <f>'4_UK+GH_1960-2013_energy_data'!S124</f>
        <v>9.6416971164968608</v>
      </c>
      <c r="I206" s="155">
        <f>'4_UK+GH_1960-2013_energy_data'!T124</f>
        <v>7.4659177942962298</v>
      </c>
      <c r="J206" s="155">
        <f>'4_UK+GH_1960-2013_energy_data'!U124</f>
        <v>7.0355019227206199</v>
      </c>
      <c r="K206" s="155">
        <f>'4_UK+GH_1960-2013_energy_data'!V124</f>
        <v>6.76365449544861</v>
      </c>
      <c r="L206" s="155">
        <f>'4_UK+GH_1960-2013_energy_data'!W124</f>
        <v>3.0990487781039899</v>
      </c>
      <c r="M206" s="155">
        <f>'4_UK+GH_1960-2013_energy_data'!X124</f>
        <v>5.6937788121384498</v>
      </c>
      <c r="N206" s="155">
        <f>'4_UK+GH_1960-2013_energy_data'!Y124</f>
        <v>5.4127737040103803</v>
      </c>
      <c r="O206" s="155">
        <f>'4_UK+GH_1960-2013_energy_data'!Z124</f>
        <v>4.3580029102502698</v>
      </c>
      <c r="P206" s="155">
        <f>'4_UK+GH_1960-2013_energy_data'!AA124</f>
        <v>9.2830221471152203</v>
      </c>
      <c r="Q206" s="155">
        <f>'4_UK+GH_1960-2013_energy_data'!AB124</f>
        <v>5.3651582757640703</v>
      </c>
      <c r="R206" s="155">
        <f>'4_UK+GH_1960-2013_energy_data'!AC124</f>
        <v>2.5845740518981</v>
      </c>
      <c r="S206" s="155">
        <f>'4_UK+GH_1960-2013_energy_data'!AD124</f>
        <v>7.7360450604294</v>
      </c>
      <c r="T206" s="155">
        <f>'4_UK+GH_1960-2013_energy_data'!AE124</f>
        <v>11.769131837096401</v>
      </c>
      <c r="U206" s="155">
        <f>'4_UK+GH_1960-2013_energy_data'!AF124</f>
        <v>9.6059328422507502</v>
      </c>
      <c r="V206" s="155">
        <f>'4_UK+GH_1960-2013_energy_data'!AG124</f>
        <v>11.4042533099088</v>
      </c>
      <c r="W206" s="155">
        <f>'4_UK+GH_1960-2013_energy_data'!AH124</f>
        <v>12.685512239073001</v>
      </c>
      <c r="X206" s="155">
        <f>'4_UK+GH_1960-2013_energy_data'!AI124</f>
        <v>12.847786715742799</v>
      </c>
      <c r="Y206" s="155">
        <f>'4_UK+GH_1960-2013_energy_data'!AJ124</f>
        <v>14.0901124185231</v>
      </c>
      <c r="Z206" s="155">
        <f>'4_UK+GH_1960-2013_energy_data'!AK124</f>
        <v>15.305471471734201</v>
      </c>
      <c r="AA206" s="155">
        <f>'4_UK+GH_1960-2013_energy_data'!AL124</f>
        <v>14.5588490020646</v>
      </c>
      <c r="AB206" s="155">
        <f>'4_UK+GH_1960-2013_energy_data'!AM124</f>
        <v>12.0144635354629</v>
      </c>
      <c r="AC206" s="155">
        <f>'4_UK+GH_1960-2013_energy_data'!AN124</f>
        <v>12.230621612141601</v>
      </c>
      <c r="AD206" s="155">
        <f>'4_UK+GH_1960-2013_energy_data'!AO124</f>
        <v>12.052272563429799</v>
      </c>
      <c r="AE206" s="155">
        <f>'4_UK+GH_1960-2013_energy_data'!AP124</f>
        <v>19.225854804325198</v>
      </c>
      <c r="AF206" s="155">
        <f>'4_UK+GH_1960-2013_energy_data'!AQ124</f>
        <v>6.4835715076223703</v>
      </c>
      <c r="AG206" s="155">
        <f>'4_UK+GH_1960-2013_energy_data'!AR124</f>
        <v>21.368938546214402</v>
      </c>
      <c r="AH206" s="155">
        <f>'4_UK+GH_1960-2013_energy_data'!AS124</f>
        <v>18.183292068602299</v>
      </c>
      <c r="AI206" s="155">
        <f>'4_UK+GH_1960-2013_energy_data'!AT124</f>
        <v>19.832341687700598</v>
      </c>
      <c r="AJ206" s="155">
        <f>'4_UK+GH_1960-2013_energy_data'!AU124</f>
        <v>33.585903711286697</v>
      </c>
      <c r="AK206" s="155">
        <f>'4_UK+GH_1960-2013_energy_data'!AV124</f>
        <v>15.3536232832328</v>
      </c>
      <c r="AL206" s="155">
        <f>'4_UK+GH_1960-2013_energy_data'!AW124</f>
        <v>11.3022809142221</v>
      </c>
      <c r="AM206" s="155">
        <f>'4_UK+GH_1960-2013_energy_data'!AX124</f>
        <v>18.9191968229017</v>
      </c>
      <c r="AN206" s="155">
        <f>'4_UK+GH_1960-2013_energy_data'!AY124</f>
        <v>37.6269161988685</v>
      </c>
      <c r="AO206" s="155">
        <f>'4_UK+GH_1960-2013_energy_data'!AZ124</f>
        <v>25.560995984393902</v>
      </c>
      <c r="AP206" s="155">
        <f>'4_UK+GH_1960-2013_energy_data'!BA124</f>
        <v>25.227607404768399</v>
      </c>
      <c r="AQ206" s="155">
        <f>'4_UK+GH_1960-2013_energy_data'!BB124</f>
        <v>23.1456751708307</v>
      </c>
      <c r="AR206" s="155">
        <f>'4_UK+GH_1960-2013_energy_data'!BC124</f>
        <v>32.411704320947003</v>
      </c>
      <c r="AS206" s="155">
        <f>'4_UK+GH_1960-2013_energy_data'!BD124</f>
        <v>30.870668595187301</v>
      </c>
      <c r="AT206" s="155">
        <f>'4_UK+GH_1960-2013_energy_data'!BE124</f>
        <v>33.948901876048403</v>
      </c>
      <c r="AU206" s="155">
        <f>'4_UK+GH_1960-2013_energy_data'!BF124</f>
        <v>34.439902718406799</v>
      </c>
      <c r="AV206" s="140">
        <f t="shared" ref="AV206:BV206" si="108">AV153/AV240</f>
        <v>36.4718569787928</v>
      </c>
      <c r="AW206" s="140">
        <f t="shared" si="108"/>
        <v>38.623696540541573</v>
      </c>
      <c r="AX206" s="140">
        <f t="shared" si="108"/>
        <v>40.902494636433524</v>
      </c>
      <c r="AY206" s="140">
        <f t="shared" si="108"/>
        <v>43.315741819983103</v>
      </c>
      <c r="AZ206" s="140">
        <f t="shared" si="108"/>
        <v>45.871370587362101</v>
      </c>
      <c r="BA206" s="140">
        <f t="shared" si="108"/>
        <v>48.577781452016467</v>
      </c>
      <c r="BB206" s="140">
        <f t="shared" si="108"/>
        <v>51.443870557685429</v>
      </c>
      <c r="BC206" s="140">
        <f t="shared" si="108"/>
        <v>54.479058920588869</v>
      </c>
      <c r="BD206" s="140">
        <f t="shared" si="108"/>
        <v>57.693323396903608</v>
      </c>
      <c r="BE206" s="140">
        <f t="shared" si="108"/>
        <v>61.097229477320916</v>
      </c>
      <c r="BF206" s="140">
        <f t="shared" si="108"/>
        <v>64.701966016482857</v>
      </c>
      <c r="BG206" s="140">
        <f t="shared" si="108"/>
        <v>68.519382011455335</v>
      </c>
      <c r="BH206" s="140">
        <f t="shared" si="108"/>
        <v>72.562025550131196</v>
      </c>
      <c r="BI206" s="140">
        <f t="shared" si="108"/>
        <v>76.843185057588926</v>
      </c>
      <c r="BJ206" s="140">
        <f t="shared" si="108"/>
        <v>81.376932975986676</v>
      </c>
      <c r="BK206" s="140">
        <f t="shared" si="108"/>
        <v>86.178172021569893</v>
      </c>
      <c r="BL206" s="140">
        <f t="shared" si="108"/>
        <v>91.262684170842505</v>
      </c>
      <c r="BM206" s="342">
        <f t="shared" si="108"/>
        <v>0</v>
      </c>
      <c r="BN206" s="342">
        <f t="shared" si="108"/>
        <v>0</v>
      </c>
      <c r="BO206" s="342">
        <f t="shared" si="108"/>
        <v>0</v>
      </c>
      <c r="BP206" s="342">
        <f t="shared" si="108"/>
        <v>0</v>
      </c>
      <c r="BQ206" s="342">
        <f t="shared" si="108"/>
        <v>0</v>
      </c>
      <c r="BR206" s="342">
        <f t="shared" si="108"/>
        <v>0</v>
      </c>
      <c r="BS206" s="342">
        <f t="shared" si="108"/>
        <v>0</v>
      </c>
      <c r="BT206" s="342">
        <f t="shared" si="108"/>
        <v>0</v>
      </c>
      <c r="BU206" s="342">
        <f t="shared" si="108"/>
        <v>0</v>
      </c>
      <c r="BV206" s="343">
        <f t="shared" si="108"/>
        <v>0</v>
      </c>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row>
    <row r="207" spans="1:104" s="10" customFormat="1" x14ac:dyDescent="0.2">
      <c r="A207" s="2"/>
      <c r="B207" s="2"/>
      <c r="C207" s="124"/>
      <c r="D207" s="131" t="str">
        <f t="shared" si="100"/>
        <v>MTH.200.C - Irons</v>
      </c>
      <c r="E207" s="155">
        <f>'4_UK+GH_1960-2013_energy_data'!P125</f>
        <v>0.80111698382928798</v>
      </c>
      <c r="F207" s="155">
        <f>'4_UK+GH_1960-2013_energy_data'!Q125</f>
        <v>0.90830169741555</v>
      </c>
      <c r="G207" s="155">
        <f>'4_UK+GH_1960-2013_energy_data'!R125</f>
        <v>1.06567721137274</v>
      </c>
      <c r="H207" s="155">
        <f>'4_UK+GH_1960-2013_energy_data'!S125</f>
        <v>1.4872565046908499</v>
      </c>
      <c r="I207" s="155">
        <f>'4_UK+GH_1960-2013_energy_data'!T125</f>
        <v>1.92082181901152</v>
      </c>
      <c r="J207" s="155">
        <f>'4_UK+GH_1960-2013_energy_data'!U125</f>
        <v>2.3941533160382802</v>
      </c>
      <c r="K207" s="155">
        <f>'4_UK+GH_1960-2013_energy_data'!V125</f>
        <v>2.6061347882640802</v>
      </c>
      <c r="L207" s="155">
        <f>'4_UK+GH_1960-2013_energy_data'!W125</f>
        <v>2.6383321723417499</v>
      </c>
      <c r="M207" s="155">
        <f>'4_UK+GH_1960-2013_energy_data'!X125</f>
        <v>2.7148047743217401</v>
      </c>
      <c r="N207" s="155">
        <f>'4_UK+GH_1960-2013_energy_data'!Y125</f>
        <v>2.66787512211457</v>
      </c>
      <c r="O207" s="155">
        <f>'4_UK+GH_1960-2013_energy_data'!Z125</f>
        <v>2.8844827299012099</v>
      </c>
      <c r="P207" s="155">
        <f>'4_UK+GH_1960-2013_energy_data'!AA125</f>
        <v>3.0814173777720799</v>
      </c>
      <c r="Q207" s="155">
        <f>'4_UK+GH_1960-2013_energy_data'!AB125</f>
        <v>2.8247665057821201</v>
      </c>
      <c r="R207" s="155">
        <f>'4_UK+GH_1960-2013_energy_data'!AC125</f>
        <v>2.61755462017527</v>
      </c>
      <c r="S207" s="155">
        <f>'4_UK+GH_1960-2013_energy_data'!AD125</f>
        <v>2.6083708143878899</v>
      </c>
      <c r="T207" s="155">
        <f>'4_UK+GH_1960-2013_energy_data'!AE125</f>
        <v>2.5687895833646701</v>
      </c>
      <c r="U207" s="155">
        <f>'4_UK+GH_1960-2013_energy_data'!AF125</f>
        <v>2.8830160365504098</v>
      </c>
      <c r="V207" s="155">
        <f>'4_UK+GH_1960-2013_energy_data'!AG125</f>
        <v>2.9546164890190498</v>
      </c>
      <c r="W207" s="155">
        <f>'4_UK+GH_1960-2013_energy_data'!AH125</f>
        <v>3.3027814923728198</v>
      </c>
      <c r="X207" s="155">
        <f>'4_UK+GH_1960-2013_energy_data'!AI125</f>
        <v>3.69726728794795</v>
      </c>
      <c r="Y207" s="155">
        <f>'4_UK+GH_1960-2013_energy_data'!AJ125</f>
        <v>4.0750086570391399</v>
      </c>
      <c r="Z207" s="155">
        <f>'4_UK+GH_1960-2013_energy_data'!AK125</f>
        <v>4.86585205845362</v>
      </c>
      <c r="AA207" s="155">
        <f>'4_UK+GH_1960-2013_energy_data'!AL125</f>
        <v>5.4214950731389902</v>
      </c>
      <c r="AB207" s="155">
        <f>'4_UK+GH_1960-2013_energy_data'!AM125</f>
        <v>5.8153188851985602</v>
      </c>
      <c r="AC207" s="155">
        <f>'4_UK+GH_1960-2013_energy_data'!AN125</f>
        <v>7.5196657929790804</v>
      </c>
      <c r="AD207" s="155">
        <f>'4_UK+GH_1960-2013_energy_data'!AO125</f>
        <v>8.5879949157949298</v>
      </c>
      <c r="AE207" s="155">
        <f>'4_UK+GH_1960-2013_energy_data'!AP125</f>
        <v>5.6184613129307897</v>
      </c>
      <c r="AF207" s="155">
        <f>'4_UK+GH_1960-2013_energy_data'!AQ125</f>
        <v>7.4673915344086401</v>
      </c>
      <c r="AG207" s="155">
        <f>'4_UK+GH_1960-2013_energy_data'!AR125</f>
        <v>8.4078625434358507</v>
      </c>
      <c r="AH207" s="155">
        <f>'4_UK+GH_1960-2013_energy_data'!AS125</f>
        <v>6.1134588327296804</v>
      </c>
      <c r="AI207" s="155">
        <f>'4_UK+GH_1960-2013_energy_data'!AT125</f>
        <v>7.2895366444476402</v>
      </c>
      <c r="AJ207" s="155">
        <f>'4_UK+GH_1960-2013_energy_data'!AU125</f>
        <v>9.61479305988329</v>
      </c>
      <c r="AK207" s="155">
        <f>'4_UK+GH_1960-2013_energy_data'!AV125</f>
        <v>10.0232683335828</v>
      </c>
      <c r="AL207" s="155">
        <f>'4_UK+GH_1960-2013_energy_data'!AW125</f>
        <v>7.5495975322722702</v>
      </c>
      <c r="AM207" s="155">
        <f>'4_UK+GH_1960-2013_energy_data'!AX125</f>
        <v>9.2420688274085698</v>
      </c>
      <c r="AN207" s="155">
        <f>'4_UK+GH_1960-2013_energy_data'!AY125</f>
        <v>12.308795792743201</v>
      </c>
      <c r="AO207" s="155">
        <f>'4_UK+GH_1960-2013_energy_data'!AZ125</f>
        <v>13.2133973532131</v>
      </c>
      <c r="AP207" s="155">
        <f>'4_UK+GH_1960-2013_energy_data'!BA125</f>
        <v>11.718548784415599</v>
      </c>
      <c r="AQ207" s="155">
        <f>'4_UK+GH_1960-2013_energy_data'!BB125</f>
        <v>11.813931590074301</v>
      </c>
      <c r="AR207" s="155">
        <f>'4_UK+GH_1960-2013_energy_data'!BC125</f>
        <v>16.8860542436312</v>
      </c>
      <c r="AS207" s="155">
        <f>'4_UK+GH_1960-2013_energy_data'!BD125</f>
        <v>14.951826187807001</v>
      </c>
      <c r="AT207" s="155">
        <f>'4_UK+GH_1960-2013_energy_data'!BE125</f>
        <v>15.489031207798</v>
      </c>
      <c r="AU207" s="155">
        <f>'4_UK+GH_1960-2013_energy_data'!BF125</f>
        <v>18.0457484066342</v>
      </c>
      <c r="AV207" s="143">
        <f t="shared" ref="AV207:BV207" si="109">AV154/AV241</f>
        <v>19.110447562625616</v>
      </c>
      <c r="AW207" s="143">
        <f t="shared" si="109"/>
        <v>20.237963968820523</v>
      </c>
      <c r="AX207" s="143">
        <f t="shared" si="109"/>
        <v>21.432003842980933</v>
      </c>
      <c r="AY207" s="143">
        <f t="shared" si="109"/>
        <v>22.696492069716808</v>
      </c>
      <c r="AZ207" s="143">
        <f t="shared" si="109"/>
        <v>24.035585101830097</v>
      </c>
      <c r="BA207" s="143">
        <f t="shared" si="109"/>
        <v>25.453684622838072</v>
      </c>
      <c r="BB207" s="143">
        <f t="shared" si="109"/>
        <v>26.955452015585518</v>
      </c>
      <c r="BC207" s="143">
        <f t="shared" si="109"/>
        <v>28.545823684505063</v>
      </c>
      <c r="BD207" s="143">
        <f t="shared" si="109"/>
        <v>30.230027281890862</v>
      </c>
      <c r="BE207" s="143">
        <f t="shared" si="109"/>
        <v>32.01359889152242</v>
      </c>
      <c r="BF207" s="143">
        <f t="shared" si="109"/>
        <v>33.902401226122237</v>
      </c>
      <c r="BG207" s="143">
        <f t="shared" si="109"/>
        <v>35.902642898463448</v>
      </c>
      <c r="BH207" s="143">
        <f t="shared" si="109"/>
        <v>38.020898829472792</v>
      </c>
      <c r="BI207" s="143">
        <f t="shared" si="109"/>
        <v>40.264131860411688</v>
      </c>
      <c r="BJ207" s="143">
        <f t="shared" si="109"/>
        <v>42.639715640175979</v>
      </c>
      <c r="BK207" s="143">
        <f t="shared" si="109"/>
        <v>45.155458862946354</v>
      </c>
      <c r="BL207" s="143">
        <f t="shared" si="109"/>
        <v>47.819630935860182</v>
      </c>
      <c r="BM207" s="344">
        <f t="shared" si="109"/>
        <v>0</v>
      </c>
      <c r="BN207" s="344">
        <f t="shared" si="109"/>
        <v>0</v>
      </c>
      <c r="BO207" s="344">
        <f t="shared" si="109"/>
        <v>0</v>
      </c>
      <c r="BP207" s="344">
        <f t="shared" si="109"/>
        <v>0</v>
      </c>
      <c r="BQ207" s="344">
        <f t="shared" si="109"/>
        <v>0</v>
      </c>
      <c r="BR207" s="344">
        <f t="shared" si="109"/>
        <v>0</v>
      </c>
      <c r="BS207" s="344">
        <f t="shared" si="109"/>
        <v>0</v>
      </c>
      <c r="BT207" s="344">
        <f t="shared" si="109"/>
        <v>0</v>
      </c>
      <c r="BU207" s="344">
        <f t="shared" si="109"/>
        <v>0</v>
      </c>
      <c r="BV207" s="345">
        <f t="shared" si="109"/>
        <v>0</v>
      </c>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row>
    <row r="208" spans="1:104" s="12" customFormat="1" x14ac:dyDescent="0.2">
      <c r="A208" s="2"/>
      <c r="B208" s="2"/>
      <c r="C208" s="125" t="str">
        <f>'4_UK+GH_1960-2013_energy_data'!B71</f>
        <v>Muscle Work</v>
      </c>
      <c r="D208" s="125" t="str">
        <f t="shared" si="100"/>
        <v>MD - Draught animals</v>
      </c>
      <c r="E208" s="161">
        <f>'4_UK+GH_1960-2013_energy_data'!P137</f>
        <v>811.63074994406304</v>
      </c>
      <c r="F208" s="161">
        <f>'4_UK+GH_1960-2013_energy_data'!Q137</f>
        <v>835.05919665753004</v>
      </c>
      <c r="G208" s="161">
        <f>'4_UK+GH_1960-2013_energy_data'!R137</f>
        <v>856.64003244062303</v>
      </c>
      <c r="H208" s="161">
        <f>'4_UK+GH_1960-2013_energy_data'!S137</f>
        <v>912.67275793035105</v>
      </c>
      <c r="I208" s="161">
        <f>'4_UK+GH_1960-2013_energy_data'!T137</f>
        <v>839.45632914100497</v>
      </c>
      <c r="J208" s="161">
        <f>'4_UK+GH_1960-2013_energy_data'!U137</f>
        <v>811.57512532307896</v>
      </c>
      <c r="K208" s="161">
        <f>'4_UK+GH_1960-2013_energy_data'!V137</f>
        <v>783.74497646024395</v>
      </c>
      <c r="L208" s="161">
        <f>'4_UK+GH_1960-2013_energy_data'!W137</f>
        <v>781.88696484557295</v>
      </c>
      <c r="M208" s="161">
        <f>'4_UK+GH_1960-2013_energy_data'!X137</f>
        <v>808.01395489144102</v>
      </c>
      <c r="N208" s="161">
        <f>'4_UK+GH_1960-2013_energy_data'!Y137</f>
        <v>828.39334795751597</v>
      </c>
      <c r="O208" s="161">
        <f>'4_UK+GH_1960-2013_energy_data'!Z137</f>
        <v>848.07601713636404</v>
      </c>
      <c r="P208" s="161">
        <f>'4_UK+GH_1960-2013_energy_data'!AA137</f>
        <v>898.45698319219002</v>
      </c>
      <c r="Q208" s="161">
        <f>'4_UK+GH_1960-2013_energy_data'!AB137</f>
        <v>939.573162599478</v>
      </c>
      <c r="R208" s="161">
        <f>'4_UK+GH_1960-2013_energy_data'!AC137</f>
        <v>986.368773825571</v>
      </c>
      <c r="S208" s="161">
        <f>'4_UK+GH_1960-2013_energy_data'!AD137</f>
        <v>1021.04353210109</v>
      </c>
      <c r="T208" s="161">
        <f>'4_UK+GH_1960-2013_energy_data'!AE137</f>
        <v>1029.92827690585</v>
      </c>
      <c r="U208" s="161">
        <f>'4_UK+GH_1960-2013_energy_data'!AF137</f>
        <v>1057.6563649178599</v>
      </c>
      <c r="V208" s="161">
        <f>'4_UK+GH_1960-2013_energy_data'!AG137</f>
        <v>1048.0599584634001</v>
      </c>
      <c r="W208" s="161">
        <f>'4_UK+GH_1960-2013_energy_data'!AH137</f>
        <v>1054.0790208747901</v>
      </c>
      <c r="X208" s="161">
        <f>'4_UK+GH_1960-2013_energy_data'!AI137</f>
        <v>1067.2170225280699</v>
      </c>
      <c r="Y208" s="161">
        <f>'4_UK+GH_1960-2013_energy_data'!AJ137</f>
        <v>1105.67296936459</v>
      </c>
      <c r="Z208" s="161">
        <f>'4_UK+GH_1960-2013_energy_data'!AK137</f>
        <v>1099.46763702319</v>
      </c>
      <c r="AA208" s="161">
        <f>'4_UK+GH_1960-2013_energy_data'!AL137</f>
        <v>1112.4998051377199</v>
      </c>
      <c r="AB208" s="161">
        <f>'4_UK+GH_1960-2013_energy_data'!AM137</f>
        <v>1132.57221414426</v>
      </c>
      <c r="AC208" s="161">
        <f>'4_UK+GH_1960-2013_energy_data'!AN137</f>
        <v>1160.1832033488099</v>
      </c>
      <c r="AD208" s="161">
        <f>'4_UK+GH_1960-2013_energy_data'!AO137</f>
        <v>1190.47183058165</v>
      </c>
      <c r="AE208" s="161">
        <f>'4_UK+GH_1960-2013_energy_data'!AP137</f>
        <v>1208.6344625177401</v>
      </c>
      <c r="AF208" s="161">
        <f>'4_UK+GH_1960-2013_energy_data'!AQ137</f>
        <v>1227.5643393074299</v>
      </c>
      <c r="AG208" s="161">
        <f>'4_UK+GH_1960-2013_energy_data'!AR137</f>
        <v>1247.7293857981999</v>
      </c>
      <c r="AH208" s="161">
        <f>'4_UK+GH_1960-2013_energy_data'!AS137</f>
        <v>1266.03860582159</v>
      </c>
      <c r="AI208" s="161">
        <f>'4_UK+GH_1960-2013_energy_data'!AT137</f>
        <v>1283.8761233699099</v>
      </c>
      <c r="AJ208" s="161">
        <f>'4_UK+GH_1960-2013_energy_data'!AU137</f>
        <v>1303.35373408329</v>
      </c>
      <c r="AK208" s="161">
        <f>'4_UK+GH_1960-2013_energy_data'!AV137</f>
        <v>1324.3659951332099</v>
      </c>
      <c r="AL208" s="161">
        <f>'4_UK+GH_1960-2013_energy_data'!AW137</f>
        <v>1345.30999219006</v>
      </c>
      <c r="AM208" s="161">
        <f>'4_UK+GH_1960-2013_energy_data'!AX137</f>
        <v>1365.6212196659801</v>
      </c>
      <c r="AN208" s="161">
        <f>'4_UK+GH_1960-2013_energy_data'!AY137</f>
        <v>1371.2578475606399</v>
      </c>
      <c r="AO208" s="161">
        <f>'4_UK+GH_1960-2013_energy_data'!AZ137</f>
        <v>1392.2564386761401</v>
      </c>
      <c r="AP208" s="161">
        <f>'4_UK+GH_1960-2013_energy_data'!BA137</f>
        <v>1415.30079154702</v>
      </c>
      <c r="AQ208" s="161">
        <f>'4_UK+GH_1960-2013_energy_data'!BB137</f>
        <v>1454.4961439837</v>
      </c>
      <c r="AR208" s="161">
        <f>'4_UK+GH_1960-2013_energy_data'!BC137</f>
        <v>1477.3242726969399</v>
      </c>
      <c r="AS208" s="161">
        <f>'4_UK+GH_1960-2013_energy_data'!BD137</f>
        <v>1516.015357364</v>
      </c>
      <c r="AT208" s="161">
        <f>'4_UK+GH_1960-2013_energy_data'!BE137</f>
        <v>1555.5464295209299</v>
      </c>
      <c r="AU208" s="161">
        <f>'4_UK+GH_1960-2013_energy_data'!BF137</f>
        <v>1596.7264964961</v>
      </c>
      <c r="AV208" s="163">
        <f t="shared" ref="AV208:BV208" si="110">AV155/AV242</f>
        <v>1553.3324854831938</v>
      </c>
      <c r="AW208" s="163">
        <f t="shared" si="110"/>
        <v>1580.9919713008296</v>
      </c>
      <c r="AX208" s="163">
        <f t="shared" si="110"/>
        <v>1608.6498507929775</v>
      </c>
      <c r="AY208" s="163">
        <f t="shared" si="110"/>
        <v>1636.2693862167844</v>
      </c>
      <c r="AZ208" s="163">
        <f t="shared" si="110"/>
        <v>1663.8110973946621</v>
      </c>
      <c r="BA208" s="163">
        <f t="shared" si="110"/>
        <v>1691.2326046196608</v>
      </c>
      <c r="BB208" s="163">
        <f t="shared" si="110"/>
        <v>1718.488463341808</v>
      </c>
      <c r="BC208" s="163">
        <f t="shared" si="110"/>
        <v>1745.5299902188824</v>
      </c>
      <c r="BD208" s="163">
        <f t="shared" si="110"/>
        <v>1772.3050800940762</v>
      </c>
      <c r="BE208" s="163">
        <f t="shared" si="110"/>
        <v>1798.7580134407724</v>
      </c>
      <c r="BF208" s="163">
        <f t="shared" si="110"/>
        <v>1824.8292537914349</v>
      </c>
      <c r="BG208" s="163">
        <f t="shared" si="110"/>
        <v>1850.4552346430519</v>
      </c>
      <c r="BH208" s="163">
        <f t="shared" si="110"/>
        <v>1875.568135305843</v>
      </c>
      <c r="BI208" s="163">
        <f t="shared" si="110"/>
        <v>1900.0956451347929</v>
      </c>
      <c r="BJ208" s="163">
        <f t="shared" si="110"/>
        <v>1923.9607155550943</v>
      </c>
      <c r="BK208" s="163">
        <f t="shared" si="110"/>
        <v>1947.0812992625647</v>
      </c>
      <c r="BL208" s="163">
        <f t="shared" si="110"/>
        <v>1969.3700759485246</v>
      </c>
      <c r="BM208" s="346">
        <f t="shared" si="110"/>
        <v>0</v>
      </c>
      <c r="BN208" s="346">
        <f t="shared" si="110"/>
        <v>0</v>
      </c>
      <c r="BO208" s="346">
        <f t="shared" si="110"/>
        <v>0</v>
      </c>
      <c r="BP208" s="346">
        <f t="shared" si="110"/>
        <v>0</v>
      </c>
      <c r="BQ208" s="346">
        <f t="shared" si="110"/>
        <v>0</v>
      </c>
      <c r="BR208" s="346">
        <f t="shared" si="110"/>
        <v>0</v>
      </c>
      <c r="BS208" s="346">
        <f t="shared" si="110"/>
        <v>0</v>
      </c>
      <c r="BT208" s="346">
        <f t="shared" si="110"/>
        <v>0</v>
      </c>
      <c r="BU208" s="346">
        <f t="shared" si="110"/>
        <v>0</v>
      </c>
      <c r="BV208" s="346">
        <f t="shared" si="110"/>
        <v>0</v>
      </c>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row>
    <row r="209" spans="1:104" s="12" customFormat="1" x14ac:dyDescent="0.2">
      <c r="A209" s="2"/>
      <c r="B209" s="2"/>
      <c r="C209" s="125"/>
      <c r="D209" s="125" t="str">
        <f t="shared" si="100"/>
        <v>MD - Manual laborers</v>
      </c>
      <c r="E209" s="161">
        <f>'4_UK+GH_1960-2013_energy_data'!P138</f>
        <v>152.78790415593701</v>
      </c>
      <c r="F209" s="161">
        <f>'4_UK+GH_1960-2013_energy_data'!Q138</f>
        <v>155.457483842469</v>
      </c>
      <c r="G209" s="161">
        <f>'4_UK+GH_1960-2013_energy_data'!R138</f>
        <v>158.480960559377</v>
      </c>
      <c r="H209" s="161">
        <f>'4_UK+GH_1960-2013_energy_data'!S138</f>
        <v>157.700058069649</v>
      </c>
      <c r="I209" s="161">
        <f>'4_UK+GH_1960-2013_energy_data'!T138</f>
        <v>172.72051885899501</v>
      </c>
      <c r="J209" s="161">
        <f>'4_UK+GH_1960-2013_energy_data'!U138</f>
        <v>183.48204347692101</v>
      </c>
      <c r="K209" s="161">
        <f>'4_UK+GH_1960-2013_energy_data'!V138</f>
        <v>195.34327103975599</v>
      </c>
      <c r="L209" s="161">
        <f>'4_UK+GH_1960-2013_energy_data'!W138</f>
        <v>203.22326785442701</v>
      </c>
      <c r="M209" s="161">
        <f>'4_UK+GH_1960-2013_energy_data'!X138</f>
        <v>205.98363510855901</v>
      </c>
      <c r="N209" s="161">
        <f>'4_UK+GH_1960-2013_energy_data'!Y138</f>
        <v>210.019002042484</v>
      </c>
      <c r="O209" s="161">
        <f>'4_UK+GH_1960-2013_energy_data'!Z138</f>
        <v>214.359934863636</v>
      </c>
      <c r="P209" s="161">
        <f>'4_UK+GH_1960-2013_energy_data'!AA138</f>
        <v>213.39511580781101</v>
      </c>
      <c r="Q209" s="161">
        <f>'4_UK+GH_1960-2013_energy_data'!AB138</f>
        <v>214.51535040052201</v>
      </c>
      <c r="R209" s="161">
        <f>'4_UK+GH_1960-2013_energy_data'!AC138</f>
        <v>215.109727174429</v>
      </c>
      <c r="S209" s="161">
        <f>'4_UK+GH_1960-2013_energy_data'!AD138</f>
        <v>217.88465489890899</v>
      </c>
      <c r="T209" s="161">
        <f>'4_UK+GH_1960-2013_energy_data'!AE138</f>
        <v>224.71677209415299</v>
      </c>
      <c r="U209" s="161">
        <f>'4_UK+GH_1960-2013_energy_data'!AF138</f>
        <v>228.88541008213701</v>
      </c>
      <c r="V209" s="161">
        <f>'4_UK+GH_1960-2013_energy_data'!AG138</f>
        <v>239.06769953660401</v>
      </c>
      <c r="W209" s="161">
        <f>'4_UK+GH_1960-2013_energy_data'!AH138</f>
        <v>247.14441112521001</v>
      </c>
      <c r="X209" s="161">
        <f>'4_UK+GH_1960-2013_energy_data'!AI138</f>
        <v>254.292179471933</v>
      </c>
      <c r="Y209" s="161">
        <f>'4_UK+GH_1960-2013_energy_data'!AJ138</f>
        <v>257.34241263540702</v>
      </c>
      <c r="Z209" s="161">
        <f>'4_UK+GH_1960-2013_energy_data'!AK138</f>
        <v>268.26456997680498</v>
      </c>
      <c r="AA209" s="161">
        <f>'4_UK+GH_1960-2013_energy_data'!AL138</f>
        <v>276.17184586228001</v>
      </c>
      <c r="AB209" s="161">
        <f>'4_UK+GH_1960-2013_energy_data'!AM138</f>
        <v>283.05110485573903</v>
      </c>
      <c r="AC209" s="161">
        <f>'4_UK+GH_1960-2013_energy_data'!AN138</f>
        <v>288.78426365118702</v>
      </c>
      <c r="AD209" s="161">
        <f>'4_UK+GH_1960-2013_energy_data'!AO138</f>
        <v>294.271409418345</v>
      </c>
      <c r="AE209" s="161">
        <f>'4_UK+GH_1960-2013_energy_data'!AP138</f>
        <v>302.20987648225503</v>
      </c>
      <c r="AF209" s="161">
        <f>'4_UK+GH_1960-2013_energy_data'!AQ138</f>
        <v>310.27716769256801</v>
      </c>
      <c r="AG209" s="161">
        <f>'4_UK+GH_1960-2013_energy_data'!AR138</f>
        <v>318.388073201797</v>
      </c>
      <c r="AH209" s="161">
        <f>'4_UK+GH_1960-2013_energy_data'!AS138</f>
        <v>327.13389317840802</v>
      </c>
      <c r="AI209" s="161">
        <f>'4_UK+GH_1960-2013_energy_data'!AT138</f>
        <v>336.27147063009198</v>
      </c>
      <c r="AJ209" s="161">
        <f>'4_UK+GH_1960-2013_energy_data'!AU138</f>
        <v>345.39731791671102</v>
      </c>
      <c r="AK209" s="161">
        <f>'4_UK+GH_1960-2013_energy_data'!AV138</f>
        <v>354.52852286679399</v>
      </c>
      <c r="AL209" s="161">
        <f>'4_UK+GH_1960-2013_energy_data'!AW138</f>
        <v>363.98884380993502</v>
      </c>
      <c r="AM209" s="161">
        <f>'4_UK+GH_1960-2013_energy_data'!AX138</f>
        <v>373.905811334021</v>
      </c>
      <c r="AN209" s="161">
        <f>'4_UK+GH_1960-2013_energy_data'!AY138</f>
        <v>387.27308243936398</v>
      </c>
      <c r="AO209" s="161">
        <f>'4_UK+GH_1960-2013_energy_data'!AZ138</f>
        <v>397.782747323862</v>
      </c>
      <c r="AP209" s="161">
        <f>'4_UK+GH_1960-2013_energy_data'!BA138</f>
        <v>408.204134452978</v>
      </c>
      <c r="AQ209" s="161">
        <f>'4_UK+GH_1960-2013_energy_data'!BB138</f>
        <v>415.43610601630098</v>
      </c>
      <c r="AR209" s="161">
        <f>'4_UK+GH_1960-2013_energy_data'!BC138</f>
        <v>426.59615930306097</v>
      </c>
      <c r="AS209" s="161">
        <f>'4_UK+GH_1960-2013_energy_data'!BD138</f>
        <v>434.639907636001</v>
      </c>
      <c r="AT209" s="161">
        <f>'4_UK+GH_1960-2013_energy_data'!BE138</f>
        <v>442.876037479069</v>
      </c>
      <c r="AU209" s="161">
        <f>'4_UK+GH_1960-2013_energy_data'!BF138</f>
        <v>451.13879950389901</v>
      </c>
      <c r="AV209" s="163">
        <f t="shared" ref="AV209:BV209" si="111">AV156/AV243</f>
        <v>431.2782871173153</v>
      </c>
      <c r="AW209" s="163">
        <f t="shared" si="111"/>
        <v>439.58139454856678</v>
      </c>
      <c r="AX209" s="163">
        <f t="shared" si="111"/>
        <v>447.91333502260204</v>
      </c>
      <c r="AY209" s="163">
        <f t="shared" si="111"/>
        <v>456.26438217844452</v>
      </c>
      <c r="AZ209" s="163">
        <f t="shared" si="111"/>
        <v>464.62399610984767</v>
      </c>
      <c r="BA209" s="163">
        <f t="shared" si="111"/>
        <v>472.98077233359328</v>
      </c>
      <c r="BB209" s="163">
        <f t="shared" si="111"/>
        <v>481.3223878048608</v>
      </c>
      <c r="BC209" s="163">
        <f t="shared" si="111"/>
        <v>489.63554381085112</v>
      </c>
      <c r="BD209" s="163">
        <f t="shared" si="111"/>
        <v>497.9059055639799</v>
      </c>
      <c r="BE209" s="163">
        <f t="shared" si="111"/>
        <v>506.11803830545068</v>
      </c>
      <c r="BF209" s="163">
        <f t="shared" si="111"/>
        <v>514.25533971889615</v>
      </c>
      <c r="BG209" s="163">
        <f t="shared" si="111"/>
        <v>522.29996844194375</v>
      </c>
      <c r="BH209" s="163">
        <f t="shared" si="111"/>
        <v>530.23276845100713</v>
      </c>
      <c r="BI209" s="163">
        <f t="shared" si="111"/>
        <v>538.03318908126312</v>
      </c>
      <c r="BJ209" s="163">
        <f t="shared" si="111"/>
        <v>545.67920042959872</v>
      </c>
      <c r="BK209" s="163">
        <f t="shared" si="111"/>
        <v>553.14720387325247</v>
      </c>
      <c r="BL209" s="163">
        <f t="shared" si="111"/>
        <v>560.41193742084397</v>
      </c>
      <c r="BM209" s="346">
        <f t="shared" si="111"/>
        <v>0</v>
      </c>
      <c r="BN209" s="346">
        <f t="shared" si="111"/>
        <v>0</v>
      </c>
      <c r="BO209" s="346">
        <f t="shared" si="111"/>
        <v>0</v>
      </c>
      <c r="BP209" s="346">
        <f t="shared" si="111"/>
        <v>0</v>
      </c>
      <c r="BQ209" s="346">
        <f t="shared" si="111"/>
        <v>0</v>
      </c>
      <c r="BR209" s="346">
        <f t="shared" si="111"/>
        <v>0</v>
      </c>
      <c r="BS209" s="346">
        <f t="shared" si="111"/>
        <v>0</v>
      </c>
      <c r="BT209" s="346">
        <f t="shared" si="111"/>
        <v>0</v>
      </c>
      <c r="BU209" s="346">
        <f t="shared" si="111"/>
        <v>0</v>
      </c>
      <c r="BV209" s="347">
        <f t="shared" si="111"/>
        <v>0</v>
      </c>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row>
    <row r="210" spans="1:104" x14ac:dyDescent="0.2">
      <c r="C210" s="13" t="s">
        <v>4</v>
      </c>
      <c r="D210" s="13"/>
      <c r="E210" s="160">
        <f t="shared" ref="E210:AJ210" si="112">SUM(E188:E209)</f>
        <v>4271.6480257965486</v>
      </c>
      <c r="F210" s="160">
        <f t="shared" si="112"/>
        <v>4478.5514754102633</v>
      </c>
      <c r="G210" s="160">
        <f t="shared" si="112"/>
        <v>4715.9490491929309</v>
      </c>
      <c r="H210" s="160">
        <f t="shared" si="112"/>
        <v>4909.9326483991426</v>
      </c>
      <c r="I210" s="160">
        <f t="shared" si="112"/>
        <v>4998.4129500965564</v>
      </c>
      <c r="J210" s="160">
        <f t="shared" si="112"/>
        <v>5045.8005839247253</v>
      </c>
      <c r="K210" s="160">
        <f t="shared" si="112"/>
        <v>5247.2594796033272</v>
      </c>
      <c r="L210" s="160">
        <f t="shared" si="112"/>
        <v>5264.1149766720491</v>
      </c>
      <c r="M210" s="160">
        <f t="shared" si="112"/>
        <v>5325.8700081328188</v>
      </c>
      <c r="N210" s="160">
        <f t="shared" si="112"/>
        <v>5456.8340041358533</v>
      </c>
      <c r="O210" s="160">
        <f t="shared" si="112"/>
        <v>5696.6253573311169</v>
      </c>
      <c r="P210" s="160">
        <f t="shared" si="112"/>
        <v>5748.5010135937637</v>
      </c>
      <c r="Q210" s="160">
        <f t="shared" si="112"/>
        <v>5265.1520013330692</v>
      </c>
      <c r="R210" s="160">
        <f t="shared" si="112"/>
        <v>5580.6998109121596</v>
      </c>
      <c r="S210" s="160">
        <f t="shared" si="112"/>
        <v>5994.3281769852783</v>
      </c>
      <c r="T210" s="160">
        <f t="shared" si="112"/>
        <v>6263.4772110783715</v>
      </c>
      <c r="U210" s="160">
        <f t="shared" si="112"/>
        <v>6478.7230138349614</v>
      </c>
      <c r="V210" s="160">
        <f t="shared" si="112"/>
        <v>6610.1767281789216</v>
      </c>
      <c r="W210" s="160">
        <f t="shared" si="112"/>
        <v>6994.9656057279917</v>
      </c>
      <c r="X210" s="160">
        <f t="shared" si="112"/>
        <v>7105.2442128706853</v>
      </c>
      <c r="Y210" s="160">
        <f t="shared" si="112"/>
        <v>7225.9568962031608</v>
      </c>
      <c r="Z210" s="160">
        <f t="shared" si="112"/>
        <v>7439.9577776683309</v>
      </c>
      <c r="AA210" s="160">
        <f t="shared" si="112"/>
        <v>7624.0248540519142</v>
      </c>
      <c r="AB210" s="160">
        <f t="shared" si="112"/>
        <v>7735.8231121862991</v>
      </c>
      <c r="AC210" s="160">
        <f t="shared" si="112"/>
        <v>7927.3720612147199</v>
      </c>
      <c r="AD210" s="160">
        <f t="shared" si="112"/>
        <v>8064.9477014522909</v>
      </c>
      <c r="AE210" s="160">
        <f t="shared" si="112"/>
        <v>8047.5362379495173</v>
      </c>
      <c r="AF210" s="160">
        <f t="shared" si="112"/>
        <v>8337.4680591873876</v>
      </c>
      <c r="AG210" s="160">
        <f t="shared" si="112"/>
        <v>8497.6312969978353</v>
      </c>
      <c r="AH210" s="160">
        <f t="shared" si="112"/>
        <v>8322.7321089511643</v>
      </c>
      <c r="AI210" s="160">
        <f t="shared" si="112"/>
        <v>8329.9695243462102</v>
      </c>
      <c r="AJ210" s="160">
        <f t="shared" si="112"/>
        <v>8271.642699777025</v>
      </c>
      <c r="AK210" s="160">
        <f t="shared" ref="AK210:BP210" si="113">SUM(AK188:AK209)</f>
        <v>7911.3511113978311</v>
      </c>
      <c r="AL210" s="160">
        <f t="shared" si="113"/>
        <v>7964.7709244492835</v>
      </c>
      <c r="AM210" s="160">
        <f t="shared" si="113"/>
        <v>7912.0514830669208</v>
      </c>
      <c r="AN210" s="160">
        <f t="shared" si="113"/>
        <v>8258.1980480653474</v>
      </c>
      <c r="AO210" s="160">
        <f t="shared" si="113"/>
        <v>8321.2045628811175</v>
      </c>
      <c r="AP210" s="160">
        <f t="shared" si="113"/>
        <v>8331.9772405154763</v>
      </c>
      <c r="AQ210" s="160">
        <f t="shared" si="113"/>
        <v>8920.9042281209677</v>
      </c>
      <c r="AR210" s="160">
        <f t="shared" si="113"/>
        <v>9427.8641714327332</v>
      </c>
      <c r="AS210" s="160">
        <f t="shared" si="113"/>
        <v>10001.907912150082</v>
      </c>
      <c r="AT210" s="160">
        <f t="shared" si="113"/>
        <v>10694.675386100489</v>
      </c>
      <c r="AU210" s="160">
        <f t="shared" si="113"/>
        <v>11181.120831747774</v>
      </c>
      <c r="AV210" s="82">
        <f t="shared" si="113"/>
        <v>11001.814540795725</v>
      </c>
      <c r="AW210" s="82">
        <f t="shared" si="113"/>
        <v>11235.118870482578</v>
      </c>
      <c r="AX210" s="82">
        <f t="shared" si="113"/>
        <v>11470.85851235952</v>
      </c>
      <c r="AY210" s="82">
        <f t="shared" si="113"/>
        <v>11709.457292629337</v>
      </c>
      <c r="AZ210" s="82">
        <f t="shared" si="113"/>
        <v>12034.929481489979</v>
      </c>
      <c r="BA210" s="82">
        <f t="shared" si="113"/>
        <v>12280.324924753062</v>
      </c>
      <c r="BB210" s="82">
        <f t="shared" si="113"/>
        <v>12529.584999566339</v>
      </c>
      <c r="BC210" s="82">
        <f t="shared" si="113"/>
        <v>12782.984420551889</v>
      </c>
      <c r="BD210" s="82">
        <f t="shared" si="113"/>
        <v>13040.778160245934</v>
      </c>
      <c r="BE210" s="82">
        <f t="shared" si="113"/>
        <v>13303.2061162953</v>
      </c>
      <c r="BF210" s="82">
        <f t="shared" si="113"/>
        <v>13570.496976247221</v>
      </c>
      <c r="BG210" s="82">
        <f t="shared" si="113"/>
        <v>13926.512696796664</v>
      </c>
      <c r="BH210" s="82">
        <f t="shared" si="113"/>
        <v>14171.308772668606</v>
      </c>
      <c r="BI210" s="82">
        <f t="shared" si="113"/>
        <v>14419.624017885071</v>
      </c>
      <c r="BJ210" s="82">
        <f t="shared" si="113"/>
        <v>14674.253939771441</v>
      </c>
      <c r="BK210" s="82">
        <f t="shared" si="113"/>
        <v>14935.396211216033</v>
      </c>
      <c r="BL210" s="82">
        <f t="shared" si="113"/>
        <v>15203.250851005547</v>
      </c>
      <c r="BM210" s="323">
        <f t="shared" si="113"/>
        <v>0</v>
      </c>
      <c r="BN210" s="323">
        <f t="shared" si="113"/>
        <v>0</v>
      </c>
      <c r="BO210" s="323">
        <f t="shared" si="113"/>
        <v>0</v>
      </c>
      <c r="BP210" s="323">
        <f t="shared" si="113"/>
        <v>0</v>
      </c>
      <c r="BQ210" s="323">
        <f t="shared" ref="BQ210:BV210" si="114">SUM(BQ188:BQ209)</f>
        <v>0</v>
      </c>
      <c r="BR210" s="323">
        <f t="shared" si="114"/>
        <v>0</v>
      </c>
      <c r="BS210" s="323">
        <f t="shared" si="114"/>
        <v>0</v>
      </c>
      <c r="BT210" s="323">
        <f t="shared" si="114"/>
        <v>0</v>
      </c>
      <c r="BU210" s="323">
        <f t="shared" si="114"/>
        <v>0</v>
      </c>
      <c r="BV210" s="323">
        <f t="shared" si="114"/>
        <v>0</v>
      </c>
    </row>
    <row r="211" spans="1:104" ht="13.5" thickBot="1" x14ac:dyDescent="0.25">
      <c r="D211" s="13"/>
      <c r="E211" s="13"/>
    </row>
    <row r="212" spans="1:104" x14ac:dyDescent="0.2">
      <c r="D212" s="20" t="s">
        <v>13</v>
      </c>
      <c r="E212" s="3">
        <v>1971</v>
      </c>
      <c r="F212" s="3">
        <v>1972</v>
      </c>
      <c r="G212" s="3">
        <v>1973</v>
      </c>
      <c r="H212" s="3">
        <v>1974</v>
      </c>
      <c r="I212" s="3">
        <v>1975</v>
      </c>
      <c r="J212" s="3">
        <v>1976</v>
      </c>
      <c r="K212" s="3">
        <v>1977</v>
      </c>
      <c r="L212" s="3">
        <v>1978</v>
      </c>
      <c r="M212" s="3">
        <v>1979</v>
      </c>
      <c r="N212" s="3">
        <v>1980</v>
      </c>
      <c r="O212" s="3">
        <v>1981</v>
      </c>
      <c r="P212" s="3">
        <v>1982</v>
      </c>
      <c r="Q212" s="3">
        <v>1983</v>
      </c>
      <c r="R212" s="3">
        <v>1984</v>
      </c>
      <c r="S212" s="3">
        <v>1985</v>
      </c>
      <c r="T212" s="3">
        <v>1986</v>
      </c>
      <c r="U212" s="3">
        <v>1987</v>
      </c>
      <c r="V212" s="3">
        <v>1988</v>
      </c>
      <c r="W212" s="3">
        <v>1989</v>
      </c>
      <c r="X212" s="3">
        <v>1990</v>
      </c>
      <c r="Y212" s="3">
        <v>1991</v>
      </c>
      <c r="Z212" s="3">
        <v>1992</v>
      </c>
      <c r="AA212" s="3">
        <v>1993</v>
      </c>
      <c r="AB212" s="3">
        <v>1994</v>
      </c>
      <c r="AC212" s="3">
        <v>1995</v>
      </c>
      <c r="AD212" s="3">
        <v>1996</v>
      </c>
      <c r="AE212" s="3">
        <v>1997</v>
      </c>
      <c r="AF212" s="3">
        <v>1998</v>
      </c>
      <c r="AG212" s="3">
        <v>1999</v>
      </c>
      <c r="AH212" s="3">
        <v>2000</v>
      </c>
      <c r="AI212" s="3">
        <v>2001</v>
      </c>
      <c r="AJ212" s="3">
        <v>2002</v>
      </c>
      <c r="AK212" s="3">
        <v>2003</v>
      </c>
      <c r="AL212" s="3">
        <v>2004</v>
      </c>
      <c r="AM212" s="3">
        <v>2005</v>
      </c>
      <c r="AN212" s="3">
        <v>2006</v>
      </c>
      <c r="AO212" s="3">
        <v>2007</v>
      </c>
      <c r="AP212" s="3">
        <v>2008</v>
      </c>
      <c r="AQ212" s="3">
        <v>2009</v>
      </c>
      <c r="AR212" s="3">
        <v>2010</v>
      </c>
      <c r="AS212" s="3">
        <v>2011</v>
      </c>
      <c r="AT212" s="3">
        <v>2012</v>
      </c>
      <c r="AU212" s="3">
        <v>2013</v>
      </c>
      <c r="AV212" s="3">
        <v>2014</v>
      </c>
      <c r="AW212" s="3">
        <v>2015</v>
      </c>
      <c r="AX212" s="3">
        <v>2016</v>
      </c>
      <c r="AY212" s="3">
        <v>2017</v>
      </c>
      <c r="AZ212" s="3">
        <v>2018</v>
      </c>
      <c r="BA212" s="3">
        <v>2019</v>
      </c>
      <c r="BB212" s="3">
        <v>2020</v>
      </c>
      <c r="BC212" s="3">
        <v>2021</v>
      </c>
      <c r="BD212" s="3">
        <v>2022</v>
      </c>
      <c r="BE212" s="3">
        <v>2023</v>
      </c>
      <c r="BF212" s="3">
        <v>2024</v>
      </c>
      <c r="BG212" s="3">
        <v>2025</v>
      </c>
      <c r="BH212" s="3">
        <v>2026</v>
      </c>
      <c r="BI212" s="3">
        <v>2027</v>
      </c>
      <c r="BJ212" s="3">
        <v>2028</v>
      </c>
      <c r="BK212" s="3">
        <v>2029</v>
      </c>
      <c r="BL212" s="3">
        <v>2030</v>
      </c>
      <c r="BM212" s="332">
        <v>2031</v>
      </c>
      <c r="BN212" s="332">
        <v>2032</v>
      </c>
      <c r="BO212" s="332">
        <v>2033</v>
      </c>
      <c r="BP212" s="332">
        <v>2034</v>
      </c>
      <c r="BQ212" s="332">
        <v>2035</v>
      </c>
      <c r="BR212" s="332">
        <v>2036</v>
      </c>
      <c r="BS212" s="332">
        <v>2037</v>
      </c>
      <c r="BT212" s="332">
        <v>2038</v>
      </c>
      <c r="BU212" s="332">
        <v>2039</v>
      </c>
      <c r="BV212" s="332">
        <v>2040</v>
      </c>
    </row>
    <row r="213" spans="1:104" x14ac:dyDescent="0.2">
      <c r="D213" s="5" t="str">
        <f>C188</f>
        <v>Direct heat</v>
      </c>
      <c r="E213" s="38">
        <f t="shared" ref="E213:AJ213" si="115">SUM(E188:E192)</f>
        <v>2658.9491364571672</v>
      </c>
      <c r="F213" s="38">
        <f t="shared" si="115"/>
        <v>2809.7992421287918</v>
      </c>
      <c r="G213" s="38">
        <f t="shared" si="115"/>
        <v>2965.6963600674248</v>
      </c>
      <c r="H213" s="38">
        <f t="shared" si="115"/>
        <v>3090.549288122178</v>
      </c>
      <c r="I213" s="38">
        <f t="shared" si="115"/>
        <v>3166.102118452462</v>
      </c>
      <c r="J213" s="38">
        <f t="shared" si="115"/>
        <v>3255.5376928009778</v>
      </c>
      <c r="K213" s="38">
        <f t="shared" si="115"/>
        <v>3383.3348880293756</v>
      </c>
      <c r="L213" s="38">
        <f t="shared" si="115"/>
        <v>3453.9031106981261</v>
      </c>
      <c r="M213" s="38">
        <f t="shared" si="115"/>
        <v>3567.2752364201542</v>
      </c>
      <c r="N213" s="38">
        <f t="shared" si="115"/>
        <v>3630.6088735209973</v>
      </c>
      <c r="O213" s="38">
        <f t="shared" si="115"/>
        <v>3767.1053082134672</v>
      </c>
      <c r="P213" s="38">
        <f t="shared" si="115"/>
        <v>3782.9776658335504</v>
      </c>
      <c r="Q213" s="38">
        <f t="shared" si="115"/>
        <v>3629.0740099702839</v>
      </c>
      <c r="R213" s="38">
        <f t="shared" si="115"/>
        <v>3780.8135066962868</v>
      </c>
      <c r="S213" s="38">
        <f t="shared" si="115"/>
        <v>3988.9378218569145</v>
      </c>
      <c r="T213" s="38">
        <f t="shared" si="115"/>
        <v>4154.4801002873301</v>
      </c>
      <c r="U213" s="38">
        <f t="shared" si="115"/>
        <v>4367.3580796556689</v>
      </c>
      <c r="V213" s="38">
        <f t="shared" si="115"/>
        <v>4492.0328714211264</v>
      </c>
      <c r="W213" s="38">
        <f t="shared" si="115"/>
        <v>4694.1541835272137</v>
      </c>
      <c r="X213" s="38">
        <f t="shared" si="115"/>
        <v>4772.2177560447417</v>
      </c>
      <c r="Y213" s="38">
        <f t="shared" si="115"/>
        <v>4855.2057029566595</v>
      </c>
      <c r="Z213" s="38">
        <f t="shared" si="115"/>
        <v>4967.2193147989547</v>
      </c>
      <c r="AA213" s="38">
        <f t="shared" si="115"/>
        <v>5036.1108093673756</v>
      </c>
      <c r="AB213" s="38">
        <f t="shared" si="115"/>
        <v>5081.1062287643854</v>
      </c>
      <c r="AC213" s="38">
        <f t="shared" si="115"/>
        <v>5085.0937119831715</v>
      </c>
      <c r="AD213" s="38">
        <f t="shared" si="115"/>
        <v>5054.2952962683412</v>
      </c>
      <c r="AE213" s="38">
        <f t="shared" si="115"/>
        <v>4992.3601113292671</v>
      </c>
      <c r="AF213" s="38">
        <f t="shared" si="115"/>
        <v>5003.8754498015323</v>
      </c>
      <c r="AG213" s="38">
        <f t="shared" si="115"/>
        <v>4848.9753012876208</v>
      </c>
      <c r="AH213" s="38">
        <f t="shared" si="115"/>
        <v>4729.6237828633839</v>
      </c>
      <c r="AI213" s="38">
        <f t="shared" si="115"/>
        <v>4599.2930499299709</v>
      </c>
      <c r="AJ213" s="38">
        <f t="shared" si="115"/>
        <v>4259.5628247841451</v>
      </c>
      <c r="AK213" s="38">
        <f t="shared" ref="AK213:BP213" si="116">SUM(AK188:AK192)</f>
        <v>4104.8756597047513</v>
      </c>
      <c r="AL213" s="38">
        <f t="shared" si="116"/>
        <v>3977.3487951683846</v>
      </c>
      <c r="AM213" s="38">
        <f t="shared" si="116"/>
        <v>3821.5130395224351</v>
      </c>
      <c r="AN213" s="38">
        <f t="shared" si="116"/>
        <v>3741.0033143092546</v>
      </c>
      <c r="AO213" s="38">
        <f t="shared" si="116"/>
        <v>3767.275812928614</v>
      </c>
      <c r="AP213" s="38">
        <f t="shared" si="116"/>
        <v>3848.3325282666056</v>
      </c>
      <c r="AQ213" s="38">
        <f t="shared" si="116"/>
        <v>3859.514817345605</v>
      </c>
      <c r="AR213" s="38">
        <f t="shared" si="116"/>
        <v>3959.9594750790725</v>
      </c>
      <c r="AS213" s="38">
        <f t="shared" si="116"/>
        <v>4251.5671377152967</v>
      </c>
      <c r="AT213" s="38">
        <f t="shared" si="116"/>
        <v>4331.9985966254917</v>
      </c>
      <c r="AU213" s="38">
        <f t="shared" si="116"/>
        <v>4437.6504344602454</v>
      </c>
      <c r="AV213" s="51">
        <f t="shared" si="116"/>
        <v>4391.0414629759025</v>
      </c>
      <c r="AW213" s="51">
        <f t="shared" si="116"/>
        <v>4422.2614560225466</v>
      </c>
      <c r="AX213" s="51">
        <f t="shared" si="116"/>
        <v>4452.5259484908083</v>
      </c>
      <c r="AY213" s="51">
        <f t="shared" si="116"/>
        <v>4481.8073902113128</v>
      </c>
      <c r="AZ213" s="51">
        <f t="shared" si="116"/>
        <v>4593.7173580453336</v>
      </c>
      <c r="BA213" s="51">
        <f t="shared" si="116"/>
        <v>4620.9414361845938</v>
      </c>
      <c r="BB213" s="51">
        <f t="shared" si="116"/>
        <v>4647.0867502861984</v>
      </c>
      <c r="BC213" s="51">
        <f t="shared" si="116"/>
        <v>4672.1168408687108</v>
      </c>
      <c r="BD213" s="51">
        <f t="shared" si="116"/>
        <v>4695.9928617968235</v>
      </c>
      <c r="BE213" s="51">
        <f t="shared" si="116"/>
        <v>4718.6735094315472</v>
      </c>
      <c r="BF213" s="51">
        <f t="shared" si="116"/>
        <v>4740.1149480984377</v>
      </c>
      <c r="BG213" s="51">
        <f t="shared" si="116"/>
        <v>4843.911997520443</v>
      </c>
      <c r="BH213" s="51">
        <f t="shared" si="116"/>
        <v>4829.8556338465341</v>
      </c>
      <c r="BI213" s="51">
        <f t="shared" si="116"/>
        <v>4812.420426021019</v>
      </c>
      <c r="BJ213" s="51">
        <f t="shared" si="116"/>
        <v>4794.1359052042953</v>
      </c>
      <c r="BK213" s="51">
        <f t="shared" si="116"/>
        <v>4774.9303050686958</v>
      </c>
      <c r="BL213" s="51">
        <f t="shared" si="116"/>
        <v>4754.7292272775867</v>
      </c>
      <c r="BM213" s="323">
        <f t="shared" si="116"/>
        <v>0</v>
      </c>
      <c r="BN213" s="323">
        <f t="shared" si="116"/>
        <v>0</v>
      </c>
      <c r="BO213" s="323">
        <f t="shared" si="116"/>
        <v>0</v>
      </c>
      <c r="BP213" s="323">
        <f t="shared" si="116"/>
        <v>0</v>
      </c>
      <c r="BQ213" s="323">
        <f t="shared" ref="BQ213:BV213" si="117">SUM(BQ188:BQ192)</f>
        <v>0</v>
      </c>
      <c r="BR213" s="323">
        <f t="shared" si="117"/>
        <v>0</v>
      </c>
      <c r="BS213" s="323">
        <f t="shared" si="117"/>
        <v>0</v>
      </c>
      <c r="BT213" s="323">
        <f t="shared" si="117"/>
        <v>0</v>
      </c>
      <c r="BU213" s="323">
        <f t="shared" si="117"/>
        <v>0</v>
      </c>
      <c r="BV213" s="323">
        <f t="shared" si="117"/>
        <v>0</v>
      </c>
    </row>
    <row r="214" spans="1:104" x14ac:dyDescent="0.2">
      <c r="D214" s="7" t="str">
        <f>C193</f>
        <v>Direct - MD</v>
      </c>
      <c r="E214" s="39">
        <f t="shared" ref="E214:AJ214" si="118">SUM(E193:E198)</f>
        <v>561.12145018521437</v>
      </c>
      <c r="F214" s="39">
        <f t="shared" si="118"/>
        <v>577.53885323467966</v>
      </c>
      <c r="G214" s="39">
        <f t="shared" si="118"/>
        <v>618.97241553410879</v>
      </c>
      <c r="H214" s="39">
        <f t="shared" si="118"/>
        <v>604.17485555666394</v>
      </c>
      <c r="I214" s="39">
        <f t="shared" si="118"/>
        <v>680.5219616612477</v>
      </c>
      <c r="J214" s="39">
        <f t="shared" si="118"/>
        <v>647.50341835828726</v>
      </c>
      <c r="K214" s="39">
        <f t="shared" si="118"/>
        <v>732.19122263614554</v>
      </c>
      <c r="L214" s="39">
        <f t="shared" si="118"/>
        <v>699.30141321352266</v>
      </c>
      <c r="M214" s="39">
        <f t="shared" si="118"/>
        <v>592.36947986888777</v>
      </c>
      <c r="N214" s="39">
        <f t="shared" si="118"/>
        <v>634.95947763481422</v>
      </c>
      <c r="O214" s="39">
        <f t="shared" si="118"/>
        <v>714.32572506378915</v>
      </c>
      <c r="P214" s="39">
        <f t="shared" si="118"/>
        <v>658.36300726384491</v>
      </c>
      <c r="Q214" s="39">
        <f t="shared" si="118"/>
        <v>356.46548119833398</v>
      </c>
      <c r="R214" s="39">
        <f t="shared" si="118"/>
        <v>517.59566447584382</v>
      </c>
      <c r="S214" s="39">
        <f t="shared" si="118"/>
        <v>627.37917032173152</v>
      </c>
      <c r="T214" s="39">
        <f t="shared" si="118"/>
        <v>647.68000738703358</v>
      </c>
      <c r="U214" s="39">
        <f t="shared" si="118"/>
        <v>624.12154706099557</v>
      </c>
      <c r="V214" s="39">
        <f t="shared" si="118"/>
        <v>602.37818226776449</v>
      </c>
      <c r="W214" s="39">
        <f t="shared" si="118"/>
        <v>755.98288488745641</v>
      </c>
      <c r="X214" s="39">
        <f t="shared" si="118"/>
        <v>755.32130714030131</v>
      </c>
      <c r="Y214" s="39">
        <f t="shared" si="118"/>
        <v>729.34328407844134</v>
      </c>
      <c r="Z214" s="39">
        <f t="shared" si="118"/>
        <v>794.80712370640094</v>
      </c>
      <c r="AA214" s="39">
        <f t="shared" si="118"/>
        <v>867.43912908741822</v>
      </c>
      <c r="AB214" s="39">
        <f t="shared" si="118"/>
        <v>927.51786940633747</v>
      </c>
      <c r="AC214" s="39">
        <f t="shared" si="118"/>
        <v>1006.1181615542148</v>
      </c>
      <c r="AD214" s="39">
        <f t="shared" si="118"/>
        <v>1102.0728692003343</v>
      </c>
      <c r="AE214" s="39">
        <f t="shared" si="118"/>
        <v>1105.7160068532362</v>
      </c>
      <c r="AF214" s="39">
        <f t="shared" si="118"/>
        <v>1348.229968378959</v>
      </c>
      <c r="AG214" s="39">
        <f t="shared" si="118"/>
        <v>1494.6072826391016</v>
      </c>
      <c r="AH214" s="39">
        <f t="shared" si="118"/>
        <v>1522.4913830379246</v>
      </c>
      <c r="AI214" s="39">
        <f t="shared" si="118"/>
        <v>1562.1535476207657</v>
      </c>
      <c r="AJ214" s="39">
        <f t="shared" si="118"/>
        <v>1561.2757834065137</v>
      </c>
      <c r="AK214" s="39">
        <f t="shared" ref="AK214:BP214" si="119">SUM(AK193:AK198)</f>
        <v>1484.4861762864309</v>
      </c>
      <c r="AL214" s="39">
        <f t="shared" si="119"/>
        <v>1805.360528154464</v>
      </c>
      <c r="AM214" s="39">
        <f t="shared" si="119"/>
        <v>1719.9512758003368</v>
      </c>
      <c r="AN214" s="39">
        <f t="shared" si="119"/>
        <v>1772.4508376096494</v>
      </c>
      <c r="AO214" s="39">
        <f t="shared" si="119"/>
        <v>1827.8350659426737</v>
      </c>
      <c r="AP214" s="39">
        <f t="shared" si="119"/>
        <v>1802.2885377952286</v>
      </c>
      <c r="AQ214" s="39">
        <f t="shared" si="119"/>
        <v>2360.5019850201766</v>
      </c>
      <c r="AR214" s="39">
        <f t="shared" si="119"/>
        <v>2383.0570675705203</v>
      </c>
      <c r="AS214" s="39">
        <f t="shared" si="119"/>
        <v>2703.4378349469671</v>
      </c>
      <c r="AT214" s="39">
        <f t="shared" si="119"/>
        <v>3167.2224963901708</v>
      </c>
      <c r="AU214" s="39">
        <f t="shared" si="119"/>
        <v>3321.81656228158</v>
      </c>
      <c r="AV214" s="81">
        <f t="shared" si="119"/>
        <v>3222.6594236050801</v>
      </c>
      <c r="AW214" s="81">
        <f t="shared" si="119"/>
        <v>3320.4251137639731</v>
      </c>
      <c r="AX214" s="81">
        <f t="shared" si="119"/>
        <v>3417.8719186693688</v>
      </c>
      <c r="AY214" s="81">
        <f t="shared" si="119"/>
        <v>3515.5313963630006</v>
      </c>
      <c r="AZ214" s="81">
        <f t="shared" si="119"/>
        <v>3613.8523714851167</v>
      </c>
      <c r="BA214" s="81">
        <f t="shared" si="119"/>
        <v>3713.2162616331893</v>
      </c>
      <c r="BB214" s="81">
        <f t="shared" si="119"/>
        <v>3813.9496409573444</v>
      </c>
      <c r="BC214" s="81">
        <f t="shared" si="119"/>
        <v>3916.3345420955397</v>
      </c>
      <c r="BD214" s="81">
        <f t="shared" si="119"/>
        <v>4020.6169065647196</v>
      </c>
      <c r="BE214" s="81">
        <f t="shared" si="119"/>
        <v>4127.0135192931048</v>
      </c>
      <c r="BF214" s="81">
        <f t="shared" si="119"/>
        <v>4235.7177020843928</v>
      </c>
      <c r="BG214" s="81">
        <f t="shared" si="119"/>
        <v>4346.9039909797666</v>
      </c>
      <c r="BH214" s="81">
        <f t="shared" si="119"/>
        <v>4460.7319817118523</v>
      </c>
      <c r="BI214" s="81">
        <f t="shared" si="119"/>
        <v>4577.349494077861</v>
      </c>
      <c r="BJ214" s="81">
        <f t="shared" si="119"/>
        <v>4696.8951787495489</v>
      </c>
      <c r="BK214" s="81">
        <f t="shared" si="119"/>
        <v>4819.5006676838611</v>
      </c>
      <c r="BL214" s="81">
        <f t="shared" si="119"/>
        <v>4945.2923509988168</v>
      </c>
      <c r="BM214" s="323">
        <f t="shared" si="119"/>
        <v>0</v>
      </c>
      <c r="BN214" s="323">
        <f t="shared" si="119"/>
        <v>0</v>
      </c>
      <c r="BO214" s="323">
        <f t="shared" si="119"/>
        <v>0</v>
      </c>
      <c r="BP214" s="323">
        <f t="shared" si="119"/>
        <v>0</v>
      </c>
      <c r="BQ214" s="323">
        <f t="shared" ref="BQ214:BV214" si="120">SUM(BQ193:BQ198)</f>
        <v>0</v>
      </c>
      <c r="BR214" s="323">
        <f t="shared" si="120"/>
        <v>0</v>
      </c>
      <c r="BS214" s="323">
        <f t="shared" si="120"/>
        <v>0</v>
      </c>
      <c r="BT214" s="323">
        <f t="shared" si="120"/>
        <v>0</v>
      </c>
      <c r="BU214" s="323">
        <f t="shared" si="120"/>
        <v>0</v>
      </c>
      <c r="BV214" s="323">
        <f t="shared" si="120"/>
        <v>0</v>
      </c>
    </row>
    <row r="215" spans="1:104" x14ac:dyDescent="0.2">
      <c r="D215" s="9" t="str">
        <f>C199</f>
        <v>Electricity</v>
      </c>
      <c r="E215" s="40">
        <f t="shared" ref="E215:BP215" si="121">SUM(E199:E207)</f>
        <v>87.158785054166387</v>
      </c>
      <c r="F215" s="40">
        <f t="shared" si="121"/>
        <v>100.69669954679257</v>
      </c>
      <c r="G215" s="40">
        <f t="shared" si="121"/>
        <v>116.15928059139594</v>
      </c>
      <c r="H215" s="40">
        <f t="shared" si="121"/>
        <v>144.83568872030079</v>
      </c>
      <c r="I215" s="40">
        <f t="shared" si="121"/>
        <v>139.61202198284781</v>
      </c>
      <c r="J215" s="40">
        <f t="shared" si="121"/>
        <v>147.70230396546046</v>
      </c>
      <c r="K215" s="40">
        <f t="shared" si="121"/>
        <v>152.64512143780567</v>
      </c>
      <c r="L215" s="40">
        <f t="shared" si="121"/>
        <v>125.80022006040043</v>
      </c>
      <c r="M215" s="40">
        <f t="shared" si="121"/>
        <v>152.22770184377518</v>
      </c>
      <c r="N215" s="40">
        <f t="shared" si="121"/>
        <v>152.85330298004146</v>
      </c>
      <c r="O215" s="40">
        <f t="shared" si="121"/>
        <v>152.75837205386156</v>
      </c>
      <c r="P215" s="40">
        <f t="shared" si="121"/>
        <v>195.30824149636854</v>
      </c>
      <c r="Q215" s="40">
        <f t="shared" si="121"/>
        <v>125.5239971644516</v>
      </c>
      <c r="R215" s="40">
        <f t="shared" si="121"/>
        <v>80.812138740027478</v>
      </c>
      <c r="S215" s="40">
        <f t="shared" si="121"/>
        <v>139.08299780663498</v>
      </c>
      <c r="T215" s="40">
        <f t="shared" si="121"/>
        <v>206.67205440400429</v>
      </c>
      <c r="U215" s="40">
        <f t="shared" si="121"/>
        <v>200.70161211830083</v>
      </c>
      <c r="V215" s="40">
        <f t="shared" si="121"/>
        <v>228.63801649002787</v>
      </c>
      <c r="W215" s="40">
        <f t="shared" si="121"/>
        <v>243.60510531332048</v>
      </c>
      <c r="X215" s="40">
        <f t="shared" si="121"/>
        <v>256.19594768563968</v>
      </c>
      <c r="Y215" s="40">
        <f t="shared" si="121"/>
        <v>278.39252716806385</v>
      </c>
      <c r="Z215" s="40">
        <f t="shared" si="121"/>
        <v>310.19913216297982</v>
      </c>
      <c r="AA215" s="40">
        <f t="shared" si="121"/>
        <v>331.80326459712131</v>
      </c>
      <c r="AB215" s="40">
        <f t="shared" si="121"/>
        <v>311.57569501557737</v>
      </c>
      <c r="AC215" s="40">
        <f t="shared" si="121"/>
        <v>387.19272067733664</v>
      </c>
      <c r="AD215" s="40">
        <f t="shared" si="121"/>
        <v>423.83629598362029</v>
      </c>
      <c r="AE215" s="40">
        <f t="shared" si="121"/>
        <v>438.61578076701869</v>
      </c>
      <c r="AF215" s="40">
        <f t="shared" si="121"/>
        <v>447.52113400689791</v>
      </c>
      <c r="AG215" s="40">
        <f t="shared" si="121"/>
        <v>587.93125407111506</v>
      </c>
      <c r="AH215" s="40">
        <f t="shared" si="121"/>
        <v>477.44444404985762</v>
      </c>
      <c r="AI215" s="40">
        <f t="shared" si="121"/>
        <v>548.3753327954737</v>
      </c>
      <c r="AJ215" s="40">
        <f t="shared" si="121"/>
        <v>802.05303958636694</v>
      </c>
      <c r="AK215" s="40">
        <f t="shared" si="121"/>
        <v>643.09475740664311</v>
      </c>
      <c r="AL215" s="40">
        <f t="shared" si="121"/>
        <v>472.76276512644017</v>
      </c>
      <c r="AM215" s="40">
        <f t="shared" si="121"/>
        <v>631.06013674414817</v>
      </c>
      <c r="AN215" s="40">
        <f t="shared" si="121"/>
        <v>986.21296614644086</v>
      </c>
      <c r="AO215" s="40">
        <f t="shared" si="121"/>
        <v>936.05449800982933</v>
      </c>
      <c r="AP215" s="40">
        <f t="shared" si="121"/>
        <v>857.85124845364339</v>
      </c>
      <c r="AQ215" s="40">
        <f t="shared" si="121"/>
        <v>830.95517575518443</v>
      </c>
      <c r="AR215" s="40">
        <f t="shared" si="121"/>
        <v>1180.927196783141</v>
      </c>
      <c r="AS215" s="40">
        <f t="shared" si="121"/>
        <v>1096.2476744878174</v>
      </c>
      <c r="AT215" s="40">
        <f t="shared" si="121"/>
        <v>1197.0318260848276</v>
      </c>
      <c r="AU215" s="40">
        <f t="shared" si="121"/>
        <v>1373.7885390059519</v>
      </c>
      <c r="AV215" s="210">
        <f t="shared" si="121"/>
        <v>1403.5028816142353</v>
      </c>
      <c r="AW215" s="210">
        <f t="shared" si="121"/>
        <v>1471.8589348466608</v>
      </c>
      <c r="AX215" s="210">
        <f t="shared" si="121"/>
        <v>1543.897459383765</v>
      </c>
      <c r="AY215" s="210">
        <f t="shared" si="121"/>
        <v>1619.5847376597951</v>
      </c>
      <c r="AZ215" s="210">
        <f t="shared" si="121"/>
        <v>1698.9246584550169</v>
      </c>
      <c r="BA215" s="210">
        <f t="shared" si="121"/>
        <v>1781.9538499820237</v>
      </c>
      <c r="BB215" s="210">
        <f t="shared" si="121"/>
        <v>1868.737757176126</v>
      </c>
      <c r="BC215" s="210">
        <f t="shared" si="121"/>
        <v>1959.3675035579042</v>
      </c>
      <c r="BD215" s="210">
        <f t="shared" si="121"/>
        <v>2053.9574062263373</v>
      </c>
      <c r="BE215" s="210">
        <f t="shared" si="121"/>
        <v>2152.6430358244256</v>
      </c>
      <c r="BF215" s="210">
        <f t="shared" si="121"/>
        <v>2255.5797325540602</v>
      </c>
      <c r="BG215" s="210">
        <f t="shared" si="121"/>
        <v>2362.9415052114605</v>
      </c>
      <c r="BH215" s="210">
        <f t="shared" si="121"/>
        <v>2474.9202533533708</v>
      </c>
      <c r="BI215" s="210">
        <f t="shared" si="121"/>
        <v>2591.7252635701357</v>
      </c>
      <c r="BJ215" s="210">
        <f t="shared" si="121"/>
        <v>2713.5829398329029</v>
      </c>
      <c r="BK215" s="210">
        <f t="shared" si="121"/>
        <v>2840.7367353276595</v>
      </c>
      <c r="BL215" s="210">
        <f t="shared" si="121"/>
        <v>2973.4472593597757</v>
      </c>
      <c r="BM215" s="323">
        <f t="shared" si="121"/>
        <v>0</v>
      </c>
      <c r="BN215" s="323">
        <f t="shared" si="121"/>
        <v>0</v>
      </c>
      <c r="BO215" s="323">
        <f t="shared" si="121"/>
        <v>0</v>
      </c>
      <c r="BP215" s="323">
        <f t="shared" si="121"/>
        <v>0</v>
      </c>
      <c r="BQ215" s="323">
        <f t="shared" ref="BQ215:BV215" si="122">SUM(BQ199:BQ207)</f>
        <v>0</v>
      </c>
      <c r="BR215" s="323">
        <f t="shared" si="122"/>
        <v>0</v>
      </c>
      <c r="BS215" s="323">
        <f t="shared" si="122"/>
        <v>0</v>
      </c>
      <c r="BT215" s="323">
        <f t="shared" si="122"/>
        <v>0</v>
      </c>
      <c r="BU215" s="323">
        <f t="shared" si="122"/>
        <v>0</v>
      </c>
      <c r="BV215" s="323">
        <f t="shared" si="122"/>
        <v>0</v>
      </c>
    </row>
    <row r="216" spans="1:104" x14ac:dyDescent="0.2">
      <c r="D216" s="11" t="s">
        <v>100</v>
      </c>
      <c r="E216" s="41">
        <f>E208+E209</f>
        <v>964.41865410000003</v>
      </c>
      <c r="F216" s="41">
        <f t="shared" ref="F216:AU216" si="123">F208+F209</f>
        <v>990.51668049999898</v>
      </c>
      <c r="G216" s="41">
        <f t="shared" si="123"/>
        <v>1015.120993</v>
      </c>
      <c r="H216" s="41">
        <f t="shared" si="123"/>
        <v>1070.3728160000001</v>
      </c>
      <c r="I216" s="41">
        <f t="shared" si="123"/>
        <v>1012.1768479999999</v>
      </c>
      <c r="J216" s="41">
        <f t="shared" si="123"/>
        <v>995.0571688</v>
      </c>
      <c r="K216" s="41">
        <f t="shared" si="123"/>
        <v>979.08824749999997</v>
      </c>
      <c r="L216" s="41">
        <f t="shared" si="123"/>
        <v>985.11023269999998</v>
      </c>
      <c r="M216" s="41">
        <f t="shared" si="123"/>
        <v>1013.9975900000001</v>
      </c>
      <c r="N216" s="41">
        <f t="shared" si="123"/>
        <v>1038.4123500000001</v>
      </c>
      <c r="O216" s="41">
        <f t="shared" si="123"/>
        <v>1062.435952</v>
      </c>
      <c r="P216" s="41">
        <f t="shared" si="123"/>
        <v>1111.8520990000011</v>
      </c>
      <c r="Q216" s="41">
        <f t="shared" si="123"/>
        <v>1154.0885129999999</v>
      </c>
      <c r="R216" s="41">
        <f t="shared" si="123"/>
        <v>1201.4785010000001</v>
      </c>
      <c r="S216" s="41">
        <f t="shared" si="123"/>
        <v>1238.9281869999991</v>
      </c>
      <c r="T216" s="41">
        <f t="shared" si="123"/>
        <v>1254.6450490000029</v>
      </c>
      <c r="U216" s="41">
        <f t="shared" si="123"/>
        <v>1286.541774999997</v>
      </c>
      <c r="V216" s="41">
        <f t="shared" si="123"/>
        <v>1287.1276580000042</v>
      </c>
      <c r="W216" s="41">
        <f t="shared" si="123"/>
        <v>1301.2234320000002</v>
      </c>
      <c r="X216" s="41">
        <f t="shared" si="123"/>
        <v>1321.5092020000029</v>
      </c>
      <c r="Y216" s="41">
        <f t="shared" si="123"/>
        <v>1363.0153819999971</v>
      </c>
      <c r="Z216" s="41">
        <f t="shared" si="123"/>
        <v>1367.732206999995</v>
      </c>
      <c r="AA216" s="41">
        <f t="shared" si="123"/>
        <v>1388.6716509999999</v>
      </c>
      <c r="AB216" s="41">
        <f t="shared" si="123"/>
        <v>1415.6233189999989</v>
      </c>
      <c r="AC216" s="41">
        <f t="shared" si="123"/>
        <v>1448.967466999997</v>
      </c>
      <c r="AD216" s="41">
        <f t="shared" si="123"/>
        <v>1484.743239999995</v>
      </c>
      <c r="AE216" s="41">
        <f t="shared" si="123"/>
        <v>1510.8443389999952</v>
      </c>
      <c r="AF216" s="41">
        <f t="shared" si="123"/>
        <v>1537.8415069999978</v>
      </c>
      <c r="AG216" s="41">
        <f t="shared" si="123"/>
        <v>1566.1174589999969</v>
      </c>
      <c r="AH216" s="41">
        <f t="shared" si="123"/>
        <v>1593.172498999998</v>
      </c>
      <c r="AI216" s="41">
        <f t="shared" si="123"/>
        <v>1620.1475940000018</v>
      </c>
      <c r="AJ216" s="41">
        <f t="shared" si="123"/>
        <v>1648.751052000001</v>
      </c>
      <c r="AK216" s="41">
        <f t="shared" si="123"/>
        <v>1678.8945180000039</v>
      </c>
      <c r="AL216" s="41">
        <f t="shared" si="123"/>
        <v>1709.2988359999949</v>
      </c>
      <c r="AM216" s="41">
        <f t="shared" si="123"/>
        <v>1739.527031000001</v>
      </c>
      <c r="AN216" s="41">
        <f t="shared" si="123"/>
        <v>1758.530930000004</v>
      </c>
      <c r="AO216" s="41">
        <f t="shared" si="123"/>
        <v>1790.039186000002</v>
      </c>
      <c r="AP216" s="41">
        <f t="shared" si="123"/>
        <v>1823.504925999998</v>
      </c>
      <c r="AQ216" s="41">
        <f t="shared" si="123"/>
        <v>1869.932250000001</v>
      </c>
      <c r="AR216" s="41">
        <f t="shared" si="123"/>
        <v>1903.9204320000008</v>
      </c>
      <c r="AS216" s="41">
        <f t="shared" si="123"/>
        <v>1950.655265000001</v>
      </c>
      <c r="AT216" s="41">
        <f t="shared" si="123"/>
        <v>1998.422466999999</v>
      </c>
      <c r="AU216" s="41">
        <f t="shared" si="123"/>
        <v>2047.865295999999</v>
      </c>
      <c r="AV216" s="211">
        <f>AV208+AV209</f>
        <v>1984.6107726005091</v>
      </c>
      <c r="AW216" s="211">
        <f t="shared" ref="AW216:BV216" si="124">AW208+AW209</f>
        <v>2020.5733658493964</v>
      </c>
      <c r="AX216" s="211">
        <f t="shared" si="124"/>
        <v>2056.5631858155793</v>
      </c>
      <c r="AY216" s="211">
        <f t="shared" si="124"/>
        <v>2092.5337683952289</v>
      </c>
      <c r="AZ216" s="211">
        <f t="shared" si="124"/>
        <v>2128.4350935045095</v>
      </c>
      <c r="BA216" s="211">
        <f t="shared" si="124"/>
        <v>2164.2133769532543</v>
      </c>
      <c r="BB216" s="211">
        <f t="shared" si="124"/>
        <v>2199.8108511466689</v>
      </c>
      <c r="BC216" s="211">
        <f t="shared" si="124"/>
        <v>2235.1655340297334</v>
      </c>
      <c r="BD216" s="211">
        <f t="shared" si="124"/>
        <v>2270.210985658056</v>
      </c>
      <c r="BE216" s="211">
        <f t="shared" si="124"/>
        <v>2304.8760517462233</v>
      </c>
      <c r="BF216" s="211">
        <f t="shared" si="124"/>
        <v>2339.0845935103312</v>
      </c>
      <c r="BG216" s="211">
        <f t="shared" si="124"/>
        <v>2372.7552030849956</v>
      </c>
      <c r="BH216" s="211">
        <f t="shared" si="124"/>
        <v>2405.8009037568499</v>
      </c>
      <c r="BI216" s="211">
        <f t="shared" si="124"/>
        <v>2438.128834216056</v>
      </c>
      <c r="BJ216" s="211">
        <f t="shared" si="124"/>
        <v>2469.6399159846933</v>
      </c>
      <c r="BK216" s="211">
        <f t="shared" si="124"/>
        <v>2500.2285031358169</v>
      </c>
      <c r="BL216" s="211">
        <f t="shared" si="124"/>
        <v>2529.7820133693685</v>
      </c>
      <c r="BM216" s="323">
        <f t="shared" si="124"/>
        <v>0</v>
      </c>
      <c r="BN216" s="323">
        <f t="shared" si="124"/>
        <v>0</v>
      </c>
      <c r="BO216" s="323">
        <f t="shared" si="124"/>
        <v>0</v>
      </c>
      <c r="BP216" s="323">
        <f t="shared" si="124"/>
        <v>0</v>
      </c>
      <c r="BQ216" s="323">
        <f t="shared" si="124"/>
        <v>0</v>
      </c>
      <c r="BR216" s="323">
        <f t="shared" si="124"/>
        <v>0</v>
      </c>
      <c r="BS216" s="323">
        <f t="shared" si="124"/>
        <v>0</v>
      </c>
      <c r="BT216" s="323">
        <f t="shared" si="124"/>
        <v>0</v>
      </c>
      <c r="BU216" s="323">
        <f t="shared" si="124"/>
        <v>0</v>
      </c>
      <c r="BV216" s="323">
        <f t="shared" si="124"/>
        <v>0</v>
      </c>
    </row>
    <row r="217" spans="1:104" x14ac:dyDescent="0.2">
      <c r="D217" s="20" t="s">
        <v>111</v>
      </c>
      <c r="E217" s="44">
        <f>SUM(E213:E216)</f>
        <v>4271.6480257965477</v>
      </c>
      <c r="F217" s="44">
        <f t="shared" ref="F217:BQ217" si="125">SUM(F213:F216)</f>
        <v>4478.5514754102624</v>
      </c>
      <c r="G217" s="44">
        <f t="shared" si="125"/>
        <v>4715.94904919293</v>
      </c>
      <c r="H217" s="44">
        <f t="shared" si="125"/>
        <v>4909.9326483991426</v>
      </c>
      <c r="I217" s="44">
        <f t="shared" si="125"/>
        <v>4998.4129500965573</v>
      </c>
      <c r="J217" s="44">
        <f t="shared" si="125"/>
        <v>5045.8005839247253</v>
      </c>
      <c r="K217" s="44">
        <f t="shared" si="125"/>
        <v>5247.2594796033272</v>
      </c>
      <c r="L217" s="44">
        <f t="shared" si="125"/>
        <v>5264.1149766720491</v>
      </c>
      <c r="M217" s="44">
        <f t="shared" si="125"/>
        <v>5325.870008132817</v>
      </c>
      <c r="N217" s="44">
        <f t="shared" si="125"/>
        <v>5456.8340041358533</v>
      </c>
      <c r="O217" s="44">
        <f t="shared" si="125"/>
        <v>5696.6253573311178</v>
      </c>
      <c r="P217" s="44">
        <f t="shared" si="125"/>
        <v>5748.5010135937646</v>
      </c>
      <c r="Q217" s="44">
        <f t="shared" si="125"/>
        <v>5265.1520013330692</v>
      </c>
      <c r="R217" s="44">
        <f t="shared" si="125"/>
        <v>5580.6998109121578</v>
      </c>
      <c r="S217" s="44">
        <f t="shared" si="125"/>
        <v>5994.3281769852802</v>
      </c>
      <c r="T217" s="44">
        <f t="shared" si="125"/>
        <v>6263.4772110783706</v>
      </c>
      <c r="U217" s="44">
        <f t="shared" si="125"/>
        <v>6478.7230138349623</v>
      </c>
      <c r="V217" s="44">
        <f t="shared" si="125"/>
        <v>6610.1767281789225</v>
      </c>
      <c r="W217" s="44">
        <f t="shared" si="125"/>
        <v>6994.9656057279917</v>
      </c>
      <c r="X217" s="44">
        <f t="shared" si="125"/>
        <v>7105.2442128706862</v>
      </c>
      <c r="Y217" s="44">
        <f t="shared" si="125"/>
        <v>7225.9568962031617</v>
      </c>
      <c r="Z217" s="44">
        <f t="shared" si="125"/>
        <v>7439.9577776683309</v>
      </c>
      <c r="AA217" s="44">
        <f t="shared" si="125"/>
        <v>7624.0248540519151</v>
      </c>
      <c r="AB217" s="44">
        <f t="shared" si="125"/>
        <v>7735.8231121862991</v>
      </c>
      <c r="AC217" s="44">
        <f t="shared" si="125"/>
        <v>7927.372061214719</v>
      </c>
      <c r="AD217" s="44">
        <f t="shared" si="125"/>
        <v>8064.9477014522909</v>
      </c>
      <c r="AE217" s="44">
        <f t="shared" si="125"/>
        <v>8047.5362379495182</v>
      </c>
      <c r="AF217" s="44">
        <f t="shared" si="125"/>
        <v>8337.4680591873876</v>
      </c>
      <c r="AG217" s="44">
        <f t="shared" si="125"/>
        <v>8497.6312969978353</v>
      </c>
      <c r="AH217" s="44">
        <f t="shared" si="125"/>
        <v>8322.7321089511643</v>
      </c>
      <c r="AI217" s="44">
        <f t="shared" si="125"/>
        <v>8329.969524346212</v>
      </c>
      <c r="AJ217" s="44">
        <f t="shared" si="125"/>
        <v>8271.6426997770268</v>
      </c>
      <c r="AK217" s="44">
        <f t="shared" si="125"/>
        <v>7911.3511113978293</v>
      </c>
      <c r="AL217" s="44">
        <f t="shared" si="125"/>
        <v>7964.7709244492835</v>
      </c>
      <c r="AM217" s="44">
        <f t="shared" si="125"/>
        <v>7912.0514830669217</v>
      </c>
      <c r="AN217" s="44">
        <f t="shared" si="125"/>
        <v>8258.1980480653492</v>
      </c>
      <c r="AO217" s="44">
        <f t="shared" si="125"/>
        <v>8321.2045628811193</v>
      </c>
      <c r="AP217" s="44">
        <f t="shared" si="125"/>
        <v>8331.9772405154763</v>
      </c>
      <c r="AQ217" s="44">
        <f t="shared" si="125"/>
        <v>8920.9042281209677</v>
      </c>
      <c r="AR217" s="44">
        <f t="shared" si="125"/>
        <v>9427.864171432735</v>
      </c>
      <c r="AS217" s="44">
        <f t="shared" si="125"/>
        <v>10001.907912150082</v>
      </c>
      <c r="AT217" s="44">
        <f t="shared" si="125"/>
        <v>10694.675386100489</v>
      </c>
      <c r="AU217" s="44">
        <f t="shared" si="125"/>
        <v>11181.120831747776</v>
      </c>
      <c r="AV217" s="56">
        <f t="shared" si="125"/>
        <v>11001.814540795725</v>
      </c>
      <c r="AW217" s="56">
        <f t="shared" si="125"/>
        <v>11235.118870482576</v>
      </c>
      <c r="AX217" s="56">
        <f t="shared" si="125"/>
        <v>11470.858512359522</v>
      </c>
      <c r="AY217" s="56">
        <f t="shared" si="125"/>
        <v>11709.457292629339</v>
      </c>
      <c r="AZ217" s="56">
        <f t="shared" si="125"/>
        <v>12034.929481489977</v>
      </c>
      <c r="BA217" s="56">
        <f t="shared" si="125"/>
        <v>12280.32492475306</v>
      </c>
      <c r="BB217" s="56">
        <f t="shared" si="125"/>
        <v>12529.584999566338</v>
      </c>
      <c r="BC217" s="56">
        <f t="shared" si="125"/>
        <v>12782.984420551888</v>
      </c>
      <c r="BD217" s="56">
        <f t="shared" si="125"/>
        <v>13040.778160245934</v>
      </c>
      <c r="BE217" s="56">
        <f t="shared" si="125"/>
        <v>13303.206116295301</v>
      </c>
      <c r="BF217" s="56">
        <f t="shared" si="125"/>
        <v>13570.496976247223</v>
      </c>
      <c r="BG217" s="56">
        <f t="shared" si="125"/>
        <v>13926.512696796664</v>
      </c>
      <c r="BH217" s="56">
        <f t="shared" si="125"/>
        <v>14171.308772668608</v>
      </c>
      <c r="BI217" s="56">
        <f t="shared" si="125"/>
        <v>14419.624017885071</v>
      </c>
      <c r="BJ217" s="56">
        <f t="shared" si="125"/>
        <v>14674.253939771439</v>
      </c>
      <c r="BK217" s="56">
        <f t="shared" si="125"/>
        <v>14935.396211216035</v>
      </c>
      <c r="BL217" s="56">
        <f t="shared" si="125"/>
        <v>15203.250851005545</v>
      </c>
      <c r="BM217" s="338">
        <f t="shared" si="125"/>
        <v>0</v>
      </c>
      <c r="BN217" s="338">
        <f t="shared" si="125"/>
        <v>0</v>
      </c>
      <c r="BO217" s="338">
        <f t="shared" si="125"/>
        <v>0</v>
      </c>
      <c r="BP217" s="338">
        <f t="shared" si="125"/>
        <v>0</v>
      </c>
      <c r="BQ217" s="338">
        <f t="shared" si="125"/>
        <v>0</v>
      </c>
      <c r="BR217" s="338">
        <f>SUM(BR213:BR216)</f>
        <v>0</v>
      </c>
      <c r="BS217" s="338">
        <f>SUM(BS213:BS216)</f>
        <v>0</v>
      </c>
      <c r="BT217" s="338">
        <f>SUM(BT213:BT216)</f>
        <v>0</v>
      </c>
      <c r="BU217" s="338">
        <f>SUM(BU213:BU216)</f>
        <v>0</v>
      </c>
      <c r="BV217" s="338">
        <f>SUM(BV213:BV216)</f>
        <v>0</v>
      </c>
    </row>
    <row r="218" spans="1:104" s="15" customFormat="1" x14ac:dyDescent="0.2">
      <c r="C218" s="14"/>
      <c r="D218" s="14" t="s">
        <v>92</v>
      </c>
      <c r="E218" s="42">
        <f>E217</f>
        <v>4271.6480257965477</v>
      </c>
      <c r="F218" s="42">
        <f t="shared" ref="F218:AU218" si="126">F217</f>
        <v>4478.5514754102624</v>
      </c>
      <c r="G218" s="42">
        <f t="shared" si="126"/>
        <v>4715.94904919293</v>
      </c>
      <c r="H218" s="42">
        <f t="shared" si="126"/>
        <v>4909.9326483991426</v>
      </c>
      <c r="I218" s="42">
        <f t="shared" si="126"/>
        <v>4998.4129500965573</v>
      </c>
      <c r="J218" s="42">
        <f t="shared" si="126"/>
        <v>5045.8005839247253</v>
      </c>
      <c r="K218" s="42">
        <f t="shared" si="126"/>
        <v>5247.2594796033272</v>
      </c>
      <c r="L218" s="42">
        <f t="shared" si="126"/>
        <v>5264.1149766720491</v>
      </c>
      <c r="M218" s="42">
        <f t="shared" si="126"/>
        <v>5325.870008132817</v>
      </c>
      <c r="N218" s="42">
        <f t="shared" si="126"/>
        <v>5456.8340041358533</v>
      </c>
      <c r="O218" s="42">
        <f t="shared" si="126"/>
        <v>5696.6253573311178</v>
      </c>
      <c r="P218" s="42">
        <f t="shared" si="126"/>
        <v>5748.5010135937646</v>
      </c>
      <c r="Q218" s="42">
        <f t="shared" si="126"/>
        <v>5265.1520013330692</v>
      </c>
      <c r="R218" s="42">
        <f t="shared" si="126"/>
        <v>5580.6998109121578</v>
      </c>
      <c r="S218" s="42">
        <f t="shared" si="126"/>
        <v>5994.3281769852802</v>
      </c>
      <c r="T218" s="42">
        <f t="shared" si="126"/>
        <v>6263.4772110783706</v>
      </c>
      <c r="U218" s="42">
        <f t="shared" si="126"/>
        <v>6478.7230138349623</v>
      </c>
      <c r="V218" s="42">
        <f t="shared" si="126"/>
        <v>6610.1767281789225</v>
      </c>
      <c r="W218" s="42">
        <f t="shared" si="126"/>
        <v>6994.9656057279917</v>
      </c>
      <c r="X218" s="42">
        <f t="shared" si="126"/>
        <v>7105.2442128706862</v>
      </c>
      <c r="Y218" s="42">
        <f t="shared" si="126"/>
        <v>7225.9568962031617</v>
      </c>
      <c r="Z218" s="42">
        <f t="shared" si="126"/>
        <v>7439.9577776683309</v>
      </c>
      <c r="AA218" s="42">
        <f t="shared" si="126"/>
        <v>7624.0248540519151</v>
      </c>
      <c r="AB218" s="42">
        <f t="shared" si="126"/>
        <v>7735.8231121862991</v>
      </c>
      <c r="AC218" s="42">
        <f t="shared" si="126"/>
        <v>7927.372061214719</v>
      </c>
      <c r="AD218" s="42">
        <f t="shared" si="126"/>
        <v>8064.9477014522909</v>
      </c>
      <c r="AE218" s="42">
        <f t="shared" si="126"/>
        <v>8047.5362379495182</v>
      </c>
      <c r="AF218" s="42">
        <f t="shared" si="126"/>
        <v>8337.4680591873876</v>
      </c>
      <c r="AG218" s="42">
        <f t="shared" si="126"/>
        <v>8497.6312969978353</v>
      </c>
      <c r="AH218" s="42">
        <f t="shared" si="126"/>
        <v>8322.7321089511643</v>
      </c>
      <c r="AI218" s="42">
        <f t="shared" si="126"/>
        <v>8329.969524346212</v>
      </c>
      <c r="AJ218" s="42">
        <f t="shared" si="126"/>
        <v>8271.6426997770268</v>
      </c>
      <c r="AK218" s="42">
        <f t="shared" si="126"/>
        <v>7911.3511113978293</v>
      </c>
      <c r="AL218" s="42">
        <f t="shared" si="126"/>
        <v>7964.7709244492835</v>
      </c>
      <c r="AM218" s="42">
        <f t="shared" si="126"/>
        <v>7912.0514830669217</v>
      </c>
      <c r="AN218" s="42">
        <f t="shared" si="126"/>
        <v>8258.1980480653492</v>
      </c>
      <c r="AO218" s="42">
        <f t="shared" si="126"/>
        <v>8321.2045628811193</v>
      </c>
      <c r="AP218" s="42">
        <f t="shared" si="126"/>
        <v>8331.9772405154763</v>
      </c>
      <c r="AQ218" s="42">
        <f t="shared" si="126"/>
        <v>8920.9042281209677</v>
      </c>
      <c r="AR218" s="42">
        <f t="shared" si="126"/>
        <v>9427.864171432735</v>
      </c>
      <c r="AS218" s="42">
        <f t="shared" si="126"/>
        <v>10001.907912150082</v>
      </c>
      <c r="AT218" s="42">
        <f t="shared" si="126"/>
        <v>10694.675386100489</v>
      </c>
      <c r="AU218" s="42">
        <f t="shared" si="126"/>
        <v>11181.120831747776</v>
      </c>
      <c r="AV218" s="42"/>
      <c r="AW218" s="42"/>
      <c r="AX218" s="42"/>
      <c r="AY218" s="42"/>
      <c r="AZ218" s="42"/>
      <c r="BA218" s="42"/>
      <c r="BB218" s="42"/>
      <c r="BC218" s="42"/>
      <c r="BD218" s="42"/>
      <c r="BE218" s="42"/>
      <c r="BF218" s="42"/>
      <c r="BG218" s="42"/>
      <c r="BH218" s="42"/>
      <c r="BI218" s="42"/>
      <c r="BJ218" s="42"/>
      <c r="BK218" s="42"/>
      <c r="BL218" s="42"/>
      <c r="BM218" s="319"/>
      <c r="BN218" s="319"/>
      <c r="BO218" s="319"/>
      <c r="BP218" s="319"/>
      <c r="BQ218" s="319"/>
      <c r="BR218" s="319"/>
      <c r="BS218" s="319"/>
      <c r="BT218" s="319"/>
      <c r="BU218" s="319"/>
      <c r="BV218" s="319"/>
    </row>
    <row r="219" spans="1:104" ht="13.5" thickBot="1" x14ac:dyDescent="0.25">
      <c r="D219" s="13"/>
    </row>
    <row r="220" spans="1:104" x14ac:dyDescent="0.2">
      <c r="A220" s="2" t="s">
        <v>65</v>
      </c>
      <c r="B220" s="2" t="s">
        <v>62</v>
      </c>
      <c r="E220" s="3">
        <v>1971</v>
      </c>
      <c r="F220" s="3">
        <v>1972</v>
      </c>
      <c r="G220" s="3">
        <v>1973</v>
      </c>
      <c r="H220" s="3">
        <v>1974</v>
      </c>
      <c r="I220" s="3">
        <v>1975</v>
      </c>
      <c r="J220" s="3">
        <v>1976</v>
      </c>
      <c r="K220" s="3">
        <v>1977</v>
      </c>
      <c r="L220" s="3">
        <v>1978</v>
      </c>
      <c r="M220" s="3">
        <v>1979</v>
      </c>
      <c r="N220" s="3">
        <v>1980</v>
      </c>
      <c r="O220" s="3">
        <v>1981</v>
      </c>
      <c r="P220" s="3">
        <v>1982</v>
      </c>
      <c r="Q220" s="3">
        <v>1983</v>
      </c>
      <c r="R220" s="3">
        <v>1984</v>
      </c>
      <c r="S220" s="3">
        <v>1985</v>
      </c>
      <c r="T220" s="3">
        <v>1986</v>
      </c>
      <c r="U220" s="3">
        <v>1987</v>
      </c>
      <c r="V220" s="3">
        <v>1988</v>
      </c>
      <c r="W220" s="3">
        <v>1989</v>
      </c>
      <c r="X220" s="3">
        <v>1990</v>
      </c>
      <c r="Y220" s="3">
        <v>1991</v>
      </c>
      <c r="Z220" s="3">
        <v>1992</v>
      </c>
      <c r="AA220" s="3">
        <v>1993</v>
      </c>
      <c r="AB220" s="3">
        <v>1994</v>
      </c>
      <c r="AC220" s="3">
        <v>1995</v>
      </c>
      <c r="AD220" s="3">
        <v>1996</v>
      </c>
      <c r="AE220" s="3">
        <v>1997</v>
      </c>
      <c r="AF220" s="3">
        <v>1998</v>
      </c>
      <c r="AG220" s="3">
        <v>1999</v>
      </c>
      <c r="AH220" s="3">
        <v>2000</v>
      </c>
      <c r="AI220" s="3">
        <v>2001</v>
      </c>
      <c r="AJ220" s="3">
        <v>2002</v>
      </c>
      <c r="AK220" s="3">
        <v>2003</v>
      </c>
      <c r="AL220" s="3">
        <v>2004</v>
      </c>
      <c r="AM220" s="3">
        <v>2005</v>
      </c>
      <c r="AN220" s="3">
        <v>2006</v>
      </c>
      <c r="AO220" s="3">
        <v>2007</v>
      </c>
      <c r="AP220" s="3">
        <v>2008</v>
      </c>
      <c r="AQ220" s="3">
        <v>2009</v>
      </c>
      <c r="AR220" s="3">
        <v>2010</v>
      </c>
      <c r="AS220" s="3">
        <v>2011</v>
      </c>
      <c r="AT220" s="3">
        <v>2012</v>
      </c>
      <c r="AU220" s="3">
        <v>2013</v>
      </c>
      <c r="AV220" s="3">
        <v>2014</v>
      </c>
      <c r="AW220" s="3">
        <v>2015</v>
      </c>
      <c r="AX220" s="3">
        <v>2016</v>
      </c>
      <c r="AY220" s="3">
        <v>2017</v>
      </c>
      <c r="AZ220" s="3">
        <v>2018</v>
      </c>
      <c r="BA220" s="3">
        <v>2019</v>
      </c>
      <c r="BB220" s="3">
        <v>2020</v>
      </c>
      <c r="BC220" s="3">
        <v>2021</v>
      </c>
      <c r="BD220" s="3">
        <v>2022</v>
      </c>
      <c r="BE220" s="3">
        <v>2023</v>
      </c>
      <c r="BF220" s="3">
        <v>2024</v>
      </c>
      <c r="BG220" s="3">
        <v>2025</v>
      </c>
      <c r="BH220" s="3">
        <v>2026</v>
      </c>
      <c r="BI220" s="3">
        <v>2027</v>
      </c>
      <c r="BJ220" s="3">
        <v>2028</v>
      </c>
      <c r="BK220" s="3">
        <v>2029</v>
      </c>
      <c r="BL220" s="3">
        <v>2030</v>
      </c>
      <c r="BM220" s="332">
        <v>2031</v>
      </c>
      <c r="BN220" s="332">
        <v>2032</v>
      </c>
      <c r="BO220" s="332">
        <v>2033</v>
      </c>
      <c r="BP220" s="332">
        <v>2034</v>
      </c>
      <c r="BQ220" s="332">
        <v>2035</v>
      </c>
      <c r="BR220" s="332">
        <v>2036</v>
      </c>
      <c r="BS220" s="332">
        <v>2037</v>
      </c>
      <c r="BT220" s="332">
        <v>2038</v>
      </c>
      <c r="BU220" s="332">
        <v>2039</v>
      </c>
      <c r="BV220" s="332">
        <v>2040</v>
      </c>
    </row>
    <row r="221" spans="1:104" x14ac:dyDescent="0.2">
      <c r="A221" s="2" t="s">
        <v>97</v>
      </c>
      <c r="B221" s="2" t="s">
        <v>90</v>
      </c>
      <c r="C221" s="20" t="s">
        <v>68</v>
      </c>
      <c r="D221" s="13"/>
      <c r="E221" s="14" t="s">
        <v>6</v>
      </c>
    </row>
    <row r="222" spans="1:104" x14ac:dyDescent="0.2">
      <c r="A222" s="165">
        <v>1</v>
      </c>
      <c r="B222" s="177">
        <f>(AU222-E222)/42</f>
        <v>1.0688765208602303E-4</v>
      </c>
      <c r="C222" s="166" t="str">
        <f>C188</f>
        <v>Direct heat</v>
      </c>
      <c r="D222" s="116" t="str">
        <f>D188</f>
        <v>MTH.100.C - Charcoal stoves</v>
      </c>
      <c r="E222" s="186">
        <f t="shared" ref="E222:AU222" si="127">E135/E188</f>
        <v>7.8319795749681783E-3</v>
      </c>
      <c r="F222" s="187">
        <f t="shared" si="127"/>
        <v>7.8319795749681783E-3</v>
      </c>
      <c r="G222" s="187">
        <f t="shared" si="127"/>
        <v>7.8319795749681783E-3</v>
      </c>
      <c r="H222" s="187">
        <f t="shared" si="127"/>
        <v>7.8519726235168133E-3</v>
      </c>
      <c r="I222" s="187">
        <f t="shared" si="127"/>
        <v>7.8900144868453842E-3</v>
      </c>
      <c r="J222" s="187">
        <f t="shared" si="127"/>
        <v>7.8770429827027758E-3</v>
      </c>
      <c r="K222" s="187">
        <f t="shared" si="127"/>
        <v>7.8531308682394333E-3</v>
      </c>
      <c r="L222" s="187">
        <f t="shared" si="127"/>
        <v>7.8876838262381954E-3</v>
      </c>
      <c r="M222" s="187">
        <f t="shared" si="127"/>
        <v>7.8537941226221875E-3</v>
      </c>
      <c r="N222" s="187">
        <f t="shared" si="127"/>
        <v>7.8326098139296883E-3</v>
      </c>
      <c r="O222" s="187">
        <f t="shared" si="127"/>
        <v>7.8754156827658458E-3</v>
      </c>
      <c r="P222" s="187">
        <f t="shared" si="127"/>
        <v>7.854659630779668E-3</v>
      </c>
      <c r="Q222" s="187">
        <f t="shared" si="127"/>
        <v>7.864887052173912E-3</v>
      </c>
      <c r="R222" s="187">
        <f t="shared" si="127"/>
        <v>7.8648870521739137E-3</v>
      </c>
      <c r="S222" s="187">
        <f t="shared" si="127"/>
        <v>7.8478265596529286E-3</v>
      </c>
      <c r="T222" s="187">
        <f t="shared" si="127"/>
        <v>7.8648870521739137E-3</v>
      </c>
      <c r="U222" s="187">
        <f t="shared" si="127"/>
        <v>7.8572438188870587E-3</v>
      </c>
      <c r="V222" s="187">
        <f t="shared" si="127"/>
        <v>7.8648870521739137E-3</v>
      </c>
      <c r="W222" s="187">
        <f t="shared" si="127"/>
        <v>7.8648870521739137E-3</v>
      </c>
      <c r="X222" s="187">
        <f t="shared" si="127"/>
        <v>7.8580420677943023E-3</v>
      </c>
      <c r="Y222" s="187">
        <f t="shared" si="127"/>
        <v>8.4403665925768829E-3</v>
      </c>
      <c r="Z222" s="187">
        <f t="shared" si="127"/>
        <v>8.76912137827166E-3</v>
      </c>
      <c r="AA222" s="187">
        <f t="shared" si="127"/>
        <v>9.1875300757142363E-3</v>
      </c>
      <c r="AB222" s="187">
        <f t="shared" si="127"/>
        <v>9.6778757820023542E-3</v>
      </c>
      <c r="AC222" s="187">
        <f t="shared" si="127"/>
        <v>1.0018135699212428E-2</v>
      </c>
      <c r="AD222" s="187">
        <f t="shared" si="127"/>
        <v>1.0513199316561568E-2</v>
      </c>
      <c r="AE222" s="187">
        <f t="shared" si="127"/>
        <v>1.108234084624506E-2</v>
      </c>
      <c r="AF222" s="187">
        <f t="shared" si="127"/>
        <v>1.1715774039847885E-2</v>
      </c>
      <c r="AG222" s="187">
        <f t="shared" si="127"/>
        <v>1.2361200506582464E-2</v>
      </c>
      <c r="AH222" s="187">
        <f t="shared" si="127"/>
        <v>1.4895837268833969E-2</v>
      </c>
      <c r="AI222" s="187">
        <f t="shared" si="127"/>
        <v>1.5025035121178164E-2</v>
      </c>
      <c r="AJ222" s="187">
        <f t="shared" si="127"/>
        <v>1.5097283187564594E-2</v>
      </c>
      <c r="AK222" s="187">
        <f t="shared" si="127"/>
        <v>1.5115538443227328E-2</v>
      </c>
      <c r="AL222" s="187">
        <f t="shared" si="127"/>
        <v>1.5020063213667651E-2</v>
      </c>
      <c r="AM222" s="187">
        <f t="shared" si="127"/>
        <v>1.4886221549856022E-2</v>
      </c>
      <c r="AN222" s="187">
        <f t="shared" si="127"/>
        <v>1.4601978979885194E-2</v>
      </c>
      <c r="AO222" s="187">
        <f t="shared" si="127"/>
        <v>1.4316243002231712E-2</v>
      </c>
      <c r="AP222" s="187">
        <f t="shared" si="127"/>
        <v>1.3894278075889315E-2</v>
      </c>
      <c r="AQ222" s="187">
        <f t="shared" si="127"/>
        <v>1.338576845151223E-2</v>
      </c>
      <c r="AR222" s="187">
        <f t="shared" si="127"/>
        <v>1.2829975795840319E-2</v>
      </c>
      <c r="AS222" s="187">
        <f t="shared" si="127"/>
        <v>1.2322382594763365E-2</v>
      </c>
      <c r="AT222" s="187">
        <f t="shared" si="127"/>
        <v>1.233674590862781E-2</v>
      </c>
      <c r="AU222" s="187">
        <f t="shared" si="127"/>
        <v>1.2321260962581146E-2</v>
      </c>
      <c r="AV222" s="212">
        <f>AU222+$B222*$A222^(AV$220-$AU$220)</f>
        <v>1.2428148614667168E-2</v>
      </c>
      <c r="AW222" s="212">
        <f t="shared" ref="AW222:BL222" si="128">AV222+$B222*$A222^(AW$220-$AU$220)</f>
        <v>1.253503626675319E-2</v>
      </c>
      <c r="AX222" s="212">
        <f t="shared" si="128"/>
        <v>1.2641923918839212E-2</v>
      </c>
      <c r="AY222" s="212">
        <f t="shared" si="128"/>
        <v>1.2748811570925235E-2</v>
      </c>
      <c r="AZ222" s="212">
        <f t="shared" si="128"/>
        <v>1.2855699223011257E-2</v>
      </c>
      <c r="BA222" s="212">
        <f t="shared" si="128"/>
        <v>1.2962586875097279E-2</v>
      </c>
      <c r="BB222" s="212">
        <f t="shared" si="128"/>
        <v>1.3069474527183302E-2</v>
      </c>
      <c r="BC222" s="212">
        <f t="shared" si="128"/>
        <v>1.3176362179269324E-2</v>
      </c>
      <c r="BD222" s="212">
        <f t="shared" si="128"/>
        <v>1.3283249831355346E-2</v>
      </c>
      <c r="BE222" s="212">
        <f t="shared" si="128"/>
        <v>1.3390137483441368E-2</v>
      </c>
      <c r="BF222" s="212">
        <f t="shared" si="128"/>
        <v>1.3497025135527391E-2</v>
      </c>
      <c r="BG222" s="212">
        <f t="shared" si="128"/>
        <v>1.3603912787613413E-2</v>
      </c>
      <c r="BH222" s="212">
        <f t="shared" si="128"/>
        <v>1.3710800439699435E-2</v>
      </c>
      <c r="BI222" s="212">
        <f t="shared" si="128"/>
        <v>1.3817688091785458E-2</v>
      </c>
      <c r="BJ222" s="212">
        <f t="shared" si="128"/>
        <v>1.392457574387148E-2</v>
      </c>
      <c r="BK222" s="212">
        <f t="shared" si="128"/>
        <v>1.4031463395957502E-2</v>
      </c>
      <c r="BL222" s="212">
        <f t="shared" si="128"/>
        <v>1.4138351048043524E-2</v>
      </c>
      <c r="BM222" s="348">
        <f t="shared" ref="BM222:BV222" si="129">BL222+$B222*$A222^(BM$220-$AU$220)</f>
        <v>1.4245238700129547E-2</v>
      </c>
      <c r="BN222" s="348">
        <f t="shared" si="129"/>
        <v>1.4352126352215569E-2</v>
      </c>
      <c r="BO222" s="348">
        <f t="shared" si="129"/>
        <v>1.4459014004301591E-2</v>
      </c>
      <c r="BP222" s="348">
        <f t="shared" si="129"/>
        <v>1.4565901656387614E-2</v>
      </c>
      <c r="BQ222" s="348">
        <f t="shared" si="129"/>
        <v>1.4672789308473636E-2</v>
      </c>
      <c r="BR222" s="348">
        <f t="shared" si="129"/>
        <v>1.4779676960559658E-2</v>
      </c>
      <c r="BS222" s="348">
        <f t="shared" si="129"/>
        <v>1.488656461264568E-2</v>
      </c>
      <c r="BT222" s="348">
        <f t="shared" si="129"/>
        <v>1.4993452264731703E-2</v>
      </c>
      <c r="BU222" s="348">
        <f t="shared" si="129"/>
        <v>1.5100339916817725E-2</v>
      </c>
      <c r="BV222" s="349">
        <f t="shared" si="129"/>
        <v>1.5207227568903747E-2</v>
      </c>
    </row>
    <row r="223" spans="1:104" x14ac:dyDescent="0.2">
      <c r="A223" s="218">
        <f>A222</f>
        <v>1</v>
      </c>
      <c r="B223" s="178">
        <f t="shared" ref="B223:B243" si="130">(AU223-E223)/42</f>
        <v>-1.1434802276121841E-5</v>
      </c>
      <c r="C223" s="167"/>
      <c r="D223" s="126" t="str">
        <f t="shared" ref="D223:D243" si="131">D189</f>
        <v>MTH.100.C - Kerosene stoves</v>
      </c>
      <c r="E223" s="188">
        <f t="shared" ref="E223:AU223" si="132">E136/E189</f>
        <v>6.247190268626869E-2</v>
      </c>
      <c r="F223" s="16">
        <f t="shared" si="132"/>
        <v>6.1990023588931957E-2</v>
      </c>
      <c r="G223" s="16">
        <f t="shared" si="132"/>
        <v>6.1885173669747939E-2</v>
      </c>
      <c r="H223" s="16">
        <f t="shared" si="132"/>
        <v>6.3813807026708691E-2</v>
      </c>
      <c r="I223" s="16">
        <f t="shared" si="132"/>
        <v>6.1619532797681287E-2</v>
      </c>
      <c r="J223" s="16">
        <f t="shared" si="132"/>
        <v>6.7019178887218367E-2</v>
      </c>
      <c r="K223" s="16">
        <f t="shared" si="132"/>
        <v>6.2217730476278175E-2</v>
      </c>
      <c r="L223" s="16">
        <f t="shared" si="132"/>
        <v>6.3891103979453731E-2</v>
      </c>
      <c r="M223" s="16">
        <f t="shared" si="132"/>
        <v>6.3844267647741995E-2</v>
      </c>
      <c r="N223" s="16">
        <f t="shared" si="132"/>
        <v>6.4923952857653608E-2</v>
      </c>
      <c r="O223" s="16">
        <f t="shared" si="132"/>
        <v>6.6032678816813489E-2</v>
      </c>
      <c r="P223" s="16">
        <f t="shared" si="132"/>
        <v>6.2388141103370688E-2</v>
      </c>
      <c r="Q223" s="16">
        <f t="shared" si="132"/>
        <v>8.8065629545344373E-2</v>
      </c>
      <c r="R223" s="16">
        <f t="shared" si="132"/>
        <v>6.4884912831830066E-2</v>
      </c>
      <c r="S223" s="16">
        <f t="shared" si="132"/>
        <v>5.8767649284159437E-2</v>
      </c>
      <c r="T223" s="16">
        <f t="shared" si="132"/>
        <v>6.3767041156550144E-2</v>
      </c>
      <c r="U223" s="16">
        <f t="shared" si="132"/>
        <v>6.5299739879466648E-2</v>
      </c>
      <c r="V223" s="16">
        <f t="shared" si="132"/>
        <v>7.643698866523152E-2</v>
      </c>
      <c r="W223" s="16">
        <f t="shared" si="132"/>
        <v>6.2745174454008082E-2</v>
      </c>
      <c r="X223" s="16">
        <f t="shared" si="132"/>
        <v>6.1650719227933866E-2</v>
      </c>
      <c r="Y223" s="16">
        <f t="shared" si="132"/>
        <v>6.7773658670553405E-2</v>
      </c>
      <c r="Z223" s="16">
        <f t="shared" si="132"/>
        <v>6.5022430279824725E-2</v>
      </c>
      <c r="AA223" s="16">
        <f t="shared" si="132"/>
        <v>6.287366116825964E-2</v>
      </c>
      <c r="AB223" s="16">
        <f t="shared" si="132"/>
        <v>6.2295433075464805E-2</v>
      </c>
      <c r="AC223" s="16">
        <f t="shared" si="132"/>
        <v>6.2810104226776103E-2</v>
      </c>
      <c r="AD223" s="16">
        <f t="shared" si="132"/>
        <v>6.2239470376313173E-2</v>
      </c>
      <c r="AE223" s="16">
        <f t="shared" si="132"/>
        <v>6.57449021495327E-2</v>
      </c>
      <c r="AF223" s="16">
        <f t="shared" si="132"/>
        <v>6.2983621422953273E-2</v>
      </c>
      <c r="AG223" s="16">
        <f t="shared" si="132"/>
        <v>6.4634867215216732E-2</v>
      </c>
      <c r="AH223" s="16">
        <f t="shared" si="132"/>
        <v>6.0519260275608368E-2</v>
      </c>
      <c r="AI223" s="16">
        <f t="shared" si="132"/>
        <v>5.6452858423739559E-2</v>
      </c>
      <c r="AJ223" s="16">
        <f t="shared" si="132"/>
        <v>6.521920354652383E-2</v>
      </c>
      <c r="AK223" s="16">
        <f t="shared" si="132"/>
        <v>6.4454364270060141E-2</v>
      </c>
      <c r="AL223" s="16">
        <f t="shared" si="132"/>
        <v>5.8945242884496374E-2</v>
      </c>
      <c r="AM223" s="16">
        <f t="shared" si="132"/>
        <v>6.2845313247344076E-2</v>
      </c>
      <c r="AN223" s="16">
        <f t="shared" si="132"/>
        <v>6.0874252145414288E-2</v>
      </c>
      <c r="AO223" s="16">
        <f t="shared" si="132"/>
        <v>6.4182755245462048E-2</v>
      </c>
      <c r="AP223" s="16">
        <f t="shared" si="132"/>
        <v>6.2691155791620212E-2</v>
      </c>
      <c r="AQ223" s="16">
        <f t="shared" si="132"/>
        <v>6.4522517929045425E-2</v>
      </c>
      <c r="AR223" s="16">
        <f t="shared" si="132"/>
        <v>6.3895817898485391E-2</v>
      </c>
      <c r="AS223" s="16">
        <f t="shared" si="132"/>
        <v>6.1211692707992066E-2</v>
      </c>
      <c r="AT223" s="16">
        <f t="shared" si="132"/>
        <v>6.2278075356239658E-2</v>
      </c>
      <c r="AU223" s="16">
        <f t="shared" si="132"/>
        <v>6.1991640990671573E-2</v>
      </c>
      <c r="AV223" s="87">
        <f>AU223+$B223*$A223^(AV$220-$AU$220)</f>
        <v>6.1980206188395448E-2</v>
      </c>
      <c r="AW223" s="87">
        <f t="shared" ref="AW223:BL223" si="133">AV223+$B223*$A223^(AW$220-$AU$220)</f>
        <v>6.1968771386119323E-2</v>
      </c>
      <c r="AX223" s="87">
        <f t="shared" si="133"/>
        <v>6.1957336583843198E-2</v>
      </c>
      <c r="AY223" s="87">
        <f t="shared" si="133"/>
        <v>6.1945901781567073E-2</v>
      </c>
      <c r="AZ223" s="87">
        <f t="shared" si="133"/>
        <v>6.1934466979290947E-2</v>
      </c>
      <c r="BA223" s="87">
        <f t="shared" si="133"/>
        <v>6.1923032177014822E-2</v>
      </c>
      <c r="BB223" s="87">
        <f t="shared" si="133"/>
        <v>6.1911597374738697E-2</v>
      </c>
      <c r="BC223" s="87">
        <f t="shared" si="133"/>
        <v>6.1900162572462572E-2</v>
      </c>
      <c r="BD223" s="87">
        <f t="shared" si="133"/>
        <v>6.1888727770186447E-2</v>
      </c>
      <c r="BE223" s="87">
        <f t="shared" si="133"/>
        <v>6.1877292967910322E-2</v>
      </c>
      <c r="BF223" s="87">
        <f t="shared" si="133"/>
        <v>6.1865858165634197E-2</v>
      </c>
      <c r="BG223" s="87">
        <f t="shared" si="133"/>
        <v>6.1854423363358071E-2</v>
      </c>
      <c r="BH223" s="87">
        <f t="shared" si="133"/>
        <v>6.1842988561081946E-2</v>
      </c>
      <c r="BI223" s="87">
        <f t="shared" si="133"/>
        <v>6.1831553758805821E-2</v>
      </c>
      <c r="BJ223" s="87">
        <f t="shared" si="133"/>
        <v>6.1820118956529696E-2</v>
      </c>
      <c r="BK223" s="87">
        <f t="shared" si="133"/>
        <v>6.1808684154253571E-2</v>
      </c>
      <c r="BL223" s="87">
        <f t="shared" si="133"/>
        <v>6.1797249351977446E-2</v>
      </c>
      <c r="BM223" s="350">
        <f t="shared" ref="BM223:BV223" si="134">BL223+$B223*$A223^(BM$220-$AU$220)</f>
        <v>6.1785814549701321E-2</v>
      </c>
      <c r="BN223" s="350">
        <f t="shared" si="134"/>
        <v>6.1774379747425195E-2</v>
      </c>
      <c r="BO223" s="350">
        <f t="shared" si="134"/>
        <v>6.176294494514907E-2</v>
      </c>
      <c r="BP223" s="350">
        <f t="shared" si="134"/>
        <v>6.1751510142872945E-2</v>
      </c>
      <c r="BQ223" s="350">
        <f t="shared" si="134"/>
        <v>6.174007534059682E-2</v>
      </c>
      <c r="BR223" s="350">
        <f t="shared" si="134"/>
        <v>6.1728640538320695E-2</v>
      </c>
      <c r="BS223" s="350">
        <f t="shared" si="134"/>
        <v>6.171720573604457E-2</v>
      </c>
      <c r="BT223" s="350">
        <f t="shared" si="134"/>
        <v>6.1705770933768445E-2</v>
      </c>
      <c r="BU223" s="350">
        <f t="shared" si="134"/>
        <v>6.1694336131492319E-2</v>
      </c>
      <c r="BV223" s="351">
        <f t="shared" si="134"/>
        <v>6.1682901329216194E-2</v>
      </c>
    </row>
    <row r="224" spans="1:104" x14ac:dyDescent="0.2">
      <c r="A224" s="218">
        <f t="shared" ref="A224:A232" si="135">A223</f>
        <v>1</v>
      </c>
      <c r="B224" s="178">
        <f t="shared" si="130"/>
        <v>2.7552790195666178E-4</v>
      </c>
      <c r="C224" s="167"/>
      <c r="D224" s="126" t="str">
        <f t="shared" si="131"/>
        <v>MTH.100.C - LPG stoves</v>
      </c>
      <c r="E224" s="188">
        <f t="shared" ref="E224:AU224" si="136">E137/E190</f>
        <v>8.027508256620057E-2</v>
      </c>
      <c r="F224" s="16">
        <f t="shared" si="136"/>
        <v>7.9701458900055366E-2</v>
      </c>
      <c r="G224" s="16">
        <f t="shared" si="136"/>
        <v>7.9566651861104329E-2</v>
      </c>
      <c r="H224" s="16">
        <f t="shared" si="136"/>
        <v>0.14065083997723488</v>
      </c>
      <c r="I224" s="16">
        <f t="shared" si="136"/>
        <v>0.13864394879478331</v>
      </c>
      <c r="J224" s="16">
        <f t="shared" si="136"/>
        <v>0.14530498343561699</v>
      </c>
      <c r="K224" s="16">
        <f t="shared" si="136"/>
        <v>0.11732486318383942</v>
      </c>
      <c r="L224" s="16">
        <f t="shared" si="136"/>
        <v>0.12316929548566073</v>
      </c>
      <c r="M224" s="16">
        <f t="shared" si="136"/>
        <v>0.1638038852533367</v>
      </c>
      <c r="N224" s="16">
        <f t="shared" si="136"/>
        <v>0.16557864789445789</v>
      </c>
      <c r="O224" s="16">
        <f t="shared" si="136"/>
        <v>8.490679515436704E-2</v>
      </c>
      <c r="P224" s="16">
        <f t="shared" si="136"/>
        <v>8.0182772629666332E-2</v>
      </c>
      <c r="Q224" s="16">
        <f t="shared" si="136"/>
        <v>0.11322723798687072</v>
      </c>
      <c r="R224" s="16">
        <f t="shared" si="136"/>
        <v>8.0761008524724676E-2</v>
      </c>
      <c r="S224" s="16">
        <f t="shared" si="136"/>
        <v>7.6112104728340874E-2</v>
      </c>
      <c r="T224" s="16">
        <f t="shared" si="136"/>
        <v>8.1181325692964476E-2</v>
      </c>
      <c r="U224" s="16">
        <f t="shared" si="136"/>
        <v>7.8824566361872711E-2</v>
      </c>
      <c r="V224" s="16">
        <f t="shared" si="136"/>
        <v>9.6940231029702714E-2</v>
      </c>
      <c r="W224" s="16">
        <f t="shared" si="136"/>
        <v>7.8965360507556981E-2</v>
      </c>
      <c r="X224" s="16">
        <f t="shared" si="136"/>
        <v>7.9274202609809288E-2</v>
      </c>
      <c r="Y224" s="16">
        <f t="shared" si="136"/>
        <v>9.2029494405277745E-2</v>
      </c>
      <c r="Z224" s="16">
        <f t="shared" si="136"/>
        <v>8.1750032970096087E-2</v>
      </c>
      <c r="AA224" s="16">
        <f t="shared" si="136"/>
        <v>8.2400440009418027E-2</v>
      </c>
      <c r="AB224" s="16">
        <f t="shared" si="136"/>
        <v>8.2983803877384604E-2</v>
      </c>
      <c r="AC224" s="16">
        <f t="shared" si="136"/>
        <v>8.3429791723317978E-2</v>
      </c>
      <c r="AD224" s="16">
        <f t="shared" si="136"/>
        <v>8.5042153087889316E-2</v>
      </c>
      <c r="AE224" s="16">
        <f t="shared" si="136"/>
        <v>8.4529159906542056E-2</v>
      </c>
      <c r="AF224" s="16">
        <f t="shared" si="136"/>
        <v>8.3647736885661267E-2</v>
      </c>
      <c r="AG224" s="16">
        <f t="shared" si="136"/>
        <v>8.4044240651137803E-2</v>
      </c>
      <c r="AH224" s="16">
        <f t="shared" si="136"/>
        <v>8.94922119525393E-2</v>
      </c>
      <c r="AI224" s="16">
        <f t="shared" si="136"/>
        <v>9.0716736338496251E-2</v>
      </c>
      <c r="AJ224" s="16">
        <f t="shared" si="136"/>
        <v>8.6912386909397121E-2</v>
      </c>
      <c r="AK224" s="16">
        <f t="shared" si="136"/>
        <v>8.537090613756583E-2</v>
      </c>
      <c r="AL224" s="16">
        <f t="shared" si="136"/>
        <v>7.6883522905305743E-2</v>
      </c>
      <c r="AM224" s="16">
        <f t="shared" si="136"/>
        <v>8.8085936530811801E-2</v>
      </c>
      <c r="AN224" s="16">
        <f t="shared" si="136"/>
        <v>8.2242756842477116E-2</v>
      </c>
      <c r="AO224" s="16">
        <f t="shared" si="136"/>
        <v>8.333420723069411E-2</v>
      </c>
      <c r="AP224" s="16">
        <f t="shared" si="136"/>
        <v>8.868355003578314E-2</v>
      </c>
      <c r="AQ224" s="16">
        <f t="shared" si="136"/>
        <v>0.11267384730265466</v>
      </c>
      <c r="AR224" s="16">
        <f t="shared" si="136"/>
        <v>8.386289891249947E-2</v>
      </c>
      <c r="AS224" s="16">
        <f t="shared" si="136"/>
        <v>8.2758732438714996E-2</v>
      </c>
      <c r="AT224" s="16">
        <f t="shared" si="136"/>
        <v>8.3495055506020779E-2</v>
      </c>
      <c r="AU224" s="16">
        <f t="shared" si="136"/>
        <v>9.1847254448380364E-2</v>
      </c>
      <c r="AV224" s="87">
        <f>AU224+$B224*$A224^(AV$220-$AU$220)</f>
        <v>9.2122782350337024E-2</v>
      </c>
      <c r="AW224" s="87">
        <f t="shared" ref="AW224:BL224" si="137">AV224+$B224*$A224^(AW$220-$AU$220)</f>
        <v>9.2398310252293683E-2</v>
      </c>
      <c r="AX224" s="87">
        <f t="shared" si="137"/>
        <v>9.2673838154250343E-2</v>
      </c>
      <c r="AY224" s="87">
        <f t="shared" si="137"/>
        <v>9.2949366056207003E-2</v>
      </c>
      <c r="AZ224" s="87">
        <f t="shared" si="137"/>
        <v>9.3224893958163663E-2</v>
      </c>
      <c r="BA224" s="87">
        <f t="shared" si="137"/>
        <v>9.3500421860120322E-2</v>
      </c>
      <c r="BB224" s="87">
        <f t="shared" si="137"/>
        <v>9.3775949762076982E-2</v>
      </c>
      <c r="BC224" s="87">
        <f t="shared" si="137"/>
        <v>9.4051477664033642E-2</v>
      </c>
      <c r="BD224" s="87">
        <f t="shared" si="137"/>
        <v>9.4327005565990302E-2</v>
      </c>
      <c r="BE224" s="87">
        <f t="shared" si="137"/>
        <v>9.4602533467946961E-2</v>
      </c>
      <c r="BF224" s="87">
        <f t="shared" si="137"/>
        <v>9.4878061369903621E-2</v>
      </c>
      <c r="BG224" s="87">
        <f t="shared" si="137"/>
        <v>9.5153589271860281E-2</v>
      </c>
      <c r="BH224" s="87">
        <f t="shared" si="137"/>
        <v>9.5429117173816941E-2</v>
      </c>
      <c r="BI224" s="87">
        <f t="shared" si="137"/>
        <v>9.5704645075773601E-2</v>
      </c>
      <c r="BJ224" s="87">
        <f t="shared" si="137"/>
        <v>9.598017297773026E-2</v>
      </c>
      <c r="BK224" s="87">
        <f t="shared" si="137"/>
        <v>9.625570087968692E-2</v>
      </c>
      <c r="BL224" s="87">
        <f t="shared" si="137"/>
        <v>9.653122878164358E-2</v>
      </c>
      <c r="BM224" s="350">
        <f t="shared" ref="BM224:BV224" si="138">BL224+$B224*$A224^(BM$220-$AU$220)</f>
        <v>9.680675668360024E-2</v>
      </c>
      <c r="BN224" s="350">
        <f t="shared" si="138"/>
        <v>9.7082284585556899E-2</v>
      </c>
      <c r="BO224" s="350">
        <f t="shared" si="138"/>
        <v>9.7357812487513559E-2</v>
      </c>
      <c r="BP224" s="350">
        <f t="shared" si="138"/>
        <v>9.7633340389470219E-2</v>
      </c>
      <c r="BQ224" s="350">
        <f t="shared" si="138"/>
        <v>9.7908868291426879E-2</v>
      </c>
      <c r="BR224" s="350">
        <f t="shared" si="138"/>
        <v>9.8184396193383539E-2</v>
      </c>
      <c r="BS224" s="350">
        <f t="shared" si="138"/>
        <v>9.8459924095340198E-2</v>
      </c>
      <c r="BT224" s="350">
        <f t="shared" si="138"/>
        <v>9.8735451997296858E-2</v>
      </c>
      <c r="BU224" s="350">
        <f t="shared" si="138"/>
        <v>9.9010979899253518E-2</v>
      </c>
      <c r="BV224" s="351">
        <f t="shared" si="138"/>
        <v>9.9286507801210178E-2</v>
      </c>
    </row>
    <row r="225" spans="1:74" x14ac:dyDescent="0.2">
      <c r="A225" s="218">
        <f t="shared" si="135"/>
        <v>1</v>
      </c>
      <c r="B225" s="178">
        <f t="shared" si="130"/>
        <v>0</v>
      </c>
      <c r="C225" s="167"/>
      <c r="D225" s="126" t="str">
        <f t="shared" si="131"/>
        <v>MTH.100.C - Wood stoves</v>
      </c>
      <c r="E225" s="188">
        <f t="shared" ref="E225:AU225" si="139">E138/E191</f>
        <v>2.4468537495652174E-2</v>
      </c>
      <c r="F225" s="16">
        <f t="shared" si="139"/>
        <v>2.4468537495652174E-2</v>
      </c>
      <c r="G225" s="16">
        <f t="shared" si="139"/>
        <v>2.4468537495652174E-2</v>
      </c>
      <c r="H225" s="16">
        <f t="shared" si="139"/>
        <v>2.4468537495652174E-2</v>
      </c>
      <c r="I225" s="16">
        <f t="shared" si="139"/>
        <v>2.4468537495652174E-2</v>
      </c>
      <c r="J225" s="16">
        <f t="shared" si="139"/>
        <v>2.4468537495652174E-2</v>
      </c>
      <c r="K225" s="16">
        <f t="shared" si="139"/>
        <v>2.4468537495652174E-2</v>
      </c>
      <c r="L225" s="16">
        <f t="shared" si="139"/>
        <v>2.4468537495652174E-2</v>
      </c>
      <c r="M225" s="16">
        <f t="shared" si="139"/>
        <v>2.4468537495652174E-2</v>
      </c>
      <c r="N225" s="16">
        <f t="shared" si="139"/>
        <v>2.4468537495652171E-2</v>
      </c>
      <c r="O225" s="16">
        <f t="shared" si="139"/>
        <v>2.4468537495652174E-2</v>
      </c>
      <c r="P225" s="16">
        <f t="shared" si="139"/>
        <v>2.4468537495652174E-2</v>
      </c>
      <c r="Q225" s="16">
        <f t="shared" si="139"/>
        <v>2.4468537495652174E-2</v>
      </c>
      <c r="R225" s="16">
        <f t="shared" si="139"/>
        <v>2.4468537495652171E-2</v>
      </c>
      <c r="S225" s="16">
        <f t="shared" si="139"/>
        <v>2.4468537495652178E-2</v>
      </c>
      <c r="T225" s="16">
        <f t="shared" si="139"/>
        <v>2.4468537495652171E-2</v>
      </c>
      <c r="U225" s="16">
        <f t="shared" si="139"/>
        <v>2.4468537495652171E-2</v>
      </c>
      <c r="V225" s="16">
        <f t="shared" si="139"/>
        <v>2.4468537495652178E-2</v>
      </c>
      <c r="W225" s="16">
        <f t="shared" si="139"/>
        <v>2.4468537495652171E-2</v>
      </c>
      <c r="X225" s="16">
        <f t="shared" si="139"/>
        <v>2.4468537495652174E-2</v>
      </c>
      <c r="Y225" s="16">
        <f t="shared" si="139"/>
        <v>2.4468537495652174E-2</v>
      </c>
      <c r="Z225" s="16">
        <f t="shared" si="139"/>
        <v>2.4468537495652171E-2</v>
      </c>
      <c r="AA225" s="16">
        <f t="shared" si="139"/>
        <v>2.4468537495652174E-2</v>
      </c>
      <c r="AB225" s="16">
        <f t="shared" si="139"/>
        <v>2.4468537495652174E-2</v>
      </c>
      <c r="AC225" s="16">
        <f t="shared" si="139"/>
        <v>2.4468537495652171E-2</v>
      </c>
      <c r="AD225" s="16">
        <f t="shared" si="139"/>
        <v>2.4468537495652174E-2</v>
      </c>
      <c r="AE225" s="16">
        <f t="shared" si="139"/>
        <v>2.4468537495652174E-2</v>
      </c>
      <c r="AF225" s="16">
        <f t="shared" si="139"/>
        <v>2.4468537495652174E-2</v>
      </c>
      <c r="AG225" s="16">
        <f t="shared" si="139"/>
        <v>2.4468537495652174E-2</v>
      </c>
      <c r="AH225" s="16">
        <f t="shared" si="139"/>
        <v>2.4468537495652171E-2</v>
      </c>
      <c r="AI225" s="16">
        <f t="shared" si="139"/>
        <v>2.4468537495652174E-2</v>
      </c>
      <c r="AJ225" s="16">
        <f t="shared" si="139"/>
        <v>2.4468537495652174E-2</v>
      </c>
      <c r="AK225" s="16">
        <f t="shared" si="139"/>
        <v>2.4468537495652174E-2</v>
      </c>
      <c r="AL225" s="16">
        <f t="shared" si="139"/>
        <v>2.4468537495652174E-2</v>
      </c>
      <c r="AM225" s="16">
        <f t="shared" si="139"/>
        <v>2.4468537495652174E-2</v>
      </c>
      <c r="AN225" s="16">
        <f t="shared" si="139"/>
        <v>2.4468537495652174E-2</v>
      </c>
      <c r="AO225" s="16">
        <f t="shared" si="139"/>
        <v>2.4468537495652174E-2</v>
      </c>
      <c r="AP225" s="16">
        <f t="shared" si="139"/>
        <v>2.4468537495652171E-2</v>
      </c>
      <c r="AQ225" s="16">
        <f t="shared" si="139"/>
        <v>2.4468537495652171E-2</v>
      </c>
      <c r="AR225" s="16">
        <f t="shared" si="139"/>
        <v>2.4468537495652174E-2</v>
      </c>
      <c r="AS225" s="16">
        <f t="shared" si="139"/>
        <v>2.4468537495652171E-2</v>
      </c>
      <c r="AT225" s="16">
        <f t="shared" si="139"/>
        <v>2.4468537495652171E-2</v>
      </c>
      <c r="AU225" s="16">
        <f t="shared" si="139"/>
        <v>2.4468537495652174E-2</v>
      </c>
      <c r="AV225" s="87">
        <f>AU225+$B225*$A225^(AV$220-$AU$220)</f>
        <v>2.4468537495652174E-2</v>
      </c>
      <c r="AW225" s="87">
        <f t="shared" ref="AW225:BL225" si="140">AV225+$B225*$A225^(AW$220-$AU$220)</f>
        <v>2.4468537495652174E-2</v>
      </c>
      <c r="AX225" s="87">
        <f t="shared" si="140"/>
        <v>2.4468537495652174E-2</v>
      </c>
      <c r="AY225" s="87">
        <f t="shared" si="140"/>
        <v>2.4468537495652174E-2</v>
      </c>
      <c r="AZ225" s="87">
        <f t="shared" si="140"/>
        <v>2.4468537495652174E-2</v>
      </c>
      <c r="BA225" s="87">
        <f t="shared" si="140"/>
        <v>2.4468537495652174E-2</v>
      </c>
      <c r="BB225" s="87">
        <f t="shared" si="140"/>
        <v>2.4468537495652174E-2</v>
      </c>
      <c r="BC225" s="87">
        <f t="shared" si="140"/>
        <v>2.4468537495652174E-2</v>
      </c>
      <c r="BD225" s="87">
        <f t="shared" si="140"/>
        <v>2.4468537495652174E-2</v>
      </c>
      <c r="BE225" s="87">
        <f t="shared" si="140"/>
        <v>2.4468537495652174E-2</v>
      </c>
      <c r="BF225" s="87">
        <f t="shared" si="140"/>
        <v>2.4468537495652174E-2</v>
      </c>
      <c r="BG225" s="87">
        <f t="shared" si="140"/>
        <v>2.4468537495652174E-2</v>
      </c>
      <c r="BH225" s="87">
        <f t="shared" si="140"/>
        <v>2.4468537495652174E-2</v>
      </c>
      <c r="BI225" s="87">
        <f t="shared" si="140"/>
        <v>2.4468537495652174E-2</v>
      </c>
      <c r="BJ225" s="87">
        <f t="shared" si="140"/>
        <v>2.4468537495652174E-2</v>
      </c>
      <c r="BK225" s="87">
        <f t="shared" si="140"/>
        <v>2.4468537495652174E-2</v>
      </c>
      <c r="BL225" s="87">
        <f t="shared" si="140"/>
        <v>2.4468537495652174E-2</v>
      </c>
      <c r="BM225" s="350">
        <f t="shared" ref="BM225:BV225" si="141">BL225+$B225*$A225^(BM$220-$AU$220)</f>
        <v>2.4468537495652174E-2</v>
      </c>
      <c r="BN225" s="350">
        <f t="shared" si="141"/>
        <v>2.4468537495652174E-2</v>
      </c>
      <c r="BO225" s="350">
        <f t="shared" si="141"/>
        <v>2.4468537495652174E-2</v>
      </c>
      <c r="BP225" s="350">
        <f t="shared" si="141"/>
        <v>2.4468537495652174E-2</v>
      </c>
      <c r="BQ225" s="350">
        <f t="shared" si="141"/>
        <v>2.4468537495652174E-2</v>
      </c>
      <c r="BR225" s="350">
        <f t="shared" si="141"/>
        <v>2.4468537495652174E-2</v>
      </c>
      <c r="BS225" s="350">
        <f t="shared" si="141"/>
        <v>2.4468537495652174E-2</v>
      </c>
      <c r="BT225" s="350">
        <f t="shared" si="141"/>
        <v>2.4468537495652174E-2</v>
      </c>
      <c r="BU225" s="350">
        <f t="shared" si="141"/>
        <v>2.4468537495652174E-2</v>
      </c>
      <c r="BV225" s="351">
        <f t="shared" si="141"/>
        <v>2.4468537495652174E-2</v>
      </c>
    </row>
    <row r="226" spans="1:74" x14ac:dyDescent="0.2">
      <c r="A226" s="219">
        <f t="shared" si="135"/>
        <v>1</v>
      </c>
      <c r="B226" s="179">
        <f t="shared" si="130"/>
        <v>-4.355401196520569E-3</v>
      </c>
      <c r="C226" s="168"/>
      <c r="D226" s="127" t="str">
        <f t="shared" si="131"/>
        <v>HTH.600.C - Electric heaters</v>
      </c>
      <c r="E226" s="189">
        <f t="shared" ref="E226:AK226" si="142">E139/E192</f>
        <v>0.50573401685596431</v>
      </c>
      <c r="F226" s="190">
        <f t="shared" si="142"/>
        <v>0.50685518537306518</v>
      </c>
      <c r="G226" s="190">
        <f t="shared" si="142"/>
        <v>0.51002742460611639</v>
      </c>
      <c r="H226" s="190">
        <f t="shared" si="142"/>
        <v>0.51627628243120061</v>
      </c>
      <c r="I226" s="190">
        <f t="shared" si="142"/>
        <v>0.51509879715517115</v>
      </c>
      <c r="J226" s="190">
        <f t="shared" si="142"/>
        <v>0.51639459178667668</v>
      </c>
      <c r="K226" s="190">
        <f t="shared" si="142"/>
        <v>0.51435421666174119</v>
      </c>
      <c r="L226" s="190">
        <f t="shared" si="142"/>
        <v>0.51545002077398394</v>
      </c>
      <c r="M226" s="190">
        <f t="shared" si="142"/>
        <v>0.51810528237035236</v>
      </c>
      <c r="N226" s="190">
        <f t="shared" si="142"/>
        <v>0.5238676123701832</v>
      </c>
      <c r="O226" s="190">
        <f t="shared" si="142"/>
        <v>0.5286043269747257</v>
      </c>
      <c r="P226" s="190">
        <f t="shared" si="142"/>
        <v>0.52670548502056491</v>
      </c>
      <c r="Q226" s="190">
        <f t="shared" si="142"/>
        <v>0.53271044063425133</v>
      </c>
      <c r="R226" s="190">
        <f t="shared" si="142"/>
        <v>0.50984726614094578</v>
      </c>
      <c r="S226" s="190">
        <f t="shared" si="142"/>
        <v>0.52849489728964416</v>
      </c>
      <c r="T226" s="190">
        <f t="shared" si="142"/>
        <v>0.5329453785882291</v>
      </c>
      <c r="U226" s="190">
        <f t="shared" si="142"/>
        <v>0.54409241127565922</v>
      </c>
      <c r="V226" s="190">
        <f t="shared" si="142"/>
        <v>0.54472637625040554</v>
      </c>
      <c r="W226" s="190">
        <f t="shared" si="142"/>
        <v>0.54623989383479321</v>
      </c>
      <c r="X226" s="190">
        <f t="shared" si="142"/>
        <v>0.54669630736893304</v>
      </c>
      <c r="Y226" s="190">
        <f t="shared" si="142"/>
        <v>0.54846033687899043</v>
      </c>
      <c r="Z226" s="190">
        <f t="shared" si="142"/>
        <v>0.54914237898049667</v>
      </c>
      <c r="AA226" s="190">
        <f t="shared" si="142"/>
        <v>0.54912052767284769</v>
      </c>
      <c r="AB226" s="190">
        <f t="shared" si="142"/>
        <v>0.54642689173211723</v>
      </c>
      <c r="AC226" s="190">
        <f t="shared" si="142"/>
        <v>0.57257171719953726</v>
      </c>
      <c r="AD226" s="190">
        <f t="shared" si="142"/>
        <v>0.59866865224006716</v>
      </c>
      <c r="AE226" s="190">
        <f t="shared" si="142"/>
        <v>0.55128129949220883</v>
      </c>
      <c r="AF226" s="190">
        <f t="shared" si="142"/>
        <v>0.33811305479841436</v>
      </c>
      <c r="AG226" s="190">
        <f t="shared" si="142"/>
        <v>0.39090061722599123</v>
      </c>
      <c r="AH226" s="190">
        <f t="shared" si="142"/>
        <v>0.49128269252110779</v>
      </c>
      <c r="AI226" s="190">
        <f t="shared" si="142"/>
        <v>0.44713401058485419</v>
      </c>
      <c r="AJ226" s="190">
        <f t="shared" si="142"/>
        <v>0.34817669366809079</v>
      </c>
      <c r="AK226" s="190">
        <f t="shared" si="142"/>
        <v>0.34257326129944637</v>
      </c>
      <c r="AL226" s="225">
        <v>0.18</v>
      </c>
      <c r="AM226" s="225">
        <v>0.18</v>
      </c>
      <c r="AN226" s="225">
        <v>0.18</v>
      </c>
      <c r="AO226" s="225">
        <v>0.18</v>
      </c>
      <c r="AP226" s="225">
        <v>0.18</v>
      </c>
      <c r="AQ226" s="225">
        <v>0.18</v>
      </c>
      <c r="AR226" s="225">
        <v>0.18</v>
      </c>
      <c r="AS226" s="190">
        <f t="shared" ref="AS226:AU243" si="143">AS139/AS192</f>
        <v>0.33892274720460697</v>
      </c>
      <c r="AT226" s="190">
        <f t="shared" si="143"/>
        <v>0.32937226754971305</v>
      </c>
      <c r="AU226" s="190">
        <f t="shared" si="143"/>
        <v>0.3228071666021004</v>
      </c>
      <c r="AV226" s="226">
        <f>AU226</f>
        <v>0.3228071666021004</v>
      </c>
      <c r="AW226" s="226">
        <f t="shared" ref="AW226:BV226" si="144">AV226</f>
        <v>0.3228071666021004</v>
      </c>
      <c r="AX226" s="226">
        <f t="shared" si="144"/>
        <v>0.3228071666021004</v>
      </c>
      <c r="AY226" s="226">
        <f t="shared" si="144"/>
        <v>0.3228071666021004</v>
      </c>
      <c r="AZ226" s="226">
        <f t="shared" si="144"/>
        <v>0.3228071666021004</v>
      </c>
      <c r="BA226" s="226">
        <f t="shared" si="144"/>
        <v>0.3228071666021004</v>
      </c>
      <c r="BB226" s="226">
        <f t="shared" si="144"/>
        <v>0.3228071666021004</v>
      </c>
      <c r="BC226" s="226">
        <f t="shared" si="144"/>
        <v>0.3228071666021004</v>
      </c>
      <c r="BD226" s="226">
        <f t="shared" si="144"/>
        <v>0.3228071666021004</v>
      </c>
      <c r="BE226" s="226">
        <f t="shared" si="144"/>
        <v>0.3228071666021004</v>
      </c>
      <c r="BF226" s="226">
        <f t="shared" si="144"/>
        <v>0.3228071666021004</v>
      </c>
      <c r="BG226" s="226">
        <f t="shared" si="144"/>
        <v>0.3228071666021004</v>
      </c>
      <c r="BH226" s="226">
        <f t="shared" si="144"/>
        <v>0.3228071666021004</v>
      </c>
      <c r="BI226" s="226">
        <f t="shared" si="144"/>
        <v>0.3228071666021004</v>
      </c>
      <c r="BJ226" s="226">
        <f t="shared" si="144"/>
        <v>0.3228071666021004</v>
      </c>
      <c r="BK226" s="226">
        <f t="shared" si="144"/>
        <v>0.3228071666021004</v>
      </c>
      <c r="BL226" s="226">
        <f t="shared" si="144"/>
        <v>0.3228071666021004</v>
      </c>
      <c r="BM226" s="352">
        <f t="shared" si="144"/>
        <v>0.3228071666021004</v>
      </c>
      <c r="BN226" s="352">
        <f t="shared" si="144"/>
        <v>0.3228071666021004</v>
      </c>
      <c r="BO226" s="352">
        <f t="shared" si="144"/>
        <v>0.3228071666021004</v>
      </c>
      <c r="BP226" s="352">
        <f t="shared" si="144"/>
        <v>0.3228071666021004</v>
      </c>
      <c r="BQ226" s="352">
        <f t="shared" si="144"/>
        <v>0.3228071666021004</v>
      </c>
      <c r="BR226" s="352">
        <f t="shared" si="144"/>
        <v>0.3228071666021004</v>
      </c>
      <c r="BS226" s="352">
        <f t="shared" si="144"/>
        <v>0.3228071666021004</v>
      </c>
      <c r="BT226" s="352">
        <f t="shared" si="144"/>
        <v>0.3228071666021004</v>
      </c>
      <c r="BU226" s="352">
        <f t="shared" si="144"/>
        <v>0.3228071666021004</v>
      </c>
      <c r="BV226" s="352">
        <f t="shared" si="144"/>
        <v>0.3228071666021004</v>
      </c>
    </row>
    <row r="227" spans="1:74" x14ac:dyDescent="0.2">
      <c r="A227" s="165">
        <v>1</v>
      </c>
      <c r="B227" s="177">
        <f t="shared" si="130"/>
        <v>9.0446643791129418E-4</v>
      </c>
      <c r="C227" s="169" t="str">
        <f>C193</f>
        <v>Direct - MD</v>
      </c>
      <c r="D227" s="181" t="str">
        <f>D193</f>
        <v>MD - Boat engines</v>
      </c>
      <c r="E227" s="191">
        <f t="shared" ref="E227:AK227" si="145">E140/E193</f>
        <v>0.115051250049349</v>
      </c>
      <c r="F227" s="192">
        <f t="shared" si="145"/>
        <v>0.11493305919028399</v>
      </c>
      <c r="G227" s="192">
        <f t="shared" si="145"/>
        <v>0.10910465596653815</v>
      </c>
      <c r="H227" s="192">
        <f t="shared" si="145"/>
        <v>0.11322815565180112</v>
      </c>
      <c r="I227" s="192">
        <f t="shared" si="145"/>
        <v>0.11054354257313613</v>
      </c>
      <c r="J227" s="192">
        <f t="shared" si="145"/>
        <v>0.11986061632629237</v>
      </c>
      <c r="K227" s="192">
        <f t="shared" si="145"/>
        <v>0.11307875298768427</v>
      </c>
      <c r="L227" s="192">
        <f t="shared" si="145"/>
        <v>0.11703345081783327</v>
      </c>
      <c r="M227" s="192">
        <f t="shared" si="145"/>
        <v>0.11761697872304634</v>
      </c>
      <c r="N227" s="192">
        <f t="shared" si="145"/>
        <v>0.11978030350538735</v>
      </c>
      <c r="O227" s="192">
        <f t="shared" si="145"/>
        <v>0.13335636192146794</v>
      </c>
      <c r="P227" s="192">
        <f t="shared" si="145"/>
        <v>0.11897518624261645</v>
      </c>
      <c r="Q227" s="192">
        <f t="shared" si="145"/>
        <v>0.15129623619799565</v>
      </c>
      <c r="R227" s="192">
        <f t="shared" si="145"/>
        <v>0.12089857553881646</v>
      </c>
      <c r="S227" s="192">
        <f t="shared" si="145"/>
        <v>0.11627494725705562</v>
      </c>
      <c r="T227" s="192">
        <f t="shared" si="145"/>
        <v>0.12315519391099942</v>
      </c>
      <c r="U227" s="192">
        <f t="shared" si="145"/>
        <v>0.1415580972031551</v>
      </c>
      <c r="V227" s="192">
        <f t="shared" si="145"/>
        <v>0.1461165374638442</v>
      </c>
      <c r="W227" s="192">
        <f t="shared" si="145"/>
        <v>0.12654630268177236</v>
      </c>
      <c r="X227" s="192">
        <f t="shared" si="145"/>
        <v>0.13236806663465711</v>
      </c>
      <c r="Y227" s="192">
        <f t="shared" si="145"/>
        <v>0.12438983072195572</v>
      </c>
      <c r="Z227" s="192">
        <f t="shared" si="145"/>
        <v>0.14174687941511421</v>
      </c>
      <c r="AA227" s="192">
        <f t="shared" si="145"/>
        <v>0.12351595079292509</v>
      </c>
      <c r="AB227" s="192">
        <f t="shared" si="145"/>
        <v>0.12831578979065206</v>
      </c>
      <c r="AC227" s="192">
        <f t="shared" si="145"/>
        <v>0.12976421134807695</v>
      </c>
      <c r="AD227" s="192">
        <f t="shared" si="145"/>
        <v>0.13139522521139721</v>
      </c>
      <c r="AE227" s="192">
        <f t="shared" si="145"/>
        <v>0.14340129165380849</v>
      </c>
      <c r="AF227" s="192">
        <f t="shared" si="145"/>
        <v>0.13982704163284831</v>
      </c>
      <c r="AG227" s="192">
        <f t="shared" si="145"/>
        <v>0.15286047158621052</v>
      </c>
      <c r="AH227" s="192">
        <f t="shared" si="145"/>
        <v>0.13170754816274843</v>
      </c>
      <c r="AI227" s="192">
        <f t="shared" si="145"/>
        <v>0.12752348883019979</v>
      </c>
      <c r="AJ227" s="192">
        <f t="shared" si="145"/>
        <v>0.13692745129587933</v>
      </c>
      <c r="AK227" s="192">
        <f t="shared" si="145"/>
        <v>0.14105971842800014</v>
      </c>
      <c r="AL227" s="192">
        <f t="shared" ref="AL227:AR236" si="146">AL140/AL193</f>
        <v>0.13662920701800343</v>
      </c>
      <c r="AM227" s="192">
        <f t="shared" si="146"/>
        <v>0.14340810513003235</v>
      </c>
      <c r="AN227" s="192">
        <f t="shared" si="146"/>
        <v>0.14681164136739014</v>
      </c>
      <c r="AO227" s="192">
        <f t="shared" si="146"/>
        <v>0.14721503081645126</v>
      </c>
      <c r="AP227" s="192">
        <f t="shared" si="146"/>
        <v>0.14545925151336717</v>
      </c>
      <c r="AQ227" s="192">
        <f t="shared" si="146"/>
        <v>0.1502873716161055</v>
      </c>
      <c r="AR227" s="192">
        <f t="shared" si="146"/>
        <v>0.15609610920775085</v>
      </c>
      <c r="AS227" s="192">
        <f t="shared" si="143"/>
        <v>0.14947915671695225</v>
      </c>
      <c r="AT227" s="192">
        <f t="shared" si="143"/>
        <v>0.1518764396575811</v>
      </c>
      <c r="AU227" s="192">
        <f t="shared" si="143"/>
        <v>0.15303884044162336</v>
      </c>
      <c r="AV227" s="212">
        <f t="shared" ref="AV227:BV227" si="147">AU227+$B227*$A227^(AV$220-$AU$220)</f>
        <v>0.15394330687953464</v>
      </c>
      <c r="AW227" s="212">
        <f t="shared" si="147"/>
        <v>0.15484777331744592</v>
      </c>
      <c r="AX227" s="212">
        <f t="shared" si="147"/>
        <v>0.15575223975535721</v>
      </c>
      <c r="AY227" s="212">
        <f t="shared" si="147"/>
        <v>0.15665670619326849</v>
      </c>
      <c r="AZ227" s="212">
        <f t="shared" si="147"/>
        <v>0.15756117263117977</v>
      </c>
      <c r="BA227" s="212">
        <f t="shared" si="147"/>
        <v>0.15846563906909106</v>
      </c>
      <c r="BB227" s="212">
        <f t="shared" si="147"/>
        <v>0.15937010550700234</v>
      </c>
      <c r="BC227" s="212">
        <f t="shared" si="147"/>
        <v>0.16027457194491362</v>
      </c>
      <c r="BD227" s="212">
        <f t="shared" si="147"/>
        <v>0.16117903838282491</v>
      </c>
      <c r="BE227" s="212">
        <f t="shared" si="147"/>
        <v>0.16208350482073619</v>
      </c>
      <c r="BF227" s="212">
        <f t="shared" si="147"/>
        <v>0.16298797125864747</v>
      </c>
      <c r="BG227" s="212">
        <f t="shared" si="147"/>
        <v>0.16389243769655876</v>
      </c>
      <c r="BH227" s="212">
        <f t="shared" si="147"/>
        <v>0.16479690413447004</v>
      </c>
      <c r="BI227" s="212">
        <f t="shared" si="147"/>
        <v>0.16570137057238132</v>
      </c>
      <c r="BJ227" s="212">
        <f t="shared" si="147"/>
        <v>0.16660583701029261</v>
      </c>
      <c r="BK227" s="212">
        <f t="shared" si="147"/>
        <v>0.16751030344820389</v>
      </c>
      <c r="BL227" s="212">
        <f t="shared" si="147"/>
        <v>0.16841476988611517</v>
      </c>
      <c r="BM227" s="348">
        <f t="shared" si="147"/>
        <v>0.16931923632402646</v>
      </c>
      <c r="BN227" s="348">
        <f t="shared" si="147"/>
        <v>0.17022370276193774</v>
      </c>
      <c r="BO227" s="348">
        <f t="shared" si="147"/>
        <v>0.17112816919984902</v>
      </c>
      <c r="BP227" s="348">
        <f t="shared" si="147"/>
        <v>0.17203263563776031</v>
      </c>
      <c r="BQ227" s="348">
        <f t="shared" si="147"/>
        <v>0.17293710207567159</v>
      </c>
      <c r="BR227" s="348">
        <f t="shared" si="147"/>
        <v>0.17384156851358287</v>
      </c>
      <c r="BS227" s="348">
        <f t="shared" si="147"/>
        <v>0.17474603495149416</v>
      </c>
      <c r="BT227" s="348">
        <f t="shared" si="147"/>
        <v>0.17565050138940544</v>
      </c>
      <c r="BU227" s="348">
        <f t="shared" si="147"/>
        <v>0.17655496782731672</v>
      </c>
      <c r="BV227" s="349">
        <f t="shared" si="147"/>
        <v>0.17745943426522801</v>
      </c>
    </row>
    <row r="228" spans="1:74" x14ac:dyDescent="0.2">
      <c r="A228" s="218">
        <f t="shared" si="135"/>
        <v>1</v>
      </c>
      <c r="B228" s="178">
        <f t="shared" si="130"/>
        <v>1.6687885573302386E-3</v>
      </c>
      <c r="C228" s="170"/>
      <c r="D228" s="182" t="str">
        <f>D194</f>
        <v>MD - Diesel cars</v>
      </c>
      <c r="E228" s="17">
        <f t="shared" ref="E228:AK228" si="148">E141/E194</f>
        <v>0.10383334442691575</v>
      </c>
      <c r="F228" s="17">
        <f t="shared" si="148"/>
        <v>0.10276781996632149</v>
      </c>
      <c r="G228" s="17">
        <f t="shared" si="148"/>
        <v>9.5687754771476285E-2</v>
      </c>
      <c r="H228" s="17">
        <f t="shared" si="148"/>
        <v>9.8462954484024992E-2</v>
      </c>
      <c r="I228" s="17">
        <f t="shared" si="148"/>
        <v>9.5353650241523952E-2</v>
      </c>
      <c r="J228" s="17">
        <f t="shared" si="148"/>
        <v>0.10256637533309422</v>
      </c>
      <c r="K228" s="17">
        <f t="shared" si="148"/>
        <v>9.6000252130720803E-2</v>
      </c>
      <c r="L228" s="17">
        <f t="shared" si="148"/>
        <v>9.8582951724781889E-2</v>
      </c>
      <c r="M228" s="17">
        <f t="shared" si="148"/>
        <v>9.831033025884453E-2</v>
      </c>
      <c r="N228" s="17">
        <f t="shared" si="148"/>
        <v>0.10008379357078089</v>
      </c>
      <c r="O228" s="17">
        <f t="shared" si="148"/>
        <v>0.11121763770472315</v>
      </c>
      <c r="P228" s="17">
        <f t="shared" si="148"/>
        <v>0.10039499416166492</v>
      </c>
      <c r="Q228" s="17">
        <f t="shared" si="148"/>
        <v>0.12240085935416116</v>
      </c>
      <c r="R228" s="17">
        <f t="shared" si="148"/>
        <v>9.7434898582531945E-2</v>
      </c>
      <c r="S228" s="17">
        <f t="shared" si="148"/>
        <v>9.3968140858488175E-2</v>
      </c>
      <c r="T228" s="17">
        <f t="shared" si="148"/>
        <v>9.9438849775311769E-2</v>
      </c>
      <c r="U228" s="17">
        <f t="shared" si="148"/>
        <v>0.11064570148659401</v>
      </c>
      <c r="V228" s="17">
        <f t="shared" si="148"/>
        <v>0.11402982051215417</v>
      </c>
      <c r="W228" s="17">
        <f t="shared" si="148"/>
        <v>9.5800213440572018E-2</v>
      </c>
      <c r="X228" s="17">
        <f t="shared" si="148"/>
        <v>0.10505578584184359</v>
      </c>
      <c r="Y228" s="17">
        <f t="shared" si="148"/>
        <v>0.10193989411384809</v>
      </c>
      <c r="Z228" s="17">
        <f t="shared" si="148"/>
        <v>0.11135090273257078</v>
      </c>
      <c r="AA228" s="17">
        <f t="shared" si="148"/>
        <v>9.5705170070662704E-2</v>
      </c>
      <c r="AB228" s="17">
        <f t="shared" si="148"/>
        <v>9.2280825058791704E-2</v>
      </c>
      <c r="AC228" s="17">
        <f t="shared" si="148"/>
        <v>9.0013093644584874E-2</v>
      </c>
      <c r="AD228" s="17">
        <f t="shared" si="148"/>
        <v>8.3856938146650753E-2</v>
      </c>
      <c r="AE228" s="17">
        <f t="shared" si="148"/>
        <v>9.2831862478224156E-2</v>
      </c>
      <c r="AF228" s="17">
        <f t="shared" si="148"/>
        <v>9.2169051828481702E-2</v>
      </c>
      <c r="AG228" s="17">
        <f t="shared" si="148"/>
        <v>0.10080617097005438</v>
      </c>
      <c r="AH228" s="17">
        <f t="shared" si="148"/>
        <v>0.10465736941929414</v>
      </c>
      <c r="AI228" s="17">
        <f t="shared" si="148"/>
        <v>0.10802751607153323</v>
      </c>
      <c r="AJ228" s="17">
        <f t="shared" si="148"/>
        <v>0.11872957899179255</v>
      </c>
      <c r="AK228" s="17">
        <f t="shared" si="148"/>
        <v>0.1234707399072312</v>
      </c>
      <c r="AL228" s="17">
        <f t="shared" si="146"/>
        <v>0.12289909550715106</v>
      </c>
      <c r="AM228" s="17">
        <f t="shared" si="146"/>
        <v>0.13893152272101683</v>
      </c>
      <c r="AN228" s="17">
        <f t="shared" si="146"/>
        <v>0.14145388089868099</v>
      </c>
      <c r="AO228" s="17">
        <f t="shared" si="146"/>
        <v>0.14804003107223299</v>
      </c>
      <c r="AP228" s="17">
        <f t="shared" si="146"/>
        <v>0.15299333959741473</v>
      </c>
      <c r="AQ228" s="17">
        <f t="shared" si="146"/>
        <v>0.1615644356381947</v>
      </c>
      <c r="AR228" s="17">
        <f t="shared" si="146"/>
        <v>0.16408606677520457</v>
      </c>
      <c r="AS228" s="17">
        <f t="shared" si="143"/>
        <v>0.16639340884103196</v>
      </c>
      <c r="AT228" s="17">
        <f t="shared" si="143"/>
        <v>0.170219891194161</v>
      </c>
      <c r="AU228" s="17">
        <f t="shared" si="143"/>
        <v>0.17392246383478577</v>
      </c>
      <c r="AV228" s="87">
        <f t="shared" ref="AV228:BV228" si="149">AU228+$B228*$A228^(AV$220-$AU$220)</f>
        <v>0.17559125239211601</v>
      </c>
      <c r="AW228" s="87">
        <f t="shared" si="149"/>
        <v>0.17726004094944625</v>
      </c>
      <c r="AX228" s="87">
        <f t="shared" si="149"/>
        <v>0.17892882950677649</v>
      </c>
      <c r="AY228" s="87">
        <f t="shared" si="149"/>
        <v>0.18059761806410674</v>
      </c>
      <c r="AZ228" s="87">
        <f t="shared" si="149"/>
        <v>0.18226640662143698</v>
      </c>
      <c r="BA228" s="87">
        <f t="shared" si="149"/>
        <v>0.18393519517876722</v>
      </c>
      <c r="BB228" s="87">
        <f t="shared" si="149"/>
        <v>0.18560398373609746</v>
      </c>
      <c r="BC228" s="87">
        <f t="shared" si="149"/>
        <v>0.1872727722934277</v>
      </c>
      <c r="BD228" s="87">
        <f t="shared" si="149"/>
        <v>0.18894156085075794</v>
      </c>
      <c r="BE228" s="87">
        <f t="shared" si="149"/>
        <v>0.19061034940808819</v>
      </c>
      <c r="BF228" s="87">
        <f t="shared" si="149"/>
        <v>0.19227913796541843</v>
      </c>
      <c r="BG228" s="87">
        <f t="shared" si="149"/>
        <v>0.19394792652274867</v>
      </c>
      <c r="BH228" s="87">
        <f t="shared" si="149"/>
        <v>0.19561671508007891</v>
      </c>
      <c r="BI228" s="87">
        <f t="shared" si="149"/>
        <v>0.19728550363740915</v>
      </c>
      <c r="BJ228" s="87">
        <f t="shared" si="149"/>
        <v>0.1989542921947394</v>
      </c>
      <c r="BK228" s="87">
        <f t="shared" si="149"/>
        <v>0.20062308075206964</v>
      </c>
      <c r="BL228" s="87">
        <f t="shared" si="149"/>
        <v>0.20229186930939988</v>
      </c>
      <c r="BM228" s="350">
        <f t="shared" si="149"/>
        <v>0.20396065786673012</v>
      </c>
      <c r="BN228" s="350">
        <f t="shared" si="149"/>
        <v>0.20562944642406036</v>
      </c>
      <c r="BO228" s="350">
        <f t="shared" si="149"/>
        <v>0.20729823498139061</v>
      </c>
      <c r="BP228" s="350">
        <f t="shared" si="149"/>
        <v>0.20896702353872085</v>
      </c>
      <c r="BQ228" s="350">
        <f t="shared" si="149"/>
        <v>0.21063581209605109</v>
      </c>
      <c r="BR228" s="350">
        <f t="shared" si="149"/>
        <v>0.21230460065338133</v>
      </c>
      <c r="BS228" s="350">
        <f t="shared" si="149"/>
        <v>0.21397338921071157</v>
      </c>
      <c r="BT228" s="350">
        <f t="shared" si="149"/>
        <v>0.21564217776804182</v>
      </c>
      <c r="BU228" s="350">
        <f t="shared" si="149"/>
        <v>0.21731096632537206</v>
      </c>
      <c r="BV228" s="351">
        <f t="shared" si="149"/>
        <v>0.2189797548827023</v>
      </c>
    </row>
    <row r="229" spans="1:74" x14ac:dyDescent="0.2">
      <c r="A229" s="218">
        <f t="shared" si="135"/>
        <v>1</v>
      </c>
      <c r="B229" s="178">
        <f t="shared" si="130"/>
        <v>1.3726643583859585E-3</v>
      </c>
      <c r="C229" s="170"/>
      <c r="D229" s="182" t="str">
        <f t="shared" ref="D229:D232" si="150">D195</f>
        <v>MD - Diesel trains</v>
      </c>
      <c r="E229" s="194">
        <f t="shared" ref="E229:AK229" si="151">E142/E195</f>
        <v>0.11366181930746098</v>
      </c>
      <c r="F229" s="17">
        <f t="shared" si="151"/>
        <v>0.11343486162606539</v>
      </c>
      <c r="G229" s="17">
        <f t="shared" si="151"/>
        <v>0.10906353902154352</v>
      </c>
      <c r="H229" s="17">
        <f t="shared" si="151"/>
        <v>0.11322815565180094</v>
      </c>
      <c r="I229" s="17">
        <f t="shared" si="151"/>
        <v>0.11054354257313595</v>
      </c>
      <c r="J229" s="17">
        <f t="shared" si="151"/>
        <v>0.11986061632629262</v>
      </c>
      <c r="K229" s="17">
        <f t="shared" si="151"/>
        <v>0.1130787529876838</v>
      </c>
      <c r="L229" s="17">
        <f t="shared" si="151"/>
        <v>0.11703345081783298</v>
      </c>
      <c r="M229" s="17">
        <f t="shared" si="151"/>
        <v>0.11761697872304634</v>
      </c>
      <c r="N229" s="17">
        <f t="shared" si="151"/>
        <v>0.11978030350538714</v>
      </c>
      <c r="O229" s="17">
        <f t="shared" si="151"/>
        <v>0.13335636192146885</v>
      </c>
      <c r="P229" s="17">
        <f t="shared" si="151"/>
        <v>0.11897518624261673</v>
      </c>
      <c r="Q229" s="17">
        <f t="shared" si="151"/>
        <v>0.15129623619799606</v>
      </c>
      <c r="R229" s="17">
        <f t="shared" si="151"/>
        <v>0.12089857553881707</v>
      </c>
      <c r="S229" s="17">
        <f t="shared" si="151"/>
        <v>0.11627494725705577</v>
      </c>
      <c r="T229" s="17">
        <f t="shared" si="151"/>
        <v>0.12315519391099929</v>
      </c>
      <c r="U229" s="17">
        <f t="shared" si="151"/>
        <v>0.1415580972031551</v>
      </c>
      <c r="V229" s="17">
        <f t="shared" si="151"/>
        <v>0.14611653746384345</v>
      </c>
      <c r="W229" s="17">
        <f t="shared" si="151"/>
        <v>0.1265463026817725</v>
      </c>
      <c r="X229" s="17">
        <f t="shared" si="151"/>
        <v>0.13236806663465758</v>
      </c>
      <c r="Y229" s="17">
        <f t="shared" si="151"/>
        <v>0.12438983072195511</v>
      </c>
      <c r="Z229" s="17">
        <f t="shared" si="151"/>
        <v>0.14174687941511516</v>
      </c>
      <c r="AA229" s="17">
        <f t="shared" si="151"/>
        <v>0.12351595079292513</v>
      </c>
      <c r="AB229" s="17">
        <f t="shared" si="151"/>
        <v>0.12831578979065209</v>
      </c>
      <c r="AC229" s="17">
        <f t="shared" si="151"/>
        <v>0.12976421134807747</v>
      </c>
      <c r="AD229" s="17">
        <f t="shared" si="151"/>
        <v>0.13139522521139751</v>
      </c>
      <c r="AE229" s="17">
        <f t="shared" si="151"/>
        <v>0.14340129165380852</v>
      </c>
      <c r="AF229" s="17">
        <f t="shared" si="151"/>
        <v>0.13982704163284834</v>
      </c>
      <c r="AG229" s="17">
        <f t="shared" si="151"/>
        <v>0.15286047158621066</v>
      </c>
      <c r="AH229" s="17">
        <f t="shared" si="151"/>
        <v>0.15512141760890888</v>
      </c>
      <c r="AI229" s="17">
        <f t="shared" si="151"/>
        <v>0.14738674610867591</v>
      </c>
      <c r="AJ229" s="17">
        <f t="shared" si="151"/>
        <v>0.15390263225944237</v>
      </c>
      <c r="AK229" s="17">
        <f t="shared" si="151"/>
        <v>0.16235681417764339</v>
      </c>
      <c r="AL229" s="17">
        <f t="shared" si="146"/>
        <v>0.1566607652531542</v>
      </c>
      <c r="AM229" s="17">
        <f t="shared" si="146"/>
        <v>0.16428783599628388</v>
      </c>
      <c r="AN229" s="17">
        <f t="shared" si="146"/>
        <v>0.17027107551400739</v>
      </c>
      <c r="AO229" s="17">
        <f t="shared" si="146"/>
        <v>0.17322022555485289</v>
      </c>
      <c r="AP229" s="17">
        <f t="shared" si="146"/>
        <v>0.17734975614827375</v>
      </c>
      <c r="AQ229" s="17">
        <f t="shared" si="146"/>
        <v>0.17565323603172389</v>
      </c>
      <c r="AR229" s="17">
        <f t="shared" si="146"/>
        <v>0.17384893809709365</v>
      </c>
      <c r="AS229" s="17">
        <f t="shared" si="143"/>
        <v>0.16887696971226421</v>
      </c>
      <c r="AT229" s="17">
        <f t="shared" si="143"/>
        <v>0.17256867280257723</v>
      </c>
      <c r="AU229" s="17">
        <f t="shared" si="143"/>
        <v>0.17131372235967124</v>
      </c>
      <c r="AV229" s="87">
        <f t="shared" ref="AV229:BV229" si="152">AU229+$B229*$A229^(AV$220-$AU$220)</f>
        <v>0.17268638671805719</v>
      </c>
      <c r="AW229" s="87">
        <f t="shared" si="152"/>
        <v>0.17405905107644315</v>
      </c>
      <c r="AX229" s="87">
        <f t="shared" si="152"/>
        <v>0.17543171543482911</v>
      </c>
      <c r="AY229" s="87">
        <f t="shared" si="152"/>
        <v>0.17680437979321506</v>
      </c>
      <c r="AZ229" s="87">
        <f t="shared" si="152"/>
        <v>0.17817704415160102</v>
      </c>
      <c r="BA229" s="87">
        <f t="shared" si="152"/>
        <v>0.17954970850998697</v>
      </c>
      <c r="BB229" s="87">
        <f t="shared" si="152"/>
        <v>0.18092237286837293</v>
      </c>
      <c r="BC229" s="87">
        <f t="shared" si="152"/>
        <v>0.18229503722675888</v>
      </c>
      <c r="BD229" s="87">
        <f t="shared" si="152"/>
        <v>0.18366770158514484</v>
      </c>
      <c r="BE229" s="87">
        <f t="shared" si="152"/>
        <v>0.18504036594353079</v>
      </c>
      <c r="BF229" s="87">
        <f t="shared" si="152"/>
        <v>0.18641303030191675</v>
      </c>
      <c r="BG229" s="87">
        <f t="shared" si="152"/>
        <v>0.1877856946603027</v>
      </c>
      <c r="BH229" s="87">
        <f t="shared" si="152"/>
        <v>0.18915835901868866</v>
      </c>
      <c r="BI229" s="87">
        <f t="shared" si="152"/>
        <v>0.19053102337707462</v>
      </c>
      <c r="BJ229" s="87">
        <f t="shared" si="152"/>
        <v>0.19190368773546057</v>
      </c>
      <c r="BK229" s="87">
        <f t="shared" si="152"/>
        <v>0.19327635209384653</v>
      </c>
      <c r="BL229" s="87">
        <f t="shared" si="152"/>
        <v>0.19464901645223248</v>
      </c>
      <c r="BM229" s="350">
        <f t="shared" si="152"/>
        <v>0.19602168081061844</v>
      </c>
      <c r="BN229" s="350">
        <f t="shared" si="152"/>
        <v>0.19739434516900439</v>
      </c>
      <c r="BO229" s="350">
        <f t="shared" si="152"/>
        <v>0.19876700952739035</v>
      </c>
      <c r="BP229" s="350">
        <f t="shared" si="152"/>
        <v>0.2001396738857763</v>
      </c>
      <c r="BQ229" s="350">
        <f t="shared" si="152"/>
        <v>0.20151233824416226</v>
      </c>
      <c r="BR229" s="350">
        <f t="shared" si="152"/>
        <v>0.20288500260254821</v>
      </c>
      <c r="BS229" s="350">
        <f t="shared" si="152"/>
        <v>0.20425766696093417</v>
      </c>
      <c r="BT229" s="350">
        <f t="shared" si="152"/>
        <v>0.20563033131932013</v>
      </c>
      <c r="BU229" s="350">
        <f t="shared" si="152"/>
        <v>0.20700299567770608</v>
      </c>
      <c r="BV229" s="351">
        <f t="shared" si="152"/>
        <v>0.20837566003609204</v>
      </c>
    </row>
    <row r="230" spans="1:74" x14ac:dyDescent="0.2">
      <c r="A230" s="218">
        <f t="shared" si="135"/>
        <v>1</v>
      </c>
      <c r="B230" s="178">
        <f t="shared" si="130"/>
        <v>1.0555063669664278E-3</v>
      </c>
      <c r="C230" s="170"/>
      <c r="D230" s="182" t="str">
        <f t="shared" si="150"/>
        <v>MD - Industry static diesel engines</v>
      </c>
      <c r="E230" s="194">
        <f t="shared" ref="E230:AK230" si="153">E143/E196</f>
        <v>0.22835863614384222</v>
      </c>
      <c r="F230" s="17">
        <f t="shared" si="153"/>
        <v>0.22687171278792628</v>
      </c>
      <c r="G230" s="17">
        <f t="shared" si="153"/>
        <v>0.22270561213166168</v>
      </c>
      <c r="H230" s="17">
        <f t="shared" si="153"/>
        <v>0.23404945804993321</v>
      </c>
      <c r="I230" s="17">
        <f t="shared" si="153"/>
        <v>0.22841926523376829</v>
      </c>
      <c r="J230" s="17">
        <f t="shared" si="153"/>
        <v>0.24906262222898987</v>
      </c>
      <c r="K230" s="17">
        <f t="shared" si="153"/>
        <v>0.23275467899996677</v>
      </c>
      <c r="L230" s="17">
        <f t="shared" si="153"/>
        <v>0.2413475479118076</v>
      </c>
      <c r="M230" s="17">
        <f t="shared" si="153"/>
        <v>0.24818573721687653</v>
      </c>
      <c r="N230" s="17">
        <f t="shared" si="153"/>
        <v>0.24798095707149395</v>
      </c>
      <c r="O230" s="17">
        <f t="shared" si="153"/>
        <v>0.2663415061355851</v>
      </c>
      <c r="P230" s="17">
        <f t="shared" si="153"/>
        <v>0.23402155001015948</v>
      </c>
      <c r="Q230" s="17">
        <f t="shared" si="153"/>
        <v>0.30256038940150798</v>
      </c>
      <c r="R230" s="17">
        <f t="shared" si="153"/>
        <v>0.25006013566321628</v>
      </c>
      <c r="S230" s="17">
        <f t="shared" si="153"/>
        <v>0.22615090350568895</v>
      </c>
      <c r="T230" s="17">
        <f t="shared" si="153"/>
        <v>0.2392225534107017</v>
      </c>
      <c r="U230" s="17">
        <f t="shared" si="153"/>
        <v>0.25487318725365693</v>
      </c>
      <c r="V230" s="17">
        <f t="shared" si="153"/>
        <v>0.29093635164316956</v>
      </c>
      <c r="W230" s="17">
        <f t="shared" si="153"/>
        <v>0.23963654693164513</v>
      </c>
      <c r="X230" s="17">
        <f t="shared" si="153"/>
        <v>0.24621038376800589</v>
      </c>
      <c r="Y230" s="17">
        <f t="shared" si="153"/>
        <v>0.244885057473965</v>
      </c>
      <c r="Z230" s="17">
        <f t="shared" si="153"/>
        <v>0.26592761635374684</v>
      </c>
      <c r="AA230" s="17">
        <f t="shared" si="153"/>
        <v>0.2440540533529065</v>
      </c>
      <c r="AB230" s="17">
        <f t="shared" si="153"/>
        <v>0.24715704125954521</v>
      </c>
      <c r="AC230" s="17">
        <f t="shared" si="153"/>
        <v>0.24841049810852656</v>
      </c>
      <c r="AD230" s="17">
        <f t="shared" si="153"/>
        <v>0.24846659871880072</v>
      </c>
      <c r="AE230" s="17">
        <f t="shared" si="153"/>
        <v>0.26360885964220615</v>
      </c>
      <c r="AF230" s="17">
        <f t="shared" si="153"/>
        <v>0.25462324971839306</v>
      </c>
      <c r="AG230" s="17">
        <f t="shared" si="153"/>
        <v>0.25772591477672063</v>
      </c>
      <c r="AH230" s="17">
        <f t="shared" si="153"/>
        <v>0.24935674157699314</v>
      </c>
      <c r="AI230" s="17">
        <f t="shared" si="153"/>
        <v>0.24020700078644172</v>
      </c>
      <c r="AJ230" s="17">
        <f t="shared" si="153"/>
        <v>0.26246909311664102</v>
      </c>
      <c r="AK230" s="17">
        <f t="shared" si="153"/>
        <v>0.26108033988058776</v>
      </c>
      <c r="AL230" s="17">
        <f t="shared" si="146"/>
        <v>0.24614947750983576</v>
      </c>
      <c r="AM230" s="17">
        <f t="shared" si="146"/>
        <v>0.26006261138011155</v>
      </c>
      <c r="AN230" s="17">
        <f t="shared" si="146"/>
        <v>0.25887926111901111</v>
      </c>
      <c r="AO230" s="17">
        <f t="shared" si="146"/>
        <v>0.26567290128639365</v>
      </c>
      <c r="AP230" s="17">
        <f t="shared" si="146"/>
        <v>0.26455060419658205</v>
      </c>
      <c r="AQ230" s="17">
        <f t="shared" si="146"/>
        <v>0.27551621164576678</v>
      </c>
      <c r="AR230" s="17">
        <f t="shared" si="146"/>
        <v>0.26815508031669483</v>
      </c>
      <c r="AS230" s="17">
        <f t="shared" si="143"/>
        <v>0.26539738181988753</v>
      </c>
      <c r="AT230" s="17">
        <f t="shared" si="143"/>
        <v>0.26884602898589016</v>
      </c>
      <c r="AU230" s="17">
        <f t="shared" si="143"/>
        <v>0.27268990355643219</v>
      </c>
      <c r="AV230" s="87">
        <f t="shared" ref="AV230:BV230" si="154">AU230+$B230*$A230^(AV$220-$AU$220)</f>
        <v>0.27374540992339863</v>
      </c>
      <c r="AW230" s="87">
        <f t="shared" si="154"/>
        <v>0.27480091629036507</v>
      </c>
      <c r="AX230" s="87">
        <f t="shared" si="154"/>
        <v>0.27585642265733151</v>
      </c>
      <c r="AY230" s="87">
        <f t="shared" si="154"/>
        <v>0.27691192902429795</v>
      </c>
      <c r="AZ230" s="87">
        <f t="shared" si="154"/>
        <v>0.27796743539126439</v>
      </c>
      <c r="BA230" s="87">
        <f t="shared" si="154"/>
        <v>0.27902294175823084</v>
      </c>
      <c r="BB230" s="87">
        <f t="shared" si="154"/>
        <v>0.28007844812519728</v>
      </c>
      <c r="BC230" s="87">
        <f t="shared" si="154"/>
        <v>0.28113395449216372</v>
      </c>
      <c r="BD230" s="87">
        <f t="shared" si="154"/>
        <v>0.28218946085913016</v>
      </c>
      <c r="BE230" s="87">
        <f t="shared" si="154"/>
        <v>0.2832449672260966</v>
      </c>
      <c r="BF230" s="87">
        <f t="shared" si="154"/>
        <v>0.28430047359306304</v>
      </c>
      <c r="BG230" s="87">
        <f t="shared" si="154"/>
        <v>0.28535597996002948</v>
      </c>
      <c r="BH230" s="87">
        <f t="shared" si="154"/>
        <v>0.28641148632699592</v>
      </c>
      <c r="BI230" s="87">
        <f t="shared" si="154"/>
        <v>0.28746699269396236</v>
      </c>
      <c r="BJ230" s="87">
        <f t="shared" si="154"/>
        <v>0.28852249906092881</v>
      </c>
      <c r="BK230" s="87">
        <f t="shared" si="154"/>
        <v>0.28957800542789525</v>
      </c>
      <c r="BL230" s="87">
        <f t="shared" si="154"/>
        <v>0.29063351179486169</v>
      </c>
      <c r="BM230" s="350">
        <f t="shared" si="154"/>
        <v>0.29168901816182813</v>
      </c>
      <c r="BN230" s="350">
        <f t="shared" si="154"/>
        <v>0.29274452452879457</v>
      </c>
      <c r="BO230" s="350">
        <f t="shared" si="154"/>
        <v>0.29380003089576101</v>
      </c>
      <c r="BP230" s="350">
        <f t="shared" si="154"/>
        <v>0.29485553726272745</v>
      </c>
      <c r="BQ230" s="350">
        <f t="shared" si="154"/>
        <v>0.29591104362969389</v>
      </c>
      <c r="BR230" s="350">
        <f t="shared" si="154"/>
        <v>0.29696654999666033</v>
      </c>
      <c r="BS230" s="350">
        <f t="shared" si="154"/>
        <v>0.29802205636362677</v>
      </c>
      <c r="BT230" s="350">
        <f t="shared" si="154"/>
        <v>0.29907756273059322</v>
      </c>
      <c r="BU230" s="350">
        <f t="shared" si="154"/>
        <v>0.30013306909755966</v>
      </c>
      <c r="BV230" s="351">
        <f t="shared" si="154"/>
        <v>0.3011885754645261</v>
      </c>
    </row>
    <row r="231" spans="1:74" x14ac:dyDescent="0.2">
      <c r="A231" s="218">
        <f t="shared" si="135"/>
        <v>1</v>
      </c>
      <c r="B231" s="178">
        <f t="shared" si="130"/>
        <v>7.140522263309045E-4</v>
      </c>
      <c r="C231" s="170"/>
      <c r="D231" s="182" t="str">
        <f t="shared" si="150"/>
        <v>MD - Petrol cars</v>
      </c>
      <c r="E231" s="194">
        <f t="shared" ref="E231:AK231" si="155">E144/E197</f>
        <v>0.13971631736836213</v>
      </c>
      <c r="F231" s="17">
        <f t="shared" si="155"/>
        <v>0.13871794298334575</v>
      </c>
      <c r="G231" s="17">
        <f t="shared" si="155"/>
        <v>0.13848331546960821</v>
      </c>
      <c r="H231" s="17">
        <f t="shared" si="155"/>
        <v>0.14639908503766985</v>
      </c>
      <c r="I231" s="17">
        <f t="shared" si="155"/>
        <v>0.13792281742014542</v>
      </c>
      <c r="J231" s="17">
        <f t="shared" si="155"/>
        <v>0.14875774243424061</v>
      </c>
      <c r="K231" s="17">
        <f t="shared" si="155"/>
        <v>0.13922749321719172</v>
      </c>
      <c r="L231" s="17">
        <f t="shared" si="155"/>
        <v>0.14294309881021761</v>
      </c>
      <c r="M231" s="17">
        <f t="shared" si="155"/>
        <v>0.14258384657424045</v>
      </c>
      <c r="N231" s="17">
        <f t="shared" si="155"/>
        <v>0.14405850202183781</v>
      </c>
      <c r="O231" s="17">
        <f t="shared" si="155"/>
        <v>0.1486734841067332</v>
      </c>
      <c r="P231" s="17">
        <f t="shared" si="155"/>
        <v>0.13965570062295155</v>
      </c>
      <c r="Q231" s="17">
        <f t="shared" si="155"/>
        <v>0.18875897357965998</v>
      </c>
      <c r="R231" s="17">
        <f t="shared" si="155"/>
        <v>0.1405214603114841</v>
      </c>
      <c r="S231" s="17">
        <f t="shared" si="155"/>
        <v>0.13387724834669931</v>
      </c>
      <c r="T231" s="17">
        <f t="shared" si="155"/>
        <v>0.14595118458606143</v>
      </c>
      <c r="U231" s="17">
        <f t="shared" si="155"/>
        <v>0.14720491115793755</v>
      </c>
      <c r="V231" s="17">
        <f t="shared" si="155"/>
        <v>0.16117322397072942</v>
      </c>
      <c r="W231" s="17">
        <f t="shared" si="155"/>
        <v>0.14801571682529227</v>
      </c>
      <c r="X231" s="17">
        <f t="shared" si="155"/>
        <v>0.14335508057432164</v>
      </c>
      <c r="Y231" s="17">
        <f t="shared" si="155"/>
        <v>0.14692582673251239</v>
      </c>
      <c r="Z231" s="17">
        <f t="shared" si="155"/>
        <v>0.15785941652174837</v>
      </c>
      <c r="AA231" s="17">
        <f t="shared" si="155"/>
        <v>0.14942651600437612</v>
      </c>
      <c r="AB231" s="17">
        <f t="shared" si="155"/>
        <v>0.15004768666544993</v>
      </c>
      <c r="AC231" s="17">
        <f t="shared" si="155"/>
        <v>0.15367377808388061</v>
      </c>
      <c r="AD231" s="17">
        <f t="shared" si="155"/>
        <v>0.15352846703375594</v>
      </c>
      <c r="AE231" s="17">
        <f t="shared" si="155"/>
        <v>0.1622055214953271</v>
      </c>
      <c r="AF231" s="17">
        <f t="shared" si="155"/>
        <v>0.16182878698840322</v>
      </c>
      <c r="AG231" s="17">
        <f t="shared" si="155"/>
        <v>0.16679130066747916</v>
      </c>
      <c r="AH231" s="17">
        <f t="shared" si="155"/>
        <v>0.16032112659147996</v>
      </c>
      <c r="AI231" s="17">
        <f t="shared" si="155"/>
        <v>0.1548415493975529</v>
      </c>
      <c r="AJ231" s="17">
        <f t="shared" si="155"/>
        <v>0.16327996435822276</v>
      </c>
      <c r="AK231" s="17">
        <f t="shared" si="155"/>
        <v>0.16002844141169098</v>
      </c>
      <c r="AL231" s="17">
        <f t="shared" si="146"/>
        <v>0.1524143915691403</v>
      </c>
      <c r="AM231" s="17">
        <f t="shared" si="146"/>
        <v>0.16263647171164322</v>
      </c>
      <c r="AN231" s="17">
        <f t="shared" si="146"/>
        <v>0.16060001761696757</v>
      </c>
      <c r="AO231" s="17">
        <f t="shared" si="146"/>
        <v>0.16453553787614739</v>
      </c>
      <c r="AP231" s="17">
        <f t="shared" si="146"/>
        <v>0.16506231074785896</v>
      </c>
      <c r="AQ231" s="17">
        <f t="shared" si="146"/>
        <v>0.16796101515626136</v>
      </c>
      <c r="AR231" s="17">
        <f t="shared" si="146"/>
        <v>0.16605861995733315</v>
      </c>
      <c r="AS231" s="17">
        <f t="shared" si="143"/>
        <v>0.16492676545362306</v>
      </c>
      <c r="AT231" s="17">
        <f t="shared" si="143"/>
        <v>0.16835586202582725</v>
      </c>
      <c r="AU231" s="17">
        <f t="shared" si="143"/>
        <v>0.16970651087426011</v>
      </c>
      <c r="AV231" s="87">
        <f t="shared" ref="AV231:BV231" si="156">AU231+$B231*$A231^(AV$220-$AU$220)</f>
        <v>0.170420563100591</v>
      </c>
      <c r="AW231" s="87">
        <f t="shared" si="156"/>
        <v>0.1711346153269219</v>
      </c>
      <c r="AX231" s="87">
        <f t="shared" si="156"/>
        <v>0.17184866755325279</v>
      </c>
      <c r="AY231" s="87">
        <f t="shared" si="156"/>
        <v>0.17256271977958368</v>
      </c>
      <c r="AZ231" s="87">
        <f t="shared" si="156"/>
        <v>0.17327677200591457</v>
      </c>
      <c r="BA231" s="87">
        <f t="shared" si="156"/>
        <v>0.17399082423224546</v>
      </c>
      <c r="BB231" s="87">
        <f t="shared" si="156"/>
        <v>0.17470487645857635</v>
      </c>
      <c r="BC231" s="87">
        <f t="shared" si="156"/>
        <v>0.17541892868490724</v>
      </c>
      <c r="BD231" s="87">
        <f t="shared" si="156"/>
        <v>0.17613298091123814</v>
      </c>
      <c r="BE231" s="87">
        <f t="shared" si="156"/>
        <v>0.17684703313756903</v>
      </c>
      <c r="BF231" s="87">
        <f t="shared" si="156"/>
        <v>0.17756108536389992</v>
      </c>
      <c r="BG231" s="87">
        <f t="shared" si="156"/>
        <v>0.17827513759023081</v>
      </c>
      <c r="BH231" s="87">
        <f t="shared" si="156"/>
        <v>0.1789891898165617</v>
      </c>
      <c r="BI231" s="87">
        <f t="shared" si="156"/>
        <v>0.17970324204289259</v>
      </c>
      <c r="BJ231" s="87">
        <f t="shared" si="156"/>
        <v>0.18041729426922348</v>
      </c>
      <c r="BK231" s="87">
        <f t="shared" si="156"/>
        <v>0.18113134649555437</v>
      </c>
      <c r="BL231" s="87">
        <f t="shared" si="156"/>
        <v>0.18184539872188527</v>
      </c>
      <c r="BM231" s="350">
        <f t="shared" si="156"/>
        <v>0.18255945094821616</v>
      </c>
      <c r="BN231" s="350">
        <f t="shared" si="156"/>
        <v>0.18327350317454705</v>
      </c>
      <c r="BO231" s="350">
        <f t="shared" si="156"/>
        <v>0.18398755540087794</v>
      </c>
      <c r="BP231" s="350">
        <f t="shared" si="156"/>
        <v>0.18470160762720883</v>
      </c>
      <c r="BQ231" s="350">
        <f t="shared" si="156"/>
        <v>0.18541565985353972</v>
      </c>
      <c r="BR231" s="350">
        <f t="shared" si="156"/>
        <v>0.18612971207987061</v>
      </c>
      <c r="BS231" s="350">
        <f t="shared" si="156"/>
        <v>0.1868437643062015</v>
      </c>
      <c r="BT231" s="350">
        <f t="shared" si="156"/>
        <v>0.1875578165325324</v>
      </c>
      <c r="BU231" s="350">
        <f t="shared" si="156"/>
        <v>0.18827186875886329</v>
      </c>
      <c r="BV231" s="351">
        <f t="shared" si="156"/>
        <v>0.18898592098519418</v>
      </c>
    </row>
    <row r="232" spans="1:74" x14ac:dyDescent="0.2">
      <c r="A232" s="218">
        <f t="shared" si="135"/>
        <v>1</v>
      </c>
      <c r="B232" s="179">
        <f t="shared" si="130"/>
        <v>8.3439426761260723E-4</v>
      </c>
      <c r="C232" s="171"/>
      <c r="D232" s="183" t="str">
        <f t="shared" si="150"/>
        <v>MD - Tractors</v>
      </c>
      <c r="E232" s="195">
        <f t="shared" ref="E232:AK232" si="157">E145/E198</f>
        <v>5.1916672213457873E-2</v>
      </c>
      <c r="F232" s="196">
        <f t="shared" si="157"/>
        <v>5.1383909983160767E-2</v>
      </c>
      <c r="G232" s="196">
        <f t="shared" si="157"/>
        <v>4.7843877385738108E-2</v>
      </c>
      <c r="H232" s="196">
        <f t="shared" si="157"/>
        <v>4.9231477242012586E-2</v>
      </c>
      <c r="I232" s="196">
        <f t="shared" si="157"/>
        <v>4.7676825120762004E-2</v>
      </c>
      <c r="J232" s="196">
        <f t="shared" si="157"/>
        <v>5.1283187666547166E-2</v>
      </c>
      <c r="K232" s="196">
        <f t="shared" si="157"/>
        <v>4.8000126065360318E-2</v>
      </c>
      <c r="L232" s="196">
        <f t="shared" si="157"/>
        <v>4.9291475862391035E-2</v>
      </c>
      <c r="M232" s="196">
        <f t="shared" si="157"/>
        <v>4.9155165129422335E-2</v>
      </c>
      <c r="N232" s="196">
        <f t="shared" si="157"/>
        <v>5.0041896785390436E-2</v>
      </c>
      <c r="O232" s="196">
        <f t="shared" si="157"/>
        <v>5.5608818346663202E-2</v>
      </c>
      <c r="P232" s="196">
        <f t="shared" si="157"/>
        <v>5.0197497528626116E-2</v>
      </c>
      <c r="Q232" s="196">
        <f t="shared" si="157"/>
        <v>6.1200429677080455E-2</v>
      </c>
      <c r="R232" s="196">
        <f t="shared" si="157"/>
        <v>4.8717449291266202E-2</v>
      </c>
      <c r="S232" s="196">
        <f t="shared" si="157"/>
        <v>4.6984070429244081E-2</v>
      </c>
      <c r="T232" s="196">
        <f t="shared" si="157"/>
        <v>4.9719424887655891E-2</v>
      </c>
      <c r="U232" s="196">
        <f t="shared" si="157"/>
        <v>5.532285022951549E-2</v>
      </c>
      <c r="V232" s="196">
        <f t="shared" si="157"/>
        <v>5.7014909729473533E-2</v>
      </c>
      <c r="W232" s="196">
        <f t="shared" si="157"/>
        <v>4.7900107173189342E-2</v>
      </c>
      <c r="X232" s="196">
        <f t="shared" si="157"/>
        <v>5.2527892920921943E-2</v>
      </c>
      <c r="Y232" s="196">
        <f t="shared" si="157"/>
        <v>5.0969946617812761E-2</v>
      </c>
      <c r="Z232" s="196">
        <f t="shared" si="157"/>
        <v>5.5675450869276402E-2</v>
      </c>
      <c r="AA232" s="196">
        <f t="shared" si="157"/>
        <v>4.7852584586516644E-2</v>
      </c>
      <c r="AB232" s="196">
        <f t="shared" si="157"/>
        <v>4.6140412080437454E-2</v>
      </c>
      <c r="AC232" s="196">
        <f t="shared" si="157"/>
        <v>4.5006546822292423E-2</v>
      </c>
      <c r="AD232" s="196">
        <f t="shared" si="157"/>
        <v>4.1928469073325383E-2</v>
      </c>
      <c r="AE232" s="196">
        <f t="shared" si="157"/>
        <v>4.6415930772181944E-2</v>
      </c>
      <c r="AF232" s="196">
        <f t="shared" si="157"/>
        <v>4.6084526369655682E-2</v>
      </c>
      <c r="AG232" s="196">
        <f t="shared" si="157"/>
        <v>5.0403085947141636E-2</v>
      </c>
      <c r="AH232" s="196">
        <f t="shared" si="157"/>
        <v>5.2328685158527226E-2</v>
      </c>
      <c r="AI232" s="196">
        <f t="shared" si="157"/>
        <v>5.4013758035766593E-2</v>
      </c>
      <c r="AJ232" s="196">
        <f t="shared" si="157"/>
        <v>5.9364789495896311E-2</v>
      </c>
      <c r="AK232" s="196">
        <f t="shared" si="157"/>
        <v>6.1735370415058215E-2</v>
      </c>
      <c r="AL232" s="196">
        <f t="shared" si="146"/>
        <v>6.1449547317654361E-2</v>
      </c>
      <c r="AM232" s="196">
        <f t="shared" si="146"/>
        <v>6.9465761360508388E-2</v>
      </c>
      <c r="AN232" s="196">
        <f t="shared" si="146"/>
        <v>7.0726940449340442E-2</v>
      </c>
      <c r="AO232" s="196">
        <f t="shared" si="146"/>
        <v>7.4020015536116437E-2</v>
      </c>
      <c r="AP232" s="196">
        <f t="shared" si="146"/>
        <v>7.6496669339086124E-2</v>
      </c>
      <c r="AQ232" s="196">
        <f t="shared" si="146"/>
        <v>8.0782217352267871E-2</v>
      </c>
      <c r="AR232" s="196">
        <f t="shared" si="146"/>
        <v>8.2043033387602229E-2</v>
      </c>
      <c r="AS232" s="196">
        <f t="shared" si="143"/>
        <v>8.3196703961328472E-2</v>
      </c>
      <c r="AT232" s="196">
        <f t="shared" si="143"/>
        <v>8.5109946060814956E-2</v>
      </c>
      <c r="AU232" s="196">
        <f t="shared" si="143"/>
        <v>8.6961231453187376E-2</v>
      </c>
      <c r="AV232" s="214">
        <f t="shared" ref="AV232:BV232" si="158">AU232+$B232*$A232^(AV$220-$AU$220)</f>
        <v>8.7795625720799977E-2</v>
      </c>
      <c r="AW232" s="214">
        <f t="shared" si="158"/>
        <v>8.8630019988412578E-2</v>
      </c>
      <c r="AX232" s="214">
        <f t="shared" si="158"/>
        <v>8.9464414256025179E-2</v>
      </c>
      <c r="AY232" s="214">
        <f t="shared" si="158"/>
        <v>9.029880852363778E-2</v>
      </c>
      <c r="AZ232" s="214">
        <f t="shared" si="158"/>
        <v>9.1133202791250381E-2</v>
      </c>
      <c r="BA232" s="214">
        <f t="shared" si="158"/>
        <v>9.1967597058862982E-2</v>
      </c>
      <c r="BB232" s="214">
        <f t="shared" si="158"/>
        <v>9.2801991326475583E-2</v>
      </c>
      <c r="BC232" s="214">
        <f t="shared" si="158"/>
        <v>9.3636385594088184E-2</v>
      </c>
      <c r="BD232" s="214">
        <f t="shared" si="158"/>
        <v>9.4470779861700785E-2</v>
      </c>
      <c r="BE232" s="214">
        <f t="shared" si="158"/>
        <v>9.5305174129313386E-2</v>
      </c>
      <c r="BF232" s="214">
        <f t="shared" si="158"/>
        <v>9.6139568396925987E-2</v>
      </c>
      <c r="BG232" s="214">
        <f t="shared" si="158"/>
        <v>9.6973962664538588E-2</v>
      </c>
      <c r="BH232" s="214">
        <f t="shared" si="158"/>
        <v>9.7808356932151189E-2</v>
      </c>
      <c r="BI232" s="214">
        <f t="shared" si="158"/>
        <v>9.864275119976379E-2</v>
      </c>
      <c r="BJ232" s="214">
        <f t="shared" si="158"/>
        <v>9.9477145467376391E-2</v>
      </c>
      <c r="BK232" s="214">
        <f t="shared" si="158"/>
        <v>0.10031153973498899</v>
      </c>
      <c r="BL232" s="214">
        <f t="shared" si="158"/>
        <v>0.10114593400260159</v>
      </c>
      <c r="BM232" s="353">
        <f t="shared" si="158"/>
        <v>0.10198032827021419</v>
      </c>
      <c r="BN232" s="353">
        <f t="shared" si="158"/>
        <v>0.10281472253782679</v>
      </c>
      <c r="BO232" s="353">
        <f t="shared" si="158"/>
        <v>0.1036491168054394</v>
      </c>
      <c r="BP232" s="353">
        <f t="shared" si="158"/>
        <v>0.104483511073052</v>
      </c>
      <c r="BQ232" s="353">
        <f t="shared" si="158"/>
        <v>0.1053179053406646</v>
      </c>
      <c r="BR232" s="353">
        <f t="shared" si="158"/>
        <v>0.1061522996082772</v>
      </c>
      <c r="BS232" s="353">
        <f t="shared" si="158"/>
        <v>0.1069866938758898</v>
      </c>
      <c r="BT232" s="353">
        <f t="shared" si="158"/>
        <v>0.1078210881435024</v>
      </c>
      <c r="BU232" s="353">
        <f t="shared" si="158"/>
        <v>0.108655482411115</v>
      </c>
      <c r="BV232" s="354">
        <f t="shared" si="158"/>
        <v>0.1094898766787276</v>
      </c>
    </row>
    <row r="233" spans="1:74" x14ac:dyDescent="0.2">
      <c r="A233" s="271"/>
      <c r="B233" s="177">
        <f t="shared" si="130"/>
        <v>-6.3817907840922985E-4</v>
      </c>
      <c r="C233" s="172" t="str">
        <f>C199</f>
        <v>Electricity</v>
      </c>
      <c r="D233" s="184" t="str">
        <f t="shared" si="131"/>
        <v>KE - Fans</v>
      </c>
      <c r="E233" s="197">
        <f t="shared" ref="E233:AK233" si="159">E146/E199</f>
        <v>9.3014738123533919E-2</v>
      </c>
      <c r="F233" s="198">
        <f t="shared" si="159"/>
        <v>9.3502751418469601E-2</v>
      </c>
      <c r="G233" s="198">
        <f t="shared" si="159"/>
        <v>9.4370118378173495E-2</v>
      </c>
      <c r="H233" s="198">
        <f t="shared" si="159"/>
        <v>9.581054862930205E-2</v>
      </c>
      <c r="I233" s="198">
        <f t="shared" si="159"/>
        <v>9.5874189654231751E-2</v>
      </c>
      <c r="J233" s="198">
        <f t="shared" si="159"/>
        <v>9.6396848115085407E-2</v>
      </c>
      <c r="K233" s="198">
        <f t="shared" si="159"/>
        <v>9.6294950713769215E-2</v>
      </c>
      <c r="L233" s="198">
        <f t="shared" si="159"/>
        <v>9.6778311054248334E-2</v>
      </c>
      <c r="M233" s="198">
        <f t="shared" si="159"/>
        <v>9.7555124468892584E-2</v>
      </c>
      <c r="N233" s="198">
        <f t="shared" si="159"/>
        <v>9.8920122835642221E-2</v>
      </c>
      <c r="O233" s="198">
        <f t="shared" si="159"/>
        <v>0.10009569447036658</v>
      </c>
      <c r="P233" s="198">
        <f t="shared" si="159"/>
        <v>0.10001491690451969</v>
      </c>
      <c r="Q233" s="198">
        <f t="shared" si="159"/>
        <v>0.10143578155857043</v>
      </c>
      <c r="R233" s="198">
        <f t="shared" si="159"/>
        <v>9.7349559052976098E-2</v>
      </c>
      <c r="S233" s="198">
        <f t="shared" si="159"/>
        <v>0.10118580973951043</v>
      </c>
      <c r="T233" s="198">
        <f t="shared" si="159"/>
        <v>0.10231458219670249</v>
      </c>
      <c r="U233" s="198">
        <f t="shared" si="159"/>
        <v>0.10473569795407038</v>
      </c>
      <c r="V233" s="198">
        <f t="shared" si="159"/>
        <v>0.10513782881498114</v>
      </c>
      <c r="W233" s="198">
        <f t="shared" si="159"/>
        <v>0.10570948597212249</v>
      </c>
      <c r="X233" s="198">
        <f t="shared" si="159"/>
        <v>0.10607624601595329</v>
      </c>
      <c r="Y233" s="198">
        <f t="shared" si="159"/>
        <v>0.10669652849214672</v>
      </c>
      <c r="Z233" s="198">
        <f t="shared" si="159"/>
        <v>0.1071062436763487</v>
      </c>
      <c r="AA233" s="198">
        <f t="shared" si="159"/>
        <v>0.10737769281164995</v>
      </c>
      <c r="AB233" s="198">
        <f t="shared" si="159"/>
        <v>0.10712403063491886</v>
      </c>
      <c r="AC233" s="198">
        <f t="shared" si="159"/>
        <v>0.11253436522846771</v>
      </c>
      <c r="AD233" s="198">
        <f t="shared" si="159"/>
        <v>0.11795987317656545</v>
      </c>
      <c r="AE233" s="198">
        <f t="shared" si="159"/>
        <v>0.10889443989153272</v>
      </c>
      <c r="AF233" s="198">
        <f t="shared" si="159"/>
        <v>6.6953193754521648E-2</v>
      </c>
      <c r="AG233" s="198">
        <f t="shared" si="159"/>
        <v>7.7597005692278051E-2</v>
      </c>
      <c r="AH233" s="198">
        <f t="shared" si="159"/>
        <v>9.7762373866335267E-2</v>
      </c>
      <c r="AI233" s="198">
        <f t="shared" si="159"/>
        <v>8.9193282802693744E-2</v>
      </c>
      <c r="AJ233" s="198">
        <f t="shared" si="159"/>
        <v>6.9621102219510275E-2</v>
      </c>
      <c r="AK233" s="198">
        <f t="shared" si="159"/>
        <v>6.8664787410583891E-2</v>
      </c>
      <c r="AL233" s="198">
        <f t="shared" si="146"/>
        <v>9.60430554704996E-2</v>
      </c>
      <c r="AM233" s="198">
        <f t="shared" si="146"/>
        <v>8.2867421906070354E-2</v>
      </c>
      <c r="AN233" s="198">
        <f t="shared" si="146"/>
        <v>6.7316993478234166E-2</v>
      </c>
      <c r="AO233" s="198">
        <f t="shared" si="146"/>
        <v>6.1252778823347787E-2</v>
      </c>
      <c r="AP233" s="198">
        <f t="shared" si="146"/>
        <v>7.4291491556185113E-2</v>
      </c>
      <c r="AQ233" s="198">
        <f t="shared" si="146"/>
        <v>7.803479384757471E-2</v>
      </c>
      <c r="AR233" s="198">
        <f t="shared" si="146"/>
        <v>6.1225086926937879E-2</v>
      </c>
      <c r="AS233" s="198">
        <f t="shared" si="143"/>
        <v>6.9205718867250493E-2</v>
      </c>
      <c r="AT233" s="198">
        <f t="shared" si="143"/>
        <v>6.7407024595430562E-2</v>
      </c>
      <c r="AU233" s="198">
        <f t="shared" si="143"/>
        <v>6.6211216830346267E-2</v>
      </c>
      <c r="AV233" s="270">
        <f t="shared" ref="AV233:AV241" si="160">AU233</f>
        <v>6.6211216830346267E-2</v>
      </c>
      <c r="AW233" s="270">
        <f t="shared" ref="AW233:BV233" si="161">AV233</f>
        <v>6.6211216830346267E-2</v>
      </c>
      <c r="AX233" s="270">
        <f t="shared" si="161"/>
        <v>6.6211216830346267E-2</v>
      </c>
      <c r="AY233" s="270">
        <f t="shared" si="161"/>
        <v>6.6211216830346267E-2</v>
      </c>
      <c r="AZ233" s="270">
        <f t="shared" si="161"/>
        <v>6.6211216830346267E-2</v>
      </c>
      <c r="BA233" s="270">
        <f t="shared" si="161"/>
        <v>6.6211216830346267E-2</v>
      </c>
      <c r="BB233" s="270">
        <f t="shared" si="161"/>
        <v>6.6211216830346267E-2</v>
      </c>
      <c r="BC233" s="270">
        <f t="shared" si="161"/>
        <v>6.6211216830346267E-2</v>
      </c>
      <c r="BD233" s="270">
        <f t="shared" si="161"/>
        <v>6.6211216830346267E-2</v>
      </c>
      <c r="BE233" s="270">
        <f t="shared" si="161"/>
        <v>6.6211216830346267E-2</v>
      </c>
      <c r="BF233" s="270">
        <f t="shared" si="161"/>
        <v>6.6211216830346267E-2</v>
      </c>
      <c r="BG233" s="270">
        <f t="shared" si="161"/>
        <v>6.6211216830346267E-2</v>
      </c>
      <c r="BH233" s="270">
        <f t="shared" si="161"/>
        <v>6.6211216830346267E-2</v>
      </c>
      <c r="BI233" s="270">
        <f t="shared" si="161"/>
        <v>6.6211216830346267E-2</v>
      </c>
      <c r="BJ233" s="270">
        <f t="shared" si="161"/>
        <v>6.6211216830346267E-2</v>
      </c>
      <c r="BK233" s="270">
        <f t="shared" si="161"/>
        <v>6.6211216830346267E-2</v>
      </c>
      <c r="BL233" s="270">
        <f t="shared" si="161"/>
        <v>6.6211216830346267E-2</v>
      </c>
      <c r="BM233" s="355">
        <f t="shared" si="161"/>
        <v>6.6211216830346267E-2</v>
      </c>
      <c r="BN233" s="355">
        <f t="shared" si="161"/>
        <v>6.6211216830346267E-2</v>
      </c>
      <c r="BO233" s="355">
        <f t="shared" si="161"/>
        <v>6.6211216830346267E-2</v>
      </c>
      <c r="BP233" s="355">
        <f t="shared" si="161"/>
        <v>6.6211216830346267E-2</v>
      </c>
      <c r="BQ233" s="355">
        <f t="shared" si="161"/>
        <v>6.6211216830346267E-2</v>
      </c>
      <c r="BR233" s="355">
        <f t="shared" si="161"/>
        <v>6.6211216830346267E-2</v>
      </c>
      <c r="BS233" s="355">
        <f t="shared" si="161"/>
        <v>6.6211216830346267E-2</v>
      </c>
      <c r="BT233" s="355">
        <f t="shared" si="161"/>
        <v>6.6211216830346267E-2</v>
      </c>
      <c r="BU233" s="355">
        <f t="shared" si="161"/>
        <v>6.6211216830346267E-2</v>
      </c>
      <c r="BV233" s="355">
        <f t="shared" si="161"/>
        <v>6.6211216830346267E-2</v>
      </c>
    </row>
    <row r="234" spans="1:74" x14ac:dyDescent="0.2">
      <c r="A234" s="218" t="s">
        <v>125</v>
      </c>
      <c r="B234" s="178">
        <f t="shared" si="130"/>
        <v>-2.5721597896479064E-5</v>
      </c>
      <c r="C234" s="173"/>
      <c r="D234" s="123" t="str">
        <f t="shared" si="131"/>
        <v>Light - Electric lights</v>
      </c>
      <c r="E234" s="199">
        <f t="shared" ref="E234:AK234" si="162">E147/E200</f>
        <v>2.4153661318229439E-2</v>
      </c>
      <c r="F234" s="18">
        <f t="shared" si="162"/>
        <v>2.4522623150904657E-2</v>
      </c>
      <c r="G234" s="18">
        <f t="shared" si="162"/>
        <v>2.4991916547673458E-2</v>
      </c>
      <c r="H234" s="18">
        <f t="shared" si="162"/>
        <v>2.5616218760854653E-2</v>
      </c>
      <c r="I234" s="18">
        <f t="shared" si="162"/>
        <v>2.5873603338382241E-2</v>
      </c>
      <c r="J234" s="18">
        <f t="shared" si="162"/>
        <v>2.6253734791570421E-2</v>
      </c>
      <c r="K234" s="18">
        <f t="shared" si="162"/>
        <v>2.6462257409991561E-2</v>
      </c>
      <c r="L234" s="18">
        <f t="shared" si="162"/>
        <v>2.6830021553821786E-2</v>
      </c>
      <c r="M234" s="18">
        <f t="shared" si="162"/>
        <v>2.7279693553545679E-2</v>
      </c>
      <c r="N234" s="18">
        <f t="shared" si="162"/>
        <v>2.7896485260028362E-2</v>
      </c>
      <c r="O234" s="18">
        <f t="shared" si="162"/>
        <v>2.8463404053995153E-2</v>
      </c>
      <c r="P234" s="18">
        <f t="shared" si="162"/>
        <v>2.8673189778977318E-2</v>
      </c>
      <c r="Q234" s="18">
        <f t="shared" si="162"/>
        <v>2.9314152463967205E-2</v>
      </c>
      <c r="R234" s="18">
        <f t="shared" si="162"/>
        <v>2.8355160198364485E-2</v>
      </c>
      <c r="S234" s="18">
        <f t="shared" si="162"/>
        <v>2.9700824164038922E-2</v>
      </c>
      <c r="T234" s="18">
        <f t="shared" si="162"/>
        <v>3.0260614354390508E-2</v>
      </c>
      <c r="U234" s="18">
        <f t="shared" si="162"/>
        <v>3.1208181527483638E-2</v>
      </c>
      <c r="V234" s="18">
        <f t="shared" si="162"/>
        <v>3.1558043211193099E-2</v>
      </c>
      <c r="W234" s="18">
        <f t="shared" si="162"/>
        <v>3.1958595819263705E-2</v>
      </c>
      <c r="X234" s="18">
        <f t="shared" si="162"/>
        <v>3.2296938362088717E-2</v>
      </c>
      <c r="Y234" s="18">
        <f t="shared" si="162"/>
        <v>3.2712310856038471E-2</v>
      </c>
      <c r="Z234" s="18">
        <f t="shared" si="162"/>
        <v>3.3063060421771616E-2</v>
      </c>
      <c r="AA234" s="18">
        <f t="shared" si="162"/>
        <v>3.3370336570200373E-2</v>
      </c>
      <c r="AB234" s="18">
        <f t="shared" si="162"/>
        <v>3.3512272477779284E-2</v>
      </c>
      <c r="AC234" s="18">
        <f t="shared" si="162"/>
        <v>3.5434476067677662E-2</v>
      </c>
      <c r="AD234" s="18">
        <f t="shared" si="162"/>
        <v>3.7381233967232808E-2</v>
      </c>
      <c r="AE234" s="18">
        <f t="shared" si="162"/>
        <v>3.4726360898487518E-2</v>
      </c>
      <c r="AF234" s="18">
        <f t="shared" si="162"/>
        <v>2.1484040004906453E-2</v>
      </c>
      <c r="AG234" s="18">
        <f t="shared" si="162"/>
        <v>2.5051781575985158E-2</v>
      </c>
      <c r="AH234" s="18">
        <f t="shared" si="162"/>
        <v>3.1752164126870722E-2</v>
      </c>
      <c r="AI234" s="18">
        <f t="shared" si="162"/>
        <v>2.9140809852976908E-2</v>
      </c>
      <c r="AJ234" s="18">
        <f t="shared" si="162"/>
        <v>2.2879110427513543E-2</v>
      </c>
      <c r="AK234" s="18">
        <f t="shared" si="162"/>
        <v>2.2694619843948039E-2</v>
      </c>
      <c r="AL234" s="18">
        <f t="shared" si="146"/>
        <v>3.1923324842504104E-2</v>
      </c>
      <c r="AM234" s="18">
        <f t="shared" si="146"/>
        <v>2.7697647518980226E-2</v>
      </c>
      <c r="AN234" s="18">
        <f t="shared" si="146"/>
        <v>2.2623776645168334E-2</v>
      </c>
      <c r="AO234" s="18">
        <f t="shared" si="146"/>
        <v>2.0697256154051224E-2</v>
      </c>
      <c r="AP234" s="18">
        <f t="shared" si="146"/>
        <v>2.5237055163945282E-2</v>
      </c>
      <c r="AQ234" s="18">
        <f t="shared" si="146"/>
        <v>2.6648164720803703E-2</v>
      </c>
      <c r="AR234" s="18">
        <f t="shared" si="146"/>
        <v>2.1016257786297829E-2</v>
      </c>
      <c r="AS234" s="18">
        <f t="shared" si="143"/>
        <v>2.3877187957673681E-2</v>
      </c>
      <c r="AT234" s="18">
        <f t="shared" si="143"/>
        <v>2.337386442294102E-2</v>
      </c>
      <c r="AU234" s="18">
        <f t="shared" si="143"/>
        <v>2.3073354206577319E-2</v>
      </c>
      <c r="AV234" s="50">
        <f t="shared" si="160"/>
        <v>2.3073354206577319E-2</v>
      </c>
      <c r="AW234" s="50">
        <f t="shared" ref="AW234:BV238" si="163">AV234</f>
        <v>2.3073354206577319E-2</v>
      </c>
      <c r="AX234" s="50">
        <f t="shared" si="163"/>
        <v>2.3073354206577319E-2</v>
      </c>
      <c r="AY234" s="50">
        <f t="shared" si="163"/>
        <v>2.3073354206577319E-2</v>
      </c>
      <c r="AZ234" s="50">
        <f t="shared" si="163"/>
        <v>2.3073354206577319E-2</v>
      </c>
      <c r="BA234" s="50">
        <f t="shared" si="163"/>
        <v>2.3073354206577319E-2</v>
      </c>
      <c r="BB234" s="50">
        <f t="shared" si="163"/>
        <v>2.3073354206577319E-2</v>
      </c>
      <c r="BC234" s="50">
        <f t="shared" si="163"/>
        <v>2.3073354206577319E-2</v>
      </c>
      <c r="BD234" s="50">
        <f t="shared" si="163"/>
        <v>2.3073354206577319E-2</v>
      </c>
      <c r="BE234" s="50">
        <f t="shared" si="163"/>
        <v>2.3073354206577319E-2</v>
      </c>
      <c r="BF234" s="50">
        <f t="shared" si="163"/>
        <v>2.3073354206577319E-2</v>
      </c>
      <c r="BG234" s="50">
        <f t="shared" si="163"/>
        <v>2.3073354206577319E-2</v>
      </c>
      <c r="BH234" s="50">
        <f t="shared" si="163"/>
        <v>2.3073354206577319E-2</v>
      </c>
      <c r="BI234" s="50">
        <f t="shared" si="163"/>
        <v>2.3073354206577319E-2</v>
      </c>
      <c r="BJ234" s="50">
        <f t="shared" si="163"/>
        <v>2.3073354206577319E-2</v>
      </c>
      <c r="BK234" s="50">
        <f t="shared" si="163"/>
        <v>2.3073354206577319E-2</v>
      </c>
      <c r="BL234" s="50">
        <f t="shared" si="163"/>
        <v>2.3073354206577319E-2</v>
      </c>
      <c r="BM234" s="356">
        <f t="shared" si="163"/>
        <v>2.3073354206577319E-2</v>
      </c>
      <c r="BN234" s="356">
        <f t="shared" si="163"/>
        <v>2.3073354206577319E-2</v>
      </c>
      <c r="BO234" s="356">
        <f t="shared" si="163"/>
        <v>2.3073354206577319E-2</v>
      </c>
      <c r="BP234" s="356">
        <f t="shared" si="163"/>
        <v>2.3073354206577319E-2</v>
      </c>
      <c r="BQ234" s="356">
        <f t="shared" si="163"/>
        <v>2.3073354206577319E-2</v>
      </c>
      <c r="BR234" s="356">
        <f t="shared" si="163"/>
        <v>2.3073354206577319E-2</v>
      </c>
      <c r="BS234" s="356">
        <f t="shared" si="163"/>
        <v>2.3073354206577319E-2</v>
      </c>
      <c r="BT234" s="356">
        <f t="shared" si="163"/>
        <v>2.3073354206577319E-2</v>
      </c>
      <c r="BU234" s="356">
        <f t="shared" si="163"/>
        <v>2.3073354206577319E-2</v>
      </c>
      <c r="BV234" s="356">
        <f t="shared" si="163"/>
        <v>2.3073354206577319E-2</v>
      </c>
    </row>
    <row r="235" spans="1:74" x14ac:dyDescent="0.2">
      <c r="A235" s="218" t="s">
        <v>126</v>
      </c>
      <c r="B235" s="178">
        <f t="shared" si="130"/>
        <v>1.4683245049678293E-5</v>
      </c>
      <c r="C235" s="173"/>
      <c r="D235" s="123" t="str">
        <f t="shared" si="131"/>
        <v>Light - Televisions</v>
      </c>
      <c r="E235" s="199">
        <f t="shared" ref="E235:AK235" si="164">E148/E201</f>
        <v>7.6555091406705852E-4</v>
      </c>
      <c r="F235" s="18">
        <f t="shared" si="164"/>
        <v>7.8879635766799334E-4</v>
      </c>
      <c r="G235" s="18">
        <f t="shared" si="164"/>
        <v>8.1576600572542599E-4</v>
      </c>
      <c r="H235" s="18">
        <f t="shared" si="164"/>
        <v>8.4842828278022613E-4</v>
      </c>
      <c r="I235" s="18">
        <f t="shared" si="164"/>
        <v>8.6948445855329268E-4</v>
      </c>
      <c r="J235" s="18">
        <f t="shared" si="164"/>
        <v>8.9510884800460668E-4</v>
      </c>
      <c r="K235" s="18">
        <f t="shared" si="164"/>
        <v>9.1531541481471718E-4</v>
      </c>
      <c r="L235" s="18">
        <f t="shared" si="164"/>
        <v>9.4147181252014311E-4</v>
      </c>
      <c r="M235" s="18">
        <f t="shared" si="164"/>
        <v>9.7108072110969987E-4</v>
      </c>
      <c r="N235" s="18">
        <f t="shared" si="164"/>
        <v>1.0073622047860756E-3</v>
      </c>
      <c r="O235" s="18">
        <f t="shared" si="164"/>
        <v>1.0426477560356285E-3</v>
      </c>
      <c r="P235" s="18">
        <f t="shared" si="164"/>
        <v>1.0654647730119406E-3</v>
      </c>
      <c r="Q235" s="18">
        <f t="shared" si="164"/>
        <v>1.104978426771948E-3</v>
      </c>
      <c r="R235" s="18">
        <f t="shared" si="164"/>
        <v>1.0842416707424593E-3</v>
      </c>
      <c r="S235" s="18">
        <f t="shared" si="164"/>
        <v>1.1520924109625114E-3</v>
      </c>
      <c r="T235" s="18">
        <f t="shared" si="164"/>
        <v>1.1907805548529535E-3</v>
      </c>
      <c r="U235" s="18">
        <f t="shared" si="164"/>
        <v>1.2458648120204424E-3</v>
      </c>
      <c r="V235" s="18">
        <f t="shared" si="164"/>
        <v>1.2781361689409233E-3</v>
      </c>
      <c r="W235" s="18">
        <f t="shared" si="164"/>
        <v>1.3132227848382185E-3</v>
      </c>
      <c r="X235" s="18">
        <f t="shared" si="164"/>
        <v>1.3465346258186965E-3</v>
      </c>
      <c r="Y235" s="18">
        <f t="shared" si="164"/>
        <v>1.3838768404900394E-3</v>
      </c>
      <c r="Z235" s="18">
        <f t="shared" si="164"/>
        <v>1.4193406206571932E-3</v>
      </c>
      <c r="AA235" s="18">
        <f t="shared" si="164"/>
        <v>1.4537562465925251E-3</v>
      </c>
      <c r="AB235" s="18">
        <f t="shared" si="164"/>
        <v>1.4816821108395014E-3</v>
      </c>
      <c r="AC235" s="18">
        <f t="shared" si="164"/>
        <v>1.5901304839557658E-3</v>
      </c>
      <c r="AD235" s="18">
        <f t="shared" si="164"/>
        <v>1.7027626930911405E-3</v>
      </c>
      <c r="AE235" s="18">
        <f t="shared" si="164"/>
        <v>1.6058106645823094E-3</v>
      </c>
      <c r="AF235" s="18">
        <f t="shared" si="164"/>
        <v>1.0086236550904365E-3</v>
      </c>
      <c r="AG235" s="18">
        <f t="shared" si="164"/>
        <v>1.1941977520904701E-3</v>
      </c>
      <c r="AH235" s="18">
        <f t="shared" si="164"/>
        <v>1.537037488829914E-3</v>
      </c>
      <c r="AI235" s="18">
        <f t="shared" si="164"/>
        <v>1.4326433676491396E-3</v>
      </c>
      <c r="AJ235" s="18">
        <f t="shared" si="164"/>
        <v>1.142498492404621E-3</v>
      </c>
      <c r="AK235" s="18">
        <f t="shared" si="164"/>
        <v>1.1512695267940822E-3</v>
      </c>
      <c r="AL235" s="18">
        <f t="shared" si="146"/>
        <v>1.6453575816558362E-3</v>
      </c>
      <c r="AM235" s="18">
        <f t="shared" si="146"/>
        <v>1.4506299369120073E-3</v>
      </c>
      <c r="AN235" s="18">
        <f t="shared" si="146"/>
        <v>1.2042230582742736E-3</v>
      </c>
      <c r="AO235" s="18">
        <f t="shared" si="146"/>
        <v>1.1198306251134233E-3</v>
      </c>
      <c r="AP235" s="18">
        <f t="shared" si="146"/>
        <v>1.3881897796477155E-3</v>
      </c>
      <c r="AQ235" s="18">
        <f t="shared" si="146"/>
        <v>1.490473443926619E-3</v>
      </c>
      <c r="AR235" s="18">
        <f t="shared" si="146"/>
        <v>1.1954698370705221E-3</v>
      </c>
      <c r="AS235" s="18">
        <f t="shared" si="143"/>
        <v>1.3815791381655887E-3</v>
      </c>
      <c r="AT235" s="18">
        <f t="shared" si="143"/>
        <v>1.3760021629665201E-3</v>
      </c>
      <c r="AU235" s="18">
        <f t="shared" si="143"/>
        <v>1.3822472061535468E-3</v>
      </c>
      <c r="AV235" s="50">
        <f t="shared" si="160"/>
        <v>1.3822472061535468E-3</v>
      </c>
      <c r="AW235" s="50">
        <f t="shared" ref="AW235:BK235" si="165">AV235</f>
        <v>1.3822472061535468E-3</v>
      </c>
      <c r="AX235" s="50">
        <f t="shared" si="165"/>
        <v>1.3822472061535468E-3</v>
      </c>
      <c r="AY235" s="50">
        <f t="shared" si="165"/>
        <v>1.3822472061535468E-3</v>
      </c>
      <c r="AZ235" s="50">
        <f t="shared" si="165"/>
        <v>1.3822472061535468E-3</v>
      </c>
      <c r="BA235" s="50">
        <f t="shared" si="165"/>
        <v>1.3822472061535468E-3</v>
      </c>
      <c r="BB235" s="50">
        <f t="shared" si="165"/>
        <v>1.3822472061535468E-3</v>
      </c>
      <c r="BC235" s="50">
        <f t="shared" si="165"/>
        <v>1.3822472061535468E-3</v>
      </c>
      <c r="BD235" s="50">
        <f t="shared" si="165"/>
        <v>1.3822472061535468E-3</v>
      </c>
      <c r="BE235" s="50">
        <f t="shared" si="165"/>
        <v>1.3822472061535468E-3</v>
      </c>
      <c r="BF235" s="50">
        <f t="shared" si="165"/>
        <v>1.3822472061535468E-3</v>
      </c>
      <c r="BG235" s="50">
        <f t="shared" si="165"/>
        <v>1.3822472061535468E-3</v>
      </c>
      <c r="BH235" s="50">
        <f t="shared" si="165"/>
        <v>1.3822472061535468E-3</v>
      </c>
      <c r="BI235" s="50">
        <f t="shared" si="165"/>
        <v>1.3822472061535468E-3</v>
      </c>
      <c r="BJ235" s="50">
        <f t="shared" si="165"/>
        <v>1.3822472061535468E-3</v>
      </c>
      <c r="BK235" s="50">
        <f t="shared" si="165"/>
        <v>1.3822472061535468E-3</v>
      </c>
      <c r="BL235" s="50">
        <f t="shared" si="163"/>
        <v>1.3822472061535468E-3</v>
      </c>
      <c r="BM235" s="356">
        <f t="shared" si="163"/>
        <v>1.3822472061535468E-3</v>
      </c>
      <c r="BN235" s="356">
        <f t="shared" si="163"/>
        <v>1.3822472061535468E-3</v>
      </c>
      <c r="BO235" s="356">
        <f t="shared" si="163"/>
        <v>1.3822472061535468E-3</v>
      </c>
      <c r="BP235" s="356">
        <f t="shared" si="163"/>
        <v>1.3822472061535468E-3</v>
      </c>
      <c r="BQ235" s="356">
        <f t="shared" si="163"/>
        <v>1.3822472061535468E-3</v>
      </c>
      <c r="BR235" s="356">
        <f t="shared" si="163"/>
        <v>1.3822472061535468E-3</v>
      </c>
      <c r="BS235" s="356">
        <f t="shared" si="163"/>
        <v>1.3822472061535468E-3</v>
      </c>
      <c r="BT235" s="356">
        <f t="shared" si="163"/>
        <v>1.3822472061535468E-3</v>
      </c>
      <c r="BU235" s="356">
        <f t="shared" si="163"/>
        <v>1.3822472061535468E-3</v>
      </c>
      <c r="BV235" s="356">
        <f t="shared" si="163"/>
        <v>1.3822472061535468E-3</v>
      </c>
    </row>
    <row r="236" spans="1:74" x14ac:dyDescent="0.2">
      <c r="A236" s="218" t="s">
        <v>127</v>
      </c>
      <c r="B236" s="178">
        <f>(AU236-E236)/42</f>
        <v>-4.9264754345369529E-3</v>
      </c>
      <c r="C236" s="173"/>
      <c r="D236" s="123" t="str">
        <f t="shared" si="131"/>
        <v>MD - Electric motors</v>
      </c>
      <c r="E236" s="199">
        <f t="shared" ref="E236:AK236" si="166">E149/E202</f>
        <v>0.67348791344655368</v>
      </c>
      <c r="F236" s="18">
        <f t="shared" si="166"/>
        <v>0.67649260744069672</v>
      </c>
      <c r="G236" s="18">
        <f t="shared" si="166"/>
        <v>0.68224009285242071</v>
      </c>
      <c r="H236" s="18">
        <f t="shared" si="166"/>
        <v>0.69212340180928345</v>
      </c>
      <c r="I236" s="18">
        <f t="shared" si="166"/>
        <v>0.69205836996017378</v>
      </c>
      <c r="J236" s="18">
        <f t="shared" si="166"/>
        <v>0.69530917390021429</v>
      </c>
      <c r="K236" s="18">
        <f t="shared" si="166"/>
        <v>0.69405836246719554</v>
      </c>
      <c r="L236" s="18">
        <f t="shared" si="166"/>
        <v>0.69702934335135969</v>
      </c>
      <c r="M236" s="18">
        <f t="shared" si="166"/>
        <v>0.70211266210523415</v>
      </c>
      <c r="N236" s="18">
        <f t="shared" si="166"/>
        <v>0.71142342735826369</v>
      </c>
      <c r="O236" s="18">
        <f t="shared" si="166"/>
        <v>0.71936411082797713</v>
      </c>
      <c r="P236" s="18">
        <f t="shared" si="166"/>
        <v>0.71827543690856277</v>
      </c>
      <c r="Q236" s="18">
        <f t="shared" si="166"/>
        <v>0.72796961301081897</v>
      </c>
      <c r="R236" s="18">
        <f t="shared" si="166"/>
        <v>0.69815977152135988</v>
      </c>
      <c r="S236" s="18">
        <f t="shared" si="166"/>
        <v>0.72517377105080205</v>
      </c>
      <c r="T236" s="18">
        <f t="shared" si="166"/>
        <v>0.73276462901795636</v>
      </c>
      <c r="U236" s="18">
        <f t="shared" si="166"/>
        <v>0.74959897058756175</v>
      </c>
      <c r="V236" s="18">
        <f t="shared" si="166"/>
        <v>0.75197483041689395</v>
      </c>
      <c r="W236" s="18">
        <f t="shared" si="166"/>
        <v>0.75556361205099254</v>
      </c>
      <c r="X236" s="18">
        <f t="shared" si="166"/>
        <v>0.75768845984041022</v>
      </c>
      <c r="Y236" s="18">
        <f t="shared" si="166"/>
        <v>0.76162453336514724</v>
      </c>
      <c r="Z236" s="18">
        <f t="shared" si="166"/>
        <v>0.76405766952839049</v>
      </c>
      <c r="AA236" s="18">
        <f t="shared" si="166"/>
        <v>0.76550619353683536</v>
      </c>
      <c r="AB236" s="18">
        <f t="shared" si="166"/>
        <v>0.76321583782421154</v>
      </c>
      <c r="AC236" s="18">
        <f t="shared" si="166"/>
        <v>0.80126093017122091</v>
      </c>
      <c r="AD236" s="18">
        <f t="shared" si="166"/>
        <v>0.83937088387642034</v>
      </c>
      <c r="AE236" s="18">
        <f t="shared" si="166"/>
        <v>0.77438787966864153</v>
      </c>
      <c r="AF236" s="18">
        <f t="shared" si="166"/>
        <v>0.47583872290760337</v>
      </c>
      <c r="AG236" s="18">
        <f t="shared" si="166"/>
        <v>0.55115208957319994</v>
      </c>
      <c r="AH236" s="18">
        <f t="shared" si="166"/>
        <v>0.6939666260478905</v>
      </c>
      <c r="AI236" s="18">
        <f t="shared" si="166"/>
        <v>0.63276384176809497</v>
      </c>
      <c r="AJ236" s="18">
        <f t="shared" si="166"/>
        <v>0.49362294222823855</v>
      </c>
      <c r="AK236" s="18">
        <f t="shared" si="166"/>
        <v>0.4865592177962218</v>
      </c>
      <c r="AL236" s="18">
        <f t="shared" si="146"/>
        <v>0.6801692492326058</v>
      </c>
      <c r="AM236" s="18">
        <f t="shared" si="146"/>
        <v>0.58652488336796815</v>
      </c>
      <c r="AN236" s="18">
        <f t="shared" si="146"/>
        <v>0.47619088033998458</v>
      </c>
      <c r="AO236" s="18">
        <f t="shared" si="146"/>
        <v>0.43304999576288117</v>
      </c>
      <c r="AP236" s="18">
        <f t="shared" si="146"/>
        <v>0.52493956226252569</v>
      </c>
      <c r="AQ236" s="18">
        <f t="shared" si="146"/>
        <v>0.55108498138375728</v>
      </c>
      <c r="AR236" s="18">
        <f t="shared" si="146"/>
        <v>0.43213735538801767</v>
      </c>
      <c r="AS236" s="18">
        <f t="shared" si="143"/>
        <v>0.48820083622170696</v>
      </c>
      <c r="AT236" s="18">
        <f t="shared" si="143"/>
        <v>0.47525623795012661</v>
      </c>
      <c r="AU236" s="18">
        <f t="shared" si="143"/>
        <v>0.46657594519600165</v>
      </c>
      <c r="AV236" s="50">
        <f t="shared" si="160"/>
        <v>0.46657594519600165</v>
      </c>
      <c r="AW236" s="50">
        <f t="shared" si="163"/>
        <v>0.46657594519600165</v>
      </c>
      <c r="AX236" s="50">
        <f t="shared" si="163"/>
        <v>0.46657594519600165</v>
      </c>
      <c r="AY236" s="50">
        <f t="shared" si="163"/>
        <v>0.46657594519600165</v>
      </c>
      <c r="AZ236" s="50">
        <f t="shared" si="163"/>
        <v>0.46657594519600165</v>
      </c>
      <c r="BA236" s="50">
        <f t="shared" si="163"/>
        <v>0.46657594519600165</v>
      </c>
      <c r="BB236" s="50">
        <f t="shared" si="163"/>
        <v>0.46657594519600165</v>
      </c>
      <c r="BC236" s="50">
        <f t="shared" si="163"/>
        <v>0.46657594519600165</v>
      </c>
      <c r="BD236" s="50">
        <f t="shared" si="163"/>
        <v>0.46657594519600165</v>
      </c>
      <c r="BE236" s="50">
        <f t="shared" si="163"/>
        <v>0.46657594519600165</v>
      </c>
      <c r="BF236" s="50">
        <f t="shared" si="163"/>
        <v>0.46657594519600165</v>
      </c>
      <c r="BG236" s="50">
        <f t="shared" si="163"/>
        <v>0.46657594519600165</v>
      </c>
      <c r="BH236" s="50">
        <f t="shared" si="163"/>
        <v>0.46657594519600165</v>
      </c>
      <c r="BI236" s="50">
        <f t="shared" si="163"/>
        <v>0.46657594519600165</v>
      </c>
      <c r="BJ236" s="50">
        <f t="shared" si="163"/>
        <v>0.46657594519600165</v>
      </c>
      <c r="BK236" s="50">
        <f t="shared" si="163"/>
        <v>0.46657594519600165</v>
      </c>
      <c r="BL236" s="50">
        <f t="shared" si="163"/>
        <v>0.46657594519600165</v>
      </c>
      <c r="BM236" s="356">
        <f t="shared" si="163"/>
        <v>0.46657594519600165</v>
      </c>
      <c r="BN236" s="356">
        <f t="shared" si="163"/>
        <v>0.46657594519600165</v>
      </c>
      <c r="BO236" s="356">
        <f t="shared" si="163"/>
        <v>0.46657594519600165</v>
      </c>
      <c r="BP236" s="356">
        <f t="shared" si="163"/>
        <v>0.46657594519600165</v>
      </c>
      <c r="BQ236" s="356">
        <f t="shared" si="163"/>
        <v>0.46657594519600165</v>
      </c>
      <c r="BR236" s="356">
        <f t="shared" si="163"/>
        <v>0.46657594519600165</v>
      </c>
      <c r="BS236" s="356">
        <f t="shared" si="163"/>
        <v>0.46657594519600165</v>
      </c>
      <c r="BT236" s="356">
        <f t="shared" si="163"/>
        <v>0.46657594519600165</v>
      </c>
      <c r="BU236" s="356">
        <f t="shared" si="163"/>
        <v>0.46657594519600165</v>
      </c>
      <c r="BV236" s="356">
        <f t="shared" si="163"/>
        <v>0.46657594519600165</v>
      </c>
    </row>
    <row r="237" spans="1:74" x14ac:dyDescent="0.2">
      <c r="A237" s="218" t="s">
        <v>128</v>
      </c>
      <c r="B237" s="178">
        <f>(AU237-E237)/42</f>
        <v>-4.9264754345379261E-3</v>
      </c>
      <c r="C237" s="173"/>
      <c r="D237" s="123" t="str">
        <f t="shared" si="131"/>
        <v>MD - Other appliances</v>
      </c>
      <c r="E237" s="199">
        <f t="shared" ref="E237:AK237" si="167">E150/E203</f>
        <v>0.6734879134465942</v>
      </c>
      <c r="F237" s="18">
        <f t="shared" si="167"/>
        <v>0.6764926074406965</v>
      </c>
      <c r="G237" s="18">
        <f t="shared" si="167"/>
        <v>0.68224009285245779</v>
      </c>
      <c r="H237" s="18">
        <f t="shared" si="167"/>
        <v>0.69212340180928456</v>
      </c>
      <c r="I237" s="18">
        <f t="shared" si="167"/>
        <v>0.69205836996016934</v>
      </c>
      <c r="J237" s="18">
        <f t="shared" si="167"/>
        <v>0.69530917390021263</v>
      </c>
      <c r="K237" s="18">
        <f t="shared" si="167"/>
        <v>0.69405836246719455</v>
      </c>
      <c r="L237" s="18">
        <f t="shared" si="167"/>
        <v>0.69702934335128641</v>
      </c>
      <c r="M237" s="18">
        <f t="shared" si="167"/>
        <v>0.70211266210523504</v>
      </c>
      <c r="N237" s="18">
        <f t="shared" si="167"/>
        <v>0.71142342735829411</v>
      </c>
      <c r="O237" s="18">
        <f t="shared" si="167"/>
        <v>0.71936411082797802</v>
      </c>
      <c r="P237" s="18">
        <f t="shared" si="167"/>
        <v>0.71827543690856277</v>
      </c>
      <c r="Q237" s="18">
        <f t="shared" si="167"/>
        <v>0.72796961301081908</v>
      </c>
      <c r="R237" s="18">
        <f t="shared" si="167"/>
        <v>0.69815977152130393</v>
      </c>
      <c r="S237" s="18">
        <f t="shared" si="167"/>
        <v>0.72517377105083336</v>
      </c>
      <c r="T237" s="18">
        <f t="shared" si="167"/>
        <v>0.73276462901798711</v>
      </c>
      <c r="U237" s="18">
        <f t="shared" si="167"/>
        <v>0.74959897058756153</v>
      </c>
      <c r="V237" s="18">
        <f t="shared" si="167"/>
        <v>0.75197483041689284</v>
      </c>
      <c r="W237" s="18">
        <f t="shared" si="167"/>
        <v>0.75556361205098799</v>
      </c>
      <c r="X237" s="18">
        <f t="shared" si="167"/>
        <v>0.75768845984041366</v>
      </c>
      <c r="Y237" s="18">
        <f t="shared" si="167"/>
        <v>0.76162453336518521</v>
      </c>
      <c r="Z237" s="18">
        <f t="shared" si="167"/>
        <v>0.76405766952842269</v>
      </c>
      <c r="AA237" s="18">
        <f t="shared" si="167"/>
        <v>0.76550619353683613</v>
      </c>
      <c r="AB237" s="18">
        <f t="shared" si="167"/>
        <v>0.76321583782417435</v>
      </c>
      <c r="AC237" s="18">
        <f t="shared" si="167"/>
        <v>0.80126093017122324</v>
      </c>
      <c r="AD237" s="18">
        <f t="shared" si="167"/>
        <v>0.8393708838765962</v>
      </c>
      <c r="AE237" s="18">
        <f t="shared" si="167"/>
        <v>0.77438787966864286</v>
      </c>
      <c r="AF237" s="18">
        <f t="shared" si="167"/>
        <v>0.47583872290760404</v>
      </c>
      <c r="AG237" s="18">
        <f t="shared" si="167"/>
        <v>0.55115208957320161</v>
      </c>
      <c r="AH237" s="18">
        <f t="shared" si="167"/>
        <v>0.69396662604789194</v>
      </c>
      <c r="AI237" s="18">
        <f t="shared" si="167"/>
        <v>0.63276384176815192</v>
      </c>
      <c r="AJ237" s="18">
        <f t="shared" si="167"/>
        <v>0.4936229422282381</v>
      </c>
      <c r="AK237" s="18">
        <f t="shared" si="167"/>
        <v>0.48655921779622402</v>
      </c>
      <c r="AL237" s="18">
        <f t="shared" ref="AL237:AR243" si="168">AL150/AL203</f>
        <v>0.68016924923260758</v>
      </c>
      <c r="AM237" s="18">
        <f t="shared" si="168"/>
        <v>0.58652488336796982</v>
      </c>
      <c r="AN237" s="18">
        <f t="shared" si="168"/>
        <v>0.47619088033998497</v>
      </c>
      <c r="AO237" s="18">
        <f t="shared" si="168"/>
        <v>0.43304999576287995</v>
      </c>
      <c r="AP237" s="18">
        <f t="shared" si="168"/>
        <v>0.52493956226252403</v>
      </c>
      <c r="AQ237" s="18">
        <f t="shared" si="168"/>
        <v>0.55108498138375672</v>
      </c>
      <c r="AR237" s="18">
        <f t="shared" si="168"/>
        <v>0.43213735538801956</v>
      </c>
      <c r="AS237" s="18">
        <f t="shared" si="143"/>
        <v>0.48820083622170607</v>
      </c>
      <c r="AT237" s="18">
        <f t="shared" si="143"/>
        <v>0.47525623795012734</v>
      </c>
      <c r="AU237" s="18">
        <f t="shared" si="143"/>
        <v>0.46657594519600132</v>
      </c>
      <c r="AV237" s="50">
        <f t="shared" si="160"/>
        <v>0.46657594519600132</v>
      </c>
      <c r="AW237" s="50">
        <f t="shared" si="163"/>
        <v>0.46657594519600132</v>
      </c>
      <c r="AX237" s="50">
        <f t="shared" si="163"/>
        <v>0.46657594519600132</v>
      </c>
      <c r="AY237" s="50">
        <f t="shared" si="163"/>
        <v>0.46657594519600132</v>
      </c>
      <c r="AZ237" s="50">
        <f t="shared" si="163"/>
        <v>0.46657594519600132</v>
      </c>
      <c r="BA237" s="50">
        <f t="shared" si="163"/>
        <v>0.46657594519600132</v>
      </c>
      <c r="BB237" s="50">
        <f t="shared" si="163"/>
        <v>0.46657594519600132</v>
      </c>
      <c r="BC237" s="50">
        <f t="shared" si="163"/>
        <v>0.46657594519600132</v>
      </c>
      <c r="BD237" s="50">
        <f t="shared" si="163"/>
        <v>0.46657594519600132</v>
      </c>
      <c r="BE237" s="50">
        <f t="shared" si="163"/>
        <v>0.46657594519600132</v>
      </c>
      <c r="BF237" s="50">
        <f t="shared" si="163"/>
        <v>0.46657594519600132</v>
      </c>
      <c r="BG237" s="50">
        <f t="shared" si="163"/>
        <v>0.46657594519600132</v>
      </c>
      <c r="BH237" s="50">
        <f t="shared" si="163"/>
        <v>0.46657594519600132</v>
      </c>
      <c r="BI237" s="50">
        <f t="shared" si="163"/>
        <v>0.46657594519600132</v>
      </c>
      <c r="BJ237" s="50">
        <f t="shared" si="163"/>
        <v>0.46657594519600132</v>
      </c>
      <c r="BK237" s="50">
        <f t="shared" si="163"/>
        <v>0.46657594519600132</v>
      </c>
      <c r="BL237" s="50">
        <f t="shared" si="163"/>
        <v>0.46657594519600132</v>
      </c>
      <c r="BM237" s="356">
        <f t="shared" si="163"/>
        <v>0.46657594519600132</v>
      </c>
      <c r="BN237" s="356">
        <f t="shared" si="163"/>
        <v>0.46657594519600132</v>
      </c>
      <c r="BO237" s="356">
        <f t="shared" si="163"/>
        <v>0.46657594519600132</v>
      </c>
      <c r="BP237" s="356">
        <f t="shared" si="163"/>
        <v>0.46657594519600132</v>
      </c>
      <c r="BQ237" s="356">
        <f t="shared" si="163"/>
        <v>0.46657594519600132</v>
      </c>
      <c r="BR237" s="356">
        <f t="shared" si="163"/>
        <v>0.46657594519600132</v>
      </c>
      <c r="BS237" s="356">
        <f t="shared" si="163"/>
        <v>0.46657594519600132</v>
      </c>
      <c r="BT237" s="356">
        <f t="shared" si="163"/>
        <v>0.46657594519600132</v>
      </c>
      <c r="BU237" s="356">
        <f t="shared" si="163"/>
        <v>0.46657594519600132</v>
      </c>
      <c r="BV237" s="356">
        <f t="shared" si="163"/>
        <v>0.46657594519600132</v>
      </c>
    </row>
    <row r="238" spans="1:74" x14ac:dyDescent="0.2">
      <c r="A238" s="218" t="s">
        <v>129</v>
      </c>
      <c r="B238" s="178">
        <f t="shared" si="130"/>
        <v>-1.1903743266107503E-5</v>
      </c>
      <c r="C238" s="173"/>
      <c r="D238" s="123" t="str">
        <f t="shared" si="131"/>
        <v>LTH.-10.C - Refrigerators</v>
      </c>
      <c r="E238" s="199">
        <f t="shared" ref="E238:AK238" si="169">E151/E204</f>
        <v>2.6745626521272284E-2</v>
      </c>
      <c r="F238" s="18">
        <f t="shared" si="169"/>
        <v>2.7182867116475124E-2</v>
      </c>
      <c r="G238" s="18">
        <f t="shared" si="169"/>
        <v>2.7731421730658307E-2</v>
      </c>
      <c r="H238" s="18">
        <f t="shared" si="169"/>
        <v>2.8452353232681374E-2</v>
      </c>
      <c r="I238" s="18">
        <f t="shared" si="169"/>
        <v>2.8765879989918336E-2</v>
      </c>
      <c r="J238" s="18">
        <f t="shared" si="169"/>
        <v>2.9215745931014545E-2</v>
      </c>
      <c r="K238" s="18">
        <f t="shared" si="169"/>
        <v>2.9474471502388529E-2</v>
      </c>
      <c r="L238" s="18">
        <f t="shared" si="169"/>
        <v>2.9910386899612351E-2</v>
      </c>
      <c r="M238" s="18">
        <f t="shared" si="169"/>
        <v>3.0437675529073369E-2</v>
      </c>
      <c r="N238" s="18">
        <f t="shared" si="169"/>
        <v>3.1151720952518093E-2</v>
      </c>
      <c r="O238" s="18">
        <f t="shared" si="169"/>
        <v>3.1810460492348022E-2</v>
      </c>
      <c r="P238" s="18">
        <f t="shared" si="169"/>
        <v>3.2070084490840693E-2</v>
      </c>
      <c r="Q238" s="18">
        <f t="shared" si="169"/>
        <v>3.2812039208369927E-2</v>
      </c>
      <c r="R238" s="18">
        <f t="shared" si="169"/>
        <v>3.1762226259874723E-2</v>
      </c>
      <c r="S238" s="18">
        <f t="shared" si="169"/>
        <v>3.3293679991998643E-2</v>
      </c>
      <c r="T238" s="18">
        <f t="shared" si="169"/>
        <v>3.3945120980670797E-2</v>
      </c>
      <c r="U238" s="18">
        <f t="shared" si="169"/>
        <v>3.503213156216084E-2</v>
      </c>
      <c r="V238" s="18">
        <f t="shared" si="169"/>
        <v>3.5448601205336078E-2</v>
      </c>
      <c r="W238" s="18">
        <f t="shared" si="169"/>
        <v>3.5921991594416336E-2</v>
      </c>
      <c r="X238" s="18">
        <f t="shared" si="169"/>
        <v>3.6325429552554918E-2</v>
      </c>
      <c r="Y238" s="18">
        <f t="shared" si="169"/>
        <v>3.6815489625251718E-2</v>
      </c>
      <c r="Z238" s="18">
        <f t="shared" si="169"/>
        <v>3.7232814595721107E-2</v>
      </c>
      <c r="AA238" s="18">
        <f t="shared" si="169"/>
        <v>3.7601104535114956E-2</v>
      </c>
      <c r="AB238" s="18">
        <f t="shared" si="169"/>
        <v>3.778287929254006E-2</v>
      </c>
      <c r="AC238" s="18">
        <f t="shared" si="169"/>
        <v>3.9972611138176128E-2</v>
      </c>
      <c r="AD238" s="18">
        <f t="shared" si="169"/>
        <v>4.219197292705127E-2</v>
      </c>
      <c r="AE238" s="18">
        <f t="shared" si="169"/>
        <v>3.9216581907143597E-2</v>
      </c>
      <c r="AF238" s="18">
        <f t="shared" si="169"/>
        <v>2.4274786611500211E-2</v>
      </c>
      <c r="AG238" s="18">
        <f t="shared" si="169"/>
        <v>2.832057138831583E-2</v>
      </c>
      <c r="AH238" s="18">
        <f t="shared" si="169"/>
        <v>3.5913335295272082E-2</v>
      </c>
      <c r="AI238" s="18">
        <f t="shared" si="169"/>
        <v>3.2976023763004111E-2</v>
      </c>
      <c r="AJ238" s="18">
        <f t="shared" si="169"/>
        <v>2.590272558171252E-2</v>
      </c>
      <c r="AK238" s="18">
        <f t="shared" si="169"/>
        <v>2.5705997016190443E-2</v>
      </c>
      <c r="AL238" s="18">
        <f t="shared" si="168"/>
        <v>3.6176000557057691E-2</v>
      </c>
      <c r="AM238" s="18">
        <f t="shared" si="168"/>
        <v>3.1401618702880267E-2</v>
      </c>
      <c r="AN238" s="18">
        <f t="shared" si="168"/>
        <v>2.5660606993022732E-2</v>
      </c>
      <c r="AO238" s="18">
        <f t="shared" si="168"/>
        <v>2.3485690754563884E-2</v>
      </c>
      <c r="AP238" s="18">
        <f t="shared" si="168"/>
        <v>2.864931056364348E-2</v>
      </c>
      <c r="AQ238" s="18">
        <f t="shared" si="168"/>
        <v>3.026384111096319E-2</v>
      </c>
      <c r="AR238" s="18">
        <f t="shared" si="168"/>
        <v>2.3877551481179905E-2</v>
      </c>
      <c r="AS238" s="18">
        <f t="shared" si="143"/>
        <v>2.7138870208578775E-2</v>
      </c>
      <c r="AT238" s="18">
        <f t="shared" si="143"/>
        <v>2.6577242151300681E-2</v>
      </c>
      <c r="AU238" s="18">
        <f t="shared" si="143"/>
        <v>2.6245669304095769E-2</v>
      </c>
      <c r="AV238" s="50">
        <f t="shared" si="160"/>
        <v>2.6245669304095769E-2</v>
      </c>
      <c r="AW238" s="50">
        <f t="shared" si="163"/>
        <v>2.6245669304095769E-2</v>
      </c>
      <c r="AX238" s="50">
        <f t="shared" si="163"/>
        <v>2.6245669304095769E-2</v>
      </c>
      <c r="AY238" s="50">
        <f t="shared" si="163"/>
        <v>2.6245669304095769E-2</v>
      </c>
      <c r="AZ238" s="50">
        <f t="shared" si="163"/>
        <v>2.6245669304095769E-2</v>
      </c>
      <c r="BA238" s="50">
        <f t="shared" si="163"/>
        <v>2.6245669304095769E-2</v>
      </c>
      <c r="BB238" s="50">
        <f t="shared" si="163"/>
        <v>2.6245669304095769E-2</v>
      </c>
      <c r="BC238" s="50">
        <f t="shared" si="163"/>
        <v>2.6245669304095769E-2</v>
      </c>
      <c r="BD238" s="50">
        <f t="shared" si="163"/>
        <v>2.6245669304095769E-2</v>
      </c>
      <c r="BE238" s="50">
        <f t="shared" si="163"/>
        <v>2.6245669304095769E-2</v>
      </c>
      <c r="BF238" s="50">
        <f t="shared" si="163"/>
        <v>2.6245669304095769E-2</v>
      </c>
      <c r="BG238" s="50">
        <f t="shared" si="163"/>
        <v>2.6245669304095769E-2</v>
      </c>
      <c r="BH238" s="50">
        <f t="shared" si="163"/>
        <v>2.6245669304095769E-2</v>
      </c>
      <c r="BI238" s="50">
        <f t="shared" si="163"/>
        <v>2.6245669304095769E-2</v>
      </c>
      <c r="BJ238" s="50">
        <f t="shared" si="163"/>
        <v>2.6245669304095769E-2</v>
      </c>
      <c r="BK238" s="50">
        <f t="shared" si="163"/>
        <v>2.6245669304095769E-2</v>
      </c>
      <c r="BL238" s="50">
        <f t="shared" si="163"/>
        <v>2.6245669304095769E-2</v>
      </c>
      <c r="BM238" s="356">
        <f t="shared" si="163"/>
        <v>2.6245669304095769E-2</v>
      </c>
      <c r="BN238" s="356">
        <f t="shared" si="163"/>
        <v>2.6245669304095769E-2</v>
      </c>
      <c r="BO238" s="356">
        <f t="shared" si="163"/>
        <v>2.6245669304095769E-2</v>
      </c>
      <c r="BP238" s="356">
        <f t="shared" si="163"/>
        <v>2.6245669304095769E-2</v>
      </c>
      <c r="BQ238" s="356">
        <f t="shared" si="163"/>
        <v>2.6245669304095769E-2</v>
      </c>
      <c r="BR238" s="356">
        <f t="shared" si="163"/>
        <v>2.6245669304095769E-2</v>
      </c>
      <c r="BS238" s="356">
        <f t="shared" si="163"/>
        <v>2.6245669304095769E-2</v>
      </c>
      <c r="BT238" s="356">
        <f t="shared" si="163"/>
        <v>2.6245669304095769E-2</v>
      </c>
      <c r="BU238" s="356">
        <f t="shared" si="163"/>
        <v>2.6245669304095769E-2</v>
      </c>
      <c r="BV238" s="356">
        <f t="shared" si="163"/>
        <v>2.6245669304095769E-2</v>
      </c>
    </row>
    <row r="239" spans="1:74" x14ac:dyDescent="0.2">
      <c r="A239" s="218"/>
      <c r="B239" s="178">
        <f t="shared" si="130"/>
        <v>-1.3291883673283728E-3</v>
      </c>
      <c r="C239" s="173"/>
      <c r="D239" s="123" t="str">
        <f t="shared" si="131"/>
        <v>MTH.100.C - Electric heaters</v>
      </c>
      <c r="E239" s="199">
        <f t="shared" ref="E239:AK239" si="170">E152/E205</f>
        <v>0.15434990290567391</v>
      </c>
      <c r="F239" s="18">
        <f t="shared" si="170"/>
        <v>0.1546882419320135</v>
      </c>
      <c r="G239" s="18">
        <f t="shared" si="170"/>
        <v>0.15565769242679658</v>
      </c>
      <c r="H239" s="18">
        <f t="shared" si="170"/>
        <v>0.15756585190462907</v>
      </c>
      <c r="I239" s="18">
        <f t="shared" si="170"/>
        <v>0.15720345955884632</v>
      </c>
      <c r="J239" s="18">
        <f t="shared" si="170"/>
        <v>0.15759678150257464</v>
      </c>
      <c r="K239" s="18">
        <f t="shared" si="170"/>
        <v>0.15697179836996969</v>
      </c>
      <c r="L239" s="18">
        <f t="shared" si="170"/>
        <v>0.15729091696340966</v>
      </c>
      <c r="M239" s="18">
        <f t="shared" si="170"/>
        <v>0.15811901856848359</v>
      </c>
      <c r="N239" s="18">
        <f t="shared" si="170"/>
        <v>0.15987950080155508</v>
      </c>
      <c r="O239" s="18">
        <f t="shared" si="170"/>
        <v>0.16132672380749402</v>
      </c>
      <c r="P239" s="18">
        <f t="shared" si="170"/>
        <v>0.16075580744923385</v>
      </c>
      <c r="Q239" s="18">
        <f t="shared" si="170"/>
        <v>0.16258858025268633</v>
      </c>
      <c r="R239" s="18">
        <f t="shared" si="170"/>
        <v>0.15561050962108772</v>
      </c>
      <c r="S239" s="18">
        <f t="shared" si="170"/>
        <v>0.16130195405745501</v>
      </c>
      <c r="T239" s="18">
        <f t="shared" si="170"/>
        <v>0.162660285677381</v>
      </c>
      <c r="U239" s="18">
        <f t="shared" si="170"/>
        <v>0.16606247208191557</v>
      </c>
      <c r="V239" s="18">
        <f t="shared" si="170"/>
        <v>0.16625596456359332</v>
      </c>
      <c r="W239" s="18">
        <f t="shared" si="170"/>
        <v>0.16671790534128822</v>
      </c>
      <c r="X239" s="18">
        <f t="shared" si="170"/>
        <v>0.16685720733889037</v>
      </c>
      <c r="Y239" s="18">
        <f t="shared" si="170"/>
        <v>0.16739560687395985</v>
      </c>
      <c r="Z239" s="18">
        <f t="shared" si="170"/>
        <v>0.16760377297790255</v>
      </c>
      <c r="AA239" s="18">
        <f t="shared" si="170"/>
        <v>0.16759710373920239</v>
      </c>
      <c r="AB239" s="18">
        <f t="shared" si="170"/>
        <v>0.16677497897889138</v>
      </c>
      <c r="AC239" s="18">
        <f t="shared" si="170"/>
        <v>0.17475464246857575</v>
      </c>
      <c r="AD239" s="18">
        <f t="shared" si="170"/>
        <v>0.18271968931866847</v>
      </c>
      <c r="AE239" s="18">
        <f t="shared" si="170"/>
        <v>0.16825659301435456</v>
      </c>
      <c r="AF239" s="18">
        <f t="shared" si="170"/>
        <v>0.10319550238046972</v>
      </c>
      <c r="AG239" s="18">
        <f t="shared" si="170"/>
        <v>0.11930679695145886</v>
      </c>
      <c r="AH239" s="18">
        <f t="shared" si="170"/>
        <v>0.14994441517726148</v>
      </c>
      <c r="AI239" s="18">
        <f t="shared" si="170"/>
        <v>0.13646979375347873</v>
      </c>
      <c r="AJ239" s="18">
        <f t="shared" si="170"/>
        <v>0.10626702610365493</v>
      </c>
      <c r="AK239" s="18">
        <f t="shared" si="170"/>
        <v>0.10455680222992124</v>
      </c>
      <c r="AL239" s="18">
        <f t="shared" si="168"/>
        <v>0.14589889924142546</v>
      </c>
      <c r="AM239" s="18">
        <f t="shared" si="168"/>
        <v>0.12558705769154649</v>
      </c>
      <c r="AN239" s="18">
        <f t="shared" si="168"/>
        <v>0.10178127306250161</v>
      </c>
      <c r="AO239" s="18">
        <f t="shared" si="168"/>
        <v>9.2397047785007458E-2</v>
      </c>
      <c r="AP239" s="18">
        <f t="shared" si="168"/>
        <v>0.11180660389484053</v>
      </c>
      <c r="AQ239" s="18">
        <f t="shared" si="168"/>
        <v>0.11717086009886646</v>
      </c>
      <c r="AR239" s="18">
        <f t="shared" si="168"/>
        <v>9.1721361649672928E-2</v>
      </c>
      <c r="AS239" s="18">
        <f t="shared" si="143"/>
        <v>0.1034426286402963</v>
      </c>
      <c r="AT239" s="18">
        <f t="shared" si="143"/>
        <v>0.10052772626674268</v>
      </c>
      <c r="AU239" s="18">
        <f t="shared" si="143"/>
        <v>9.8523991477882253E-2</v>
      </c>
      <c r="AV239" s="50">
        <f t="shared" si="160"/>
        <v>9.8523991477882253E-2</v>
      </c>
      <c r="AW239" s="50">
        <f t="shared" ref="AW239:BV239" si="171">AV239</f>
        <v>9.8523991477882253E-2</v>
      </c>
      <c r="AX239" s="50">
        <f t="shared" si="171"/>
        <v>9.8523991477882253E-2</v>
      </c>
      <c r="AY239" s="50">
        <f t="shared" si="171"/>
        <v>9.8523991477882253E-2</v>
      </c>
      <c r="AZ239" s="50">
        <f t="shared" si="171"/>
        <v>9.8523991477882253E-2</v>
      </c>
      <c r="BA239" s="50">
        <f t="shared" si="171"/>
        <v>9.8523991477882253E-2</v>
      </c>
      <c r="BB239" s="50">
        <f t="shared" si="171"/>
        <v>9.8523991477882253E-2</v>
      </c>
      <c r="BC239" s="50">
        <f t="shared" si="171"/>
        <v>9.8523991477882253E-2</v>
      </c>
      <c r="BD239" s="50">
        <f t="shared" si="171"/>
        <v>9.8523991477882253E-2</v>
      </c>
      <c r="BE239" s="50">
        <f t="shared" si="171"/>
        <v>9.8523991477882253E-2</v>
      </c>
      <c r="BF239" s="50">
        <f t="shared" si="171"/>
        <v>9.8523991477882253E-2</v>
      </c>
      <c r="BG239" s="50">
        <f t="shared" si="171"/>
        <v>9.8523991477882253E-2</v>
      </c>
      <c r="BH239" s="50">
        <f t="shared" si="171"/>
        <v>9.8523991477882253E-2</v>
      </c>
      <c r="BI239" s="50">
        <f t="shared" si="171"/>
        <v>9.8523991477882253E-2</v>
      </c>
      <c r="BJ239" s="50">
        <f t="shared" si="171"/>
        <v>9.8523991477882253E-2</v>
      </c>
      <c r="BK239" s="50">
        <f t="shared" si="171"/>
        <v>9.8523991477882253E-2</v>
      </c>
      <c r="BL239" s="50">
        <f t="shared" si="171"/>
        <v>9.8523991477882253E-2</v>
      </c>
      <c r="BM239" s="356">
        <f t="shared" si="171"/>
        <v>9.8523991477882253E-2</v>
      </c>
      <c r="BN239" s="356">
        <f t="shared" si="171"/>
        <v>9.8523991477882253E-2</v>
      </c>
      <c r="BO239" s="356">
        <f t="shared" si="171"/>
        <v>9.8523991477882253E-2</v>
      </c>
      <c r="BP239" s="356">
        <f t="shared" si="171"/>
        <v>9.8523991477882253E-2</v>
      </c>
      <c r="BQ239" s="356">
        <f t="shared" si="171"/>
        <v>9.8523991477882253E-2</v>
      </c>
      <c r="BR239" s="356">
        <f t="shared" si="171"/>
        <v>9.8523991477882253E-2</v>
      </c>
      <c r="BS239" s="356">
        <f t="shared" si="171"/>
        <v>9.8523991477882253E-2</v>
      </c>
      <c r="BT239" s="356">
        <f t="shared" si="171"/>
        <v>9.8523991477882253E-2</v>
      </c>
      <c r="BU239" s="356">
        <f t="shared" si="171"/>
        <v>9.8523991477882253E-2</v>
      </c>
      <c r="BV239" s="356">
        <f t="shared" si="171"/>
        <v>9.8523991477882253E-2</v>
      </c>
    </row>
    <row r="240" spans="1:74" x14ac:dyDescent="0.2">
      <c r="A240" s="218"/>
      <c r="B240" s="178">
        <f t="shared" si="130"/>
        <v>1.203342174435946E-4</v>
      </c>
      <c r="C240" s="173"/>
      <c r="D240" s="123" t="str">
        <f t="shared" si="131"/>
        <v>MTH.200.C - Electric heaters</v>
      </c>
      <c r="E240" s="199">
        <f t="shared" ref="E240:AK240" si="172">E153/E206</f>
        <v>0.1707212269664819</v>
      </c>
      <c r="F240" s="18">
        <f t="shared" si="172"/>
        <v>0.15825187842843641</v>
      </c>
      <c r="G240" s="18">
        <f t="shared" si="172"/>
        <v>0.16892031310844874</v>
      </c>
      <c r="H240" s="18">
        <f t="shared" si="172"/>
        <v>0.19482338379125244</v>
      </c>
      <c r="I240" s="18">
        <f t="shared" si="172"/>
        <v>0.19225521722612451</v>
      </c>
      <c r="J240" s="18">
        <f t="shared" si="172"/>
        <v>0.18341433203700686</v>
      </c>
      <c r="K240" s="18">
        <f t="shared" si="172"/>
        <v>0.17369860619885746</v>
      </c>
      <c r="L240" s="18">
        <f t="shared" si="172"/>
        <v>0.14635334935662306</v>
      </c>
      <c r="M240" s="18">
        <f t="shared" si="172"/>
        <v>0.16702686946310344</v>
      </c>
      <c r="N240" s="18">
        <f t="shared" si="172"/>
        <v>0.15710832587312598</v>
      </c>
      <c r="O240" s="18">
        <f t="shared" si="172"/>
        <v>0.15518601547922617</v>
      </c>
      <c r="P240" s="18">
        <f t="shared" si="172"/>
        <v>0.21126546127622395</v>
      </c>
      <c r="Q240" s="18">
        <f t="shared" si="172"/>
        <v>0.24621947348143258</v>
      </c>
      <c r="R240" s="18">
        <f t="shared" si="172"/>
        <v>0.16043503945142151</v>
      </c>
      <c r="S240" s="18">
        <f t="shared" si="172"/>
        <v>0.19841217145325182</v>
      </c>
      <c r="T240" s="18">
        <f t="shared" si="172"/>
        <v>0.22008483688388084</v>
      </c>
      <c r="U240" s="18">
        <f t="shared" si="172"/>
        <v>0.21475926834295986</v>
      </c>
      <c r="V240" s="18">
        <f t="shared" si="172"/>
        <v>0.24560114301958619</v>
      </c>
      <c r="W240" s="18">
        <f t="shared" si="172"/>
        <v>0.23037708406469834</v>
      </c>
      <c r="X240" s="18">
        <f t="shared" si="172"/>
        <v>0.22971646133505233</v>
      </c>
      <c r="Y240" s="18">
        <f t="shared" si="172"/>
        <v>0.23362288468471906</v>
      </c>
      <c r="Z240" s="18">
        <f t="shared" si="172"/>
        <v>0.23741713301042736</v>
      </c>
      <c r="AA240" s="18">
        <f t="shared" si="172"/>
        <v>0.2645959362973519</v>
      </c>
      <c r="AB240" s="18">
        <f t="shared" si="172"/>
        <v>0.23186226919733716</v>
      </c>
      <c r="AC240" s="18">
        <f t="shared" si="172"/>
        <v>0.24296761192197902</v>
      </c>
      <c r="AD240" s="18">
        <f t="shared" si="172"/>
        <v>0.27774898053615515</v>
      </c>
      <c r="AE240" s="18">
        <f t="shared" si="172"/>
        <v>0.27754265346152895</v>
      </c>
      <c r="AF240" s="18">
        <f t="shared" si="172"/>
        <v>0.16915221666273275</v>
      </c>
      <c r="AG240" s="18">
        <f t="shared" si="172"/>
        <v>0.20842155784965841</v>
      </c>
      <c r="AH240" s="18">
        <f t="shared" si="172"/>
        <v>0.23799499966867141</v>
      </c>
      <c r="AI240" s="18">
        <f t="shared" si="172"/>
        <v>0.2198476000570464</v>
      </c>
      <c r="AJ240" s="18">
        <f t="shared" si="172"/>
        <v>0.18788000048846251</v>
      </c>
      <c r="AK240" s="18">
        <f t="shared" si="172"/>
        <v>0.18080296160875978</v>
      </c>
      <c r="AL240" s="18">
        <f t="shared" si="168"/>
        <v>0.22972074524769495</v>
      </c>
      <c r="AM240" s="18">
        <f t="shared" si="168"/>
        <v>0.21018491916256499</v>
      </c>
      <c r="AN240" s="18">
        <f t="shared" si="168"/>
        <v>0.1811029671204471</v>
      </c>
      <c r="AO240" s="18">
        <f t="shared" si="168"/>
        <v>0.16565812650803619</v>
      </c>
      <c r="AP240" s="18">
        <f t="shared" si="168"/>
        <v>0.19610798214602937</v>
      </c>
      <c r="AQ240" s="18">
        <f t="shared" si="168"/>
        <v>0.20540455961243539</v>
      </c>
      <c r="AR240" s="18">
        <f t="shared" si="168"/>
        <v>0.16479650676218149</v>
      </c>
      <c r="AS240" s="18">
        <f t="shared" si="143"/>
        <v>0.18147106619439612</v>
      </c>
      <c r="AT240" s="18">
        <f t="shared" si="143"/>
        <v>0.17832943529209569</v>
      </c>
      <c r="AU240" s="18">
        <f t="shared" si="143"/>
        <v>0.17577526409911287</v>
      </c>
      <c r="AV240" s="50">
        <f t="shared" si="160"/>
        <v>0.17577526409911287</v>
      </c>
      <c r="AW240" s="50">
        <f t="shared" ref="AW240:BV240" si="173">AV240</f>
        <v>0.17577526409911287</v>
      </c>
      <c r="AX240" s="50">
        <f t="shared" si="173"/>
        <v>0.17577526409911287</v>
      </c>
      <c r="AY240" s="50">
        <f t="shared" si="173"/>
        <v>0.17577526409911287</v>
      </c>
      <c r="AZ240" s="50">
        <f t="shared" si="173"/>
        <v>0.17577526409911287</v>
      </c>
      <c r="BA240" s="50">
        <f t="shared" si="173"/>
        <v>0.17577526409911287</v>
      </c>
      <c r="BB240" s="50">
        <f t="shared" si="173"/>
        <v>0.17577526409911287</v>
      </c>
      <c r="BC240" s="50">
        <f t="shared" si="173"/>
        <v>0.17577526409911287</v>
      </c>
      <c r="BD240" s="50">
        <f t="shared" si="173"/>
        <v>0.17577526409911287</v>
      </c>
      <c r="BE240" s="50">
        <f t="shared" si="173"/>
        <v>0.17577526409911287</v>
      </c>
      <c r="BF240" s="50">
        <f t="shared" si="173"/>
        <v>0.17577526409911287</v>
      </c>
      <c r="BG240" s="50">
        <f t="shared" si="173"/>
        <v>0.17577526409911287</v>
      </c>
      <c r="BH240" s="50">
        <f t="shared" si="173"/>
        <v>0.17577526409911287</v>
      </c>
      <c r="BI240" s="50">
        <f t="shared" si="173"/>
        <v>0.17577526409911287</v>
      </c>
      <c r="BJ240" s="50">
        <f t="shared" si="173"/>
        <v>0.17577526409911287</v>
      </c>
      <c r="BK240" s="50">
        <f t="shared" si="173"/>
        <v>0.17577526409911287</v>
      </c>
      <c r="BL240" s="50">
        <f t="shared" si="173"/>
        <v>0.17577526409911287</v>
      </c>
      <c r="BM240" s="356">
        <f t="shared" si="173"/>
        <v>0.17577526409911287</v>
      </c>
      <c r="BN240" s="356">
        <f t="shared" si="173"/>
        <v>0.17577526409911287</v>
      </c>
      <c r="BO240" s="356">
        <f t="shared" si="173"/>
        <v>0.17577526409911287</v>
      </c>
      <c r="BP240" s="356">
        <f t="shared" si="173"/>
        <v>0.17577526409911287</v>
      </c>
      <c r="BQ240" s="356">
        <f t="shared" si="173"/>
        <v>0.17577526409911287</v>
      </c>
      <c r="BR240" s="356">
        <f t="shared" si="173"/>
        <v>0.17577526409911287</v>
      </c>
      <c r="BS240" s="356">
        <f t="shared" si="173"/>
        <v>0.17577526409911287</v>
      </c>
      <c r="BT240" s="356">
        <f t="shared" si="173"/>
        <v>0.17577526409911287</v>
      </c>
      <c r="BU240" s="356">
        <f t="shared" si="173"/>
        <v>0.17577526409911287</v>
      </c>
      <c r="BV240" s="356">
        <f t="shared" si="173"/>
        <v>0.17577526409911287</v>
      </c>
    </row>
    <row r="241" spans="1:74" x14ac:dyDescent="0.2">
      <c r="A241" s="219"/>
      <c r="B241" s="179">
        <f t="shared" si="130"/>
        <v>-3.560399232472073E-3</v>
      </c>
      <c r="C241" s="174"/>
      <c r="D241" s="124" t="str">
        <f t="shared" si="131"/>
        <v>MTH.200.C - Irons</v>
      </c>
      <c r="E241" s="200">
        <f t="shared" ref="E241:AK241" si="174">E154/E207</f>
        <v>0.35416693706882707</v>
      </c>
      <c r="F241" s="201">
        <f t="shared" si="174"/>
        <v>0.35406912908706434</v>
      </c>
      <c r="G241" s="201">
        <f t="shared" si="174"/>
        <v>0.35540104863583577</v>
      </c>
      <c r="H241" s="201">
        <f t="shared" si="174"/>
        <v>0.35886493982946083</v>
      </c>
      <c r="I241" s="201">
        <f t="shared" si="174"/>
        <v>0.35716240150820489</v>
      </c>
      <c r="J241" s="201">
        <f t="shared" si="174"/>
        <v>0.35717896426503837</v>
      </c>
      <c r="K241" s="201">
        <f t="shared" si="174"/>
        <v>0.35489355887900936</v>
      </c>
      <c r="L241" s="201">
        <f t="shared" si="174"/>
        <v>0.35477795030421005</v>
      </c>
      <c r="M241" s="201">
        <f t="shared" si="174"/>
        <v>0.35573363824052867</v>
      </c>
      <c r="N241" s="201">
        <f t="shared" si="174"/>
        <v>0.3588127895106249</v>
      </c>
      <c r="O241" s="201">
        <f t="shared" si="174"/>
        <v>0.36117619122316974</v>
      </c>
      <c r="P241" s="201">
        <f t="shared" si="174"/>
        <v>0.35900528910201546</v>
      </c>
      <c r="Q241" s="201">
        <f t="shared" si="174"/>
        <v>0.36221912648180499</v>
      </c>
      <c r="R241" s="201">
        <f t="shared" si="174"/>
        <v>0.34583582184853601</v>
      </c>
      <c r="S241" s="201">
        <f t="shared" si="174"/>
        <v>0.35762092625015718</v>
      </c>
      <c r="T241" s="201">
        <f t="shared" si="174"/>
        <v>0.35976556453231856</v>
      </c>
      <c r="U241" s="201">
        <f t="shared" si="174"/>
        <v>0.36640959311171678</v>
      </c>
      <c r="V241" s="201">
        <f t="shared" si="174"/>
        <v>0.36595892647912404</v>
      </c>
      <c r="W241" s="201">
        <f t="shared" si="174"/>
        <v>0.36609990314215757</v>
      </c>
      <c r="X241" s="201">
        <f t="shared" si="174"/>
        <v>0.36553340502530801</v>
      </c>
      <c r="Y241" s="201">
        <f t="shared" si="174"/>
        <v>0.36584182273665805</v>
      </c>
      <c r="Z241" s="201">
        <f t="shared" si="174"/>
        <v>0.36542876634962917</v>
      </c>
      <c r="AA241" s="201">
        <f t="shared" si="174"/>
        <v>0.36455036190172724</v>
      </c>
      <c r="AB241" s="201">
        <f t="shared" si="174"/>
        <v>0.36190653875123302</v>
      </c>
      <c r="AC241" s="201">
        <f t="shared" si="174"/>
        <v>0.37833035126894432</v>
      </c>
      <c r="AD241" s="201">
        <f t="shared" si="174"/>
        <v>0.39464548706731789</v>
      </c>
      <c r="AE241" s="201">
        <f t="shared" si="174"/>
        <v>0.36255642642215385</v>
      </c>
      <c r="AF241" s="201">
        <f t="shared" si="174"/>
        <v>0.22184436020849813</v>
      </c>
      <c r="AG241" s="201">
        <f t="shared" si="174"/>
        <v>0.25588173449014645</v>
      </c>
      <c r="AH241" s="201">
        <f t="shared" si="174"/>
        <v>0.32084348937087875</v>
      </c>
      <c r="AI241" s="201">
        <f t="shared" si="174"/>
        <v>0.29133365461283323</v>
      </c>
      <c r="AJ241" s="201">
        <f t="shared" si="174"/>
        <v>0.22633210987839142</v>
      </c>
      <c r="AK241" s="201">
        <f t="shared" si="174"/>
        <v>0.22217530638792149</v>
      </c>
      <c r="AL241" s="201">
        <f t="shared" si="168"/>
        <v>0.30930979816876603</v>
      </c>
      <c r="AM241" s="201">
        <f t="shared" si="168"/>
        <v>0.26563605422172748</v>
      </c>
      <c r="AN241" s="201">
        <f t="shared" si="168"/>
        <v>0.21478936852425348</v>
      </c>
      <c r="AO241" s="201">
        <f t="shared" si="168"/>
        <v>0.19453961406201445</v>
      </c>
      <c r="AP241" s="201">
        <f t="shared" si="168"/>
        <v>0.23486848010627512</v>
      </c>
      <c r="AQ241" s="201">
        <f t="shared" si="168"/>
        <v>0.24557632133235616</v>
      </c>
      <c r="AR241" s="201">
        <f t="shared" si="168"/>
        <v>0.19180026759337443</v>
      </c>
      <c r="AS241" s="201">
        <f t="shared" si="143"/>
        <v>0.21582032910593738</v>
      </c>
      <c r="AT241" s="201">
        <f t="shared" si="143"/>
        <v>0.20926422156976596</v>
      </c>
      <c r="AU241" s="201">
        <f t="shared" si="143"/>
        <v>0.204630169305</v>
      </c>
      <c r="AV241" s="226">
        <f t="shared" si="160"/>
        <v>0.204630169305</v>
      </c>
      <c r="AW241" s="226">
        <f t="shared" ref="AW241:BV241" si="175">AV241</f>
        <v>0.204630169305</v>
      </c>
      <c r="AX241" s="226">
        <f t="shared" si="175"/>
        <v>0.204630169305</v>
      </c>
      <c r="AY241" s="226">
        <f t="shared" si="175"/>
        <v>0.204630169305</v>
      </c>
      <c r="AZ241" s="226">
        <f t="shared" si="175"/>
        <v>0.204630169305</v>
      </c>
      <c r="BA241" s="226">
        <f t="shared" si="175"/>
        <v>0.204630169305</v>
      </c>
      <c r="BB241" s="226">
        <f t="shared" si="175"/>
        <v>0.204630169305</v>
      </c>
      <c r="BC241" s="226">
        <f t="shared" si="175"/>
        <v>0.204630169305</v>
      </c>
      <c r="BD241" s="226">
        <f t="shared" si="175"/>
        <v>0.204630169305</v>
      </c>
      <c r="BE241" s="226">
        <f t="shared" si="175"/>
        <v>0.204630169305</v>
      </c>
      <c r="BF241" s="226">
        <f t="shared" si="175"/>
        <v>0.204630169305</v>
      </c>
      <c r="BG241" s="226">
        <f t="shared" si="175"/>
        <v>0.204630169305</v>
      </c>
      <c r="BH241" s="226">
        <f t="shared" si="175"/>
        <v>0.204630169305</v>
      </c>
      <c r="BI241" s="226">
        <f t="shared" si="175"/>
        <v>0.204630169305</v>
      </c>
      <c r="BJ241" s="226">
        <f t="shared" si="175"/>
        <v>0.204630169305</v>
      </c>
      <c r="BK241" s="226">
        <f t="shared" si="175"/>
        <v>0.204630169305</v>
      </c>
      <c r="BL241" s="226">
        <f t="shared" si="175"/>
        <v>0.204630169305</v>
      </c>
      <c r="BM241" s="352">
        <f t="shared" si="175"/>
        <v>0.204630169305</v>
      </c>
      <c r="BN241" s="352">
        <f t="shared" si="175"/>
        <v>0.204630169305</v>
      </c>
      <c r="BO241" s="352">
        <f t="shared" si="175"/>
        <v>0.204630169305</v>
      </c>
      <c r="BP241" s="352">
        <f t="shared" si="175"/>
        <v>0.204630169305</v>
      </c>
      <c r="BQ241" s="352">
        <f t="shared" si="175"/>
        <v>0.204630169305</v>
      </c>
      <c r="BR241" s="352">
        <f t="shared" si="175"/>
        <v>0.204630169305</v>
      </c>
      <c r="BS241" s="352">
        <f t="shared" si="175"/>
        <v>0.204630169305</v>
      </c>
      <c r="BT241" s="352">
        <f t="shared" si="175"/>
        <v>0.204630169305</v>
      </c>
      <c r="BU241" s="352">
        <f t="shared" si="175"/>
        <v>0.204630169305</v>
      </c>
      <c r="BV241" s="352">
        <f t="shared" si="175"/>
        <v>0.204630169305</v>
      </c>
    </row>
    <row r="242" spans="1:74" x14ac:dyDescent="0.2">
      <c r="A242" s="175">
        <v>1</v>
      </c>
      <c r="B242" s="180">
        <f>(AU242-E242)/42</f>
        <v>-2.6206259120384762E-5</v>
      </c>
      <c r="C242" s="176" t="str">
        <f>C208</f>
        <v>Muscle Work</v>
      </c>
      <c r="D242" s="185" t="str">
        <f t="shared" si="131"/>
        <v>MD - Draught animals</v>
      </c>
      <c r="E242" s="202">
        <f t="shared" ref="E242:AK242" si="176">E155/E208</f>
        <v>7.0815972018514863E-3</v>
      </c>
      <c r="F242" s="203">
        <f t="shared" si="176"/>
        <v>7.1128875464054678E-3</v>
      </c>
      <c r="G242" s="203">
        <f t="shared" si="176"/>
        <v>7.1304742388698791E-3</v>
      </c>
      <c r="H242" s="203">
        <f t="shared" si="176"/>
        <v>7.3232210265466091E-3</v>
      </c>
      <c r="I242" s="203">
        <f t="shared" si="176"/>
        <v>6.8332781608739339E-3</v>
      </c>
      <c r="J242" s="203">
        <f t="shared" si="176"/>
        <v>6.5738389234408466E-3</v>
      </c>
      <c r="K242" s="203">
        <f t="shared" si="176"/>
        <v>6.3103626708484496E-3</v>
      </c>
      <c r="L242" s="203">
        <f t="shared" si="176"/>
        <v>6.1989773678641901E-3</v>
      </c>
      <c r="M242" s="203">
        <f t="shared" si="176"/>
        <v>6.2503167566035521E-3</v>
      </c>
      <c r="N242" s="203">
        <f t="shared" si="176"/>
        <v>6.2649553260362856E-3</v>
      </c>
      <c r="O242" s="203">
        <f t="shared" si="176"/>
        <v>6.2730007143622342E-3</v>
      </c>
      <c r="P242" s="203">
        <f t="shared" si="176"/>
        <v>6.4398748102577003E-3</v>
      </c>
      <c r="Q242" s="203">
        <f t="shared" si="176"/>
        <v>6.547070758983988E-3</v>
      </c>
      <c r="R242" s="203">
        <f t="shared" si="176"/>
        <v>6.6725130956707575E-3</v>
      </c>
      <c r="S242" s="203">
        <f t="shared" si="176"/>
        <v>6.732362306717257E-3</v>
      </c>
      <c r="T242" s="203">
        <f t="shared" si="176"/>
        <v>6.6711982145476467E-3</v>
      </c>
      <c r="U242" s="203">
        <f t="shared" si="176"/>
        <v>6.6937116283206522E-3</v>
      </c>
      <c r="V242" s="203">
        <f t="shared" si="176"/>
        <v>6.5495362822777497E-3</v>
      </c>
      <c r="W242" s="203">
        <f t="shared" si="176"/>
        <v>6.4748181916585851E-3</v>
      </c>
      <c r="X242" s="203">
        <f t="shared" si="176"/>
        <v>6.4312124705956488E-3</v>
      </c>
      <c r="Y242" s="203">
        <f t="shared" si="176"/>
        <v>6.4947517712899416E-3</v>
      </c>
      <c r="Z242" s="203">
        <f t="shared" si="176"/>
        <v>6.3673576603774382E-3</v>
      </c>
      <c r="AA242" s="203">
        <f t="shared" si="176"/>
        <v>6.3210958572756685E-3</v>
      </c>
      <c r="AB242" s="203">
        <f t="shared" si="176"/>
        <v>6.3031365730546428E-3</v>
      </c>
      <c r="AC242" s="203">
        <f t="shared" si="176"/>
        <v>6.3139104714285844E-3</v>
      </c>
      <c r="AD242" s="203">
        <f t="shared" si="176"/>
        <v>6.3324945778525429E-3</v>
      </c>
      <c r="AE242" s="203">
        <f t="shared" si="176"/>
        <v>6.3018168433233929E-3</v>
      </c>
      <c r="AF242" s="203">
        <f t="shared" si="176"/>
        <v>6.2730208186515882E-3</v>
      </c>
      <c r="AG242" s="203">
        <f t="shared" si="176"/>
        <v>6.2477329529233858E-3</v>
      </c>
      <c r="AH242" s="203">
        <f t="shared" si="176"/>
        <v>6.2145114754289495E-3</v>
      </c>
      <c r="AI242" s="203">
        <f t="shared" si="176"/>
        <v>6.1786897417660143E-3</v>
      </c>
      <c r="AJ242" s="203">
        <f t="shared" si="176"/>
        <v>6.1478309035358685E-3</v>
      </c>
      <c r="AK242" s="203">
        <f t="shared" si="176"/>
        <v>6.1213152525703522E-3</v>
      </c>
      <c r="AL242" s="203">
        <f t="shared" si="168"/>
        <v>6.0934534753824144E-3</v>
      </c>
      <c r="AM242" s="203">
        <f t="shared" si="168"/>
        <v>6.0624140515319449E-3</v>
      </c>
      <c r="AN242" s="203">
        <f t="shared" si="168"/>
        <v>5.9820126731998753E-3</v>
      </c>
      <c r="AO242" s="203">
        <f t="shared" si="168"/>
        <v>5.9521809414815096E-3</v>
      </c>
      <c r="AP242" s="203">
        <f t="shared" si="168"/>
        <v>5.9279248928375871E-3</v>
      </c>
      <c r="AQ242" s="203">
        <f t="shared" si="168"/>
        <v>5.9529807028123978E-3</v>
      </c>
      <c r="AR242" s="203">
        <f t="shared" si="168"/>
        <v>5.924899582614101E-3</v>
      </c>
      <c r="AS242" s="203">
        <f t="shared" si="143"/>
        <v>5.9433069203030948E-3</v>
      </c>
      <c r="AT242" s="203">
        <f t="shared" si="143"/>
        <v>5.9612316792607587E-3</v>
      </c>
      <c r="AU242" s="203">
        <f t="shared" si="143"/>
        <v>5.9809343187953263E-3</v>
      </c>
      <c r="AV242" s="216">
        <f t="shared" ref="AV242:BV242" si="177">AU242+$B242*$A242^(AV$220-$AU$220)</f>
        <v>5.9547280596749415E-3</v>
      </c>
      <c r="AW242" s="216">
        <f t="shared" si="177"/>
        <v>5.9285218005545566E-3</v>
      </c>
      <c r="AX242" s="216">
        <f t="shared" si="177"/>
        <v>5.9023155414341718E-3</v>
      </c>
      <c r="AY242" s="216">
        <f t="shared" si="177"/>
        <v>5.876109282313787E-3</v>
      </c>
      <c r="AZ242" s="216">
        <f t="shared" si="177"/>
        <v>5.8499030231934021E-3</v>
      </c>
      <c r="BA242" s="216">
        <f t="shared" si="177"/>
        <v>5.8236967640730173E-3</v>
      </c>
      <c r="BB242" s="216">
        <f t="shared" si="177"/>
        <v>5.7974905049526324E-3</v>
      </c>
      <c r="BC242" s="216">
        <f t="shared" si="177"/>
        <v>5.7712842458322476E-3</v>
      </c>
      <c r="BD242" s="216">
        <f t="shared" si="177"/>
        <v>5.7450779867118627E-3</v>
      </c>
      <c r="BE242" s="216">
        <f t="shared" si="177"/>
        <v>5.7188717275914779E-3</v>
      </c>
      <c r="BF242" s="216">
        <f t="shared" si="177"/>
        <v>5.692665468471093E-3</v>
      </c>
      <c r="BG242" s="216">
        <f t="shared" si="177"/>
        <v>5.6664592093507082E-3</v>
      </c>
      <c r="BH242" s="216">
        <f t="shared" si="177"/>
        <v>5.6402529502303234E-3</v>
      </c>
      <c r="BI242" s="216">
        <f t="shared" si="177"/>
        <v>5.6140466911099385E-3</v>
      </c>
      <c r="BJ242" s="216">
        <f t="shared" si="177"/>
        <v>5.5878404319895537E-3</v>
      </c>
      <c r="BK242" s="216">
        <f t="shared" si="177"/>
        <v>5.5616341728691688E-3</v>
      </c>
      <c r="BL242" s="216">
        <f t="shared" si="177"/>
        <v>5.535427913748784E-3</v>
      </c>
      <c r="BM242" s="357">
        <f t="shared" si="177"/>
        <v>5.5092216546283991E-3</v>
      </c>
      <c r="BN242" s="357">
        <f t="shared" si="177"/>
        <v>5.4830153955080143E-3</v>
      </c>
      <c r="BO242" s="357">
        <f t="shared" si="177"/>
        <v>5.4568091363876295E-3</v>
      </c>
      <c r="BP242" s="357">
        <f t="shared" si="177"/>
        <v>5.4306028772672446E-3</v>
      </c>
      <c r="BQ242" s="357">
        <f t="shared" si="177"/>
        <v>5.4043966181468598E-3</v>
      </c>
      <c r="BR242" s="357">
        <f t="shared" si="177"/>
        <v>5.3781903590264749E-3</v>
      </c>
      <c r="BS242" s="357">
        <f t="shared" si="177"/>
        <v>5.3519840999060901E-3</v>
      </c>
      <c r="BT242" s="357">
        <f t="shared" si="177"/>
        <v>5.3257778407857052E-3</v>
      </c>
      <c r="BU242" s="357">
        <f t="shared" si="177"/>
        <v>5.2995715816653204E-3</v>
      </c>
      <c r="BV242" s="358">
        <f t="shared" si="177"/>
        <v>5.2733653225449355E-3</v>
      </c>
    </row>
    <row r="243" spans="1:74" x14ac:dyDescent="0.2">
      <c r="A243" s="175">
        <v>1</v>
      </c>
      <c r="B243" s="180">
        <f t="shared" si="130"/>
        <v>-1.0200683811549505E-4</v>
      </c>
      <c r="C243" s="176"/>
      <c r="D243" s="185" t="str">
        <f t="shared" si="131"/>
        <v>MD - Manual laborers</v>
      </c>
      <c r="E243" s="202">
        <f t="shared" ref="E243:AK243" si="178">E156/E209</f>
        <v>2.19339288729575E-2</v>
      </c>
      <c r="F243" s="203">
        <f t="shared" si="178"/>
        <v>2.200606328674139E-2</v>
      </c>
      <c r="G243" s="203">
        <f t="shared" si="178"/>
        <v>2.2035630643969756E-2</v>
      </c>
      <c r="H243" s="203">
        <f t="shared" si="178"/>
        <v>2.260577044337473E-2</v>
      </c>
      <c r="I243" s="203">
        <f t="shared" si="178"/>
        <v>2.1069577148624046E-2</v>
      </c>
      <c r="J243" s="203">
        <f t="shared" si="178"/>
        <v>2.0246724468259446E-2</v>
      </c>
      <c r="K243" s="203">
        <f t="shared" si="178"/>
        <v>1.9413260070530184E-2</v>
      </c>
      <c r="L243" s="203">
        <f t="shared" si="178"/>
        <v>1.9048995758322515E-2</v>
      </c>
      <c r="M243" s="203">
        <f t="shared" si="178"/>
        <v>1.9184981506742305E-2</v>
      </c>
      <c r="N243" s="203">
        <f t="shared" si="178"/>
        <v>1.9208086368072842E-2</v>
      </c>
      <c r="O243" s="203">
        <f t="shared" si="178"/>
        <v>1.9210897784888322E-2</v>
      </c>
      <c r="P243" s="203">
        <f t="shared" si="178"/>
        <v>1.9699508465828755E-2</v>
      </c>
      <c r="Q243" s="203">
        <f t="shared" si="178"/>
        <v>2.0004609458401434E-2</v>
      </c>
      <c r="R243" s="203">
        <f t="shared" si="178"/>
        <v>2.0364651864563123E-2</v>
      </c>
      <c r="S243" s="203">
        <f t="shared" si="178"/>
        <v>2.0523857092743212E-2</v>
      </c>
      <c r="T243" s="203">
        <f t="shared" si="178"/>
        <v>2.0314153342656693E-2</v>
      </c>
      <c r="U243" s="203">
        <f t="shared" si="178"/>
        <v>2.0359386708806125E-2</v>
      </c>
      <c r="V243" s="203">
        <f t="shared" si="178"/>
        <v>1.9898048562760152E-2</v>
      </c>
      <c r="W243" s="203">
        <f t="shared" si="178"/>
        <v>1.964849010324839E-2</v>
      </c>
      <c r="X243" s="203">
        <f t="shared" si="178"/>
        <v>1.9493757518351057E-2</v>
      </c>
      <c r="Y243" s="203">
        <f t="shared" si="178"/>
        <v>1.9663724582062676E-2</v>
      </c>
      <c r="Z243" s="203">
        <f t="shared" si="178"/>
        <v>1.9255837826966528E-2</v>
      </c>
      <c r="AA243" s="203">
        <f t="shared" si="178"/>
        <v>1.9093912277952305E-2</v>
      </c>
      <c r="AB243" s="203">
        <f t="shared" si="178"/>
        <v>1.9017702902820895E-2</v>
      </c>
      <c r="AC243" s="203">
        <f t="shared" si="178"/>
        <v>1.9028211769889572E-2</v>
      </c>
      <c r="AD243" s="203">
        <f t="shared" si="178"/>
        <v>1.9062155951411652E-2</v>
      </c>
      <c r="AE243" s="203">
        <f t="shared" si="178"/>
        <v>1.8947853645659721E-2</v>
      </c>
      <c r="AF243" s="203">
        <f t="shared" si="178"/>
        <v>1.8839416340072208E-2</v>
      </c>
      <c r="AG243" s="203">
        <f t="shared" si="178"/>
        <v>1.8741703324709404E-2</v>
      </c>
      <c r="AH243" s="203">
        <f t="shared" si="178"/>
        <v>1.8620395222175411E-2</v>
      </c>
      <c r="AI243" s="203">
        <f t="shared" si="178"/>
        <v>1.8491536582453161E-2</v>
      </c>
      <c r="AJ243" s="203">
        <f t="shared" si="178"/>
        <v>1.8377763177121181E-2</v>
      </c>
      <c r="AK243" s="203">
        <f t="shared" si="178"/>
        <v>1.8277172793558023E-2</v>
      </c>
      <c r="AL243" s="203">
        <f t="shared" si="168"/>
        <v>1.8172752566669746E-2</v>
      </c>
      <c r="AM243" s="203">
        <f t="shared" si="168"/>
        <v>1.8059060730005568E-2</v>
      </c>
      <c r="AN243" s="203">
        <f t="shared" si="168"/>
        <v>1.7798714985171434E-2</v>
      </c>
      <c r="AO243" s="203">
        <f t="shared" si="168"/>
        <v>1.7689216824451175E-2</v>
      </c>
      <c r="AP243" s="203">
        <f t="shared" si="168"/>
        <v>1.7596477415081746E-2</v>
      </c>
      <c r="AQ243" s="203">
        <f t="shared" si="168"/>
        <v>1.7650112749755496E-2</v>
      </c>
      <c r="AR243" s="203">
        <f t="shared" si="168"/>
        <v>1.7546211866979512E-2</v>
      </c>
      <c r="AS243" s="203">
        <f t="shared" si="143"/>
        <v>1.7580017288272822E-2</v>
      </c>
      <c r="AT243" s="203">
        <f t="shared" si="143"/>
        <v>1.7612268682215715E-2</v>
      </c>
      <c r="AU243" s="203">
        <f t="shared" si="143"/>
        <v>1.7649641672106708E-2</v>
      </c>
      <c r="AV243" s="216">
        <f t="shared" ref="AV243:BV243" si="179">AU243+$B243*$A243^(AV$220-$AU$220)</f>
        <v>1.7547634833991212E-2</v>
      </c>
      <c r="AW243" s="216">
        <f t="shared" si="179"/>
        <v>1.7445627995875717E-2</v>
      </c>
      <c r="AX243" s="216">
        <f t="shared" si="179"/>
        <v>1.7343621157760222E-2</v>
      </c>
      <c r="AY243" s="216">
        <f t="shared" si="179"/>
        <v>1.7241614319644726E-2</v>
      </c>
      <c r="AZ243" s="216">
        <f t="shared" si="179"/>
        <v>1.7139607481529231E-2</v>
      </c>
      <c r="BA243" s="216">
        <f t="shared" si="179"/>
        <v>1.7037600643413735E-2</v>
      </c>
      <c r="BB243" s="216">
        <f t="shared" si="179"/>
        <v>1.693559380529824E-2</v>
      </c>
      <c r="BC243" s="216">
        <f t="shared" si="179"/>
        <v>1.6833586967182745E-2</v>
      </c>
      <c r="BD243" s="216">
        <f t="shared" si="179"/>
        <v>1.6731580129067249E-2</v>
      </c>
      <c r="BE243" s="216">
        <f t="shared" si="179"/>
        <v>1.6629573290951754E-2</v>
      </c>
      <c r="BF243" s="216">
        <f t="shared" si="179"/>
        <v>1.6527566452836259E-2</v>
      </c>
      <c r="BG243" s="216">
        <f t="shared" si="179"/>
        <v>1.6425559614720763E-2</v>
      </c>
      <c r="BH243" s="216">
        <f t="shared" si="179"/>
        <v>1.6323552776605268E-2</v>
      </c>
      <c r="BI243" s="216">
        <f t="shared" si="179"/>
        <v>1.6221545938489772E-2</v>
      </c>
      <c r="BJ243" s="216">
        <f t="shared" si="179"/>
        <v>1.6119539100374277E-2</v>
      </c>
      <c r="BK243" s="216">
        <f t="shared" si="179"/>
        <v>1.6017532262258782E-2</v>
      </c>
      <c r="BL243" s="216">
        <f t="shared" si="179"/>
        <v>1.5915525424143286E-2</v>
      </c>
      <c r="BM243" s="357">
        <f t="shared" si="179"/>
        <v>1.5813518586027791E-2</v>
      </c>
      <c r="BN243" s="357">
        <f t="shared" si="179"/>
        <v>1.5711511747912296E-2</v>
      </c>
      <c r="BO243" s="357">
        <f t="shared" si="179"/>
        <v>1.56095049097968E-2</v>
      </c>
      <c r="BP243" s="357">
        <f t="shared" si="179"/>
        <v>1.5507498071681305E-2</v>
      </c>
      <c r="BQ243" s="357">
        <f t="shared" si="179"/>
        <v>1.5405491233565809E-2</v>
      </c>
      <c r="BR243" s="357">
        <f t="shared" si="179"/>
        <v>1.5303484395450314E-2</v>
      </c>
      <c r="BS243" s="357">
        <f t="shared" si="179"/>
        <v>1.5201477557334819E-2</v>
      </c>
      <c r="BT243" s="357">
        <f t="shared" si="179"/>
        <v>1.5099470719219323E-2</v>
      </c>
      <c r="BU243" s="357">
        <f t="shared" si="179"/>
        <v>1.4997463881103828E-2</v>
      </c>
      <c r="BV243" s="358">
        <f t="shared" si="179"/>
        <v>1.4895457042988332E-2</v>
      </c>
    </row>
    <row r="244" spans="1:74" x14ac:dyDescent="0.2">
      <c r="D244" s="13"/>
      <c r="E244" s="15"/>
    </row>
    <row r="245" spans="1:74" ht="13.5" thickBot="1" x14ac:dyDescent="0.25">
      <c r="D245" s="13"/>
      <c r="E245" s="13"/>
    </row>
    <row r="246" spans="1:74" x14ac:dyDescent="0.2">
      <c r="D246" s="20" t="s">
        <v>63</v>
      </c>
      <c r="E246" s="3">
        <v>1971</v>
      </c>
      <c r="F246" s="3">
        <v>1972</v>
      </c>
      <c r="G246" s="3">
        <v>1973</v>
      </c>
      <c r="H246" s="3">
        <v>1974</v>
      </c>
      <c r="I246" s="3">
        <v>1975</v>
      </c>
      <c r="J246" s="3">
        <v>1976</v>
      </c>
      <c r="K246" s="3">
        <v>1977</v>
      </c>
      <c r="L246" s="3">
        <v>1978</v>
      </c>
      <c r="M246" s="3">
        <v>1979</v>
      </c>
      <c r="N246" s="3">
        <v>1980</v>
      </c>
      <c r="O246" s="3">
        <v>1981</v>
      </c>
      <c r="P246" s="3">
        <v>1982</v>
      </c>
      <c r="Q246" s="3">
        <v>1983</v>
      </c>
      <c r="R246" s="3">
        <v>1984</v>
      </c>
      <c r="S246" s="3">
        <v>1985</v>
      </c>
      <c r="T246" s="3">
        <v>1986</v>
      </c>
      <c r="U246" s="3">
        <v>1987</v>
      </c>
      <c r="V246" s="3">
        <v>1988</v>
      </c>
      <c r="W246" s="3">
        <v>1989</v>
      </c>
      <c r="X246" s="3">
        <v>1990</v>
      </c>
      <c r="Y246" s="3">
        <v>1991</v>
      </c>
      <c r="Z246" s="3">
        <v>1992</v>
      </c>
      <c r="AA246" s="3">
        <v>1993</v>
      </c>
      <c r="AB246" s="3">
        <v>1994</v>
      </c>
      <c r="AC246" s="3">
        <v>1995</v>
      </c>
      <c r="AD246" s="3">
        <v>1996</v>
      </c>
      <c r="AE246" s="3">
        <v>1997</v>
      </c>
      <c r="AF246" s="3">
        <v>1998</v>
      </c>
      <c r="AG246" s="3">
        <v>1999</v>
      </c>
      <c r="AH246" s="3">
        <v>2000</v>
      </c>
      <c r="AI246" s="3">
        <v>2001</v>
      </c>
      <c r="AJ246" s="3">
        <v>2002</v>
      </c>
      <c r="AK246" s="3">
        <v>2003</v>
      </c>
      <c r="AL246" s="3">
        <v>2004</v>
      </c>
      <c r="AM246" s="3">
        <v>2005</v>
      </c>
      <c r="AN246" s="3">
        <v>2006</v>
      </c>
      <c r="AO246" s="3">
        <v>2007</v>
      </c>
      <c r="AP246" s="3">
        <v>2008</v>
      </c>
      <c r="AQ246" s="3">
        <v>2009</v>
      </c>
      <c r="AR246" s="3">
        <v>2010</v>
      </c>
      <c r="AS246" s="3">
        <v>2011</v>
      </c>
      <c r="AT246" s="3">
        <v>2012</v>
      </c>
      <c r="AU246" s="3">
        <v>2013</v>
      </c>
      <c r="AV246" s="3">
        <v>2014</v>
      </c>
      <c r="AW246" s="3">
        <v>2015</v>
      </c>
      <c r="AX246" s="3">
        <v>2016</v>
      </c>
      <c r="AY246" s="3">
        <v>2017</v>
      </c>
      <c r="AZ246" s="3">
        <v>2018</v>
      </c>
      <c r="BA246" s="3">
        <v>2019</v>
      </c>
      <c r="BB246" s="3">
        <v>2020</v>
      </c>
      <c r="BC246" s="3">
        <v>2021</v>
      </c>
      <c r="BD246" s="3">
        <v>2022</v>
      </c>
      <c r="BE246" s="3">
        <v>2023</v>
      </c>
      <c r="BF246" s="3">
        <v>2024</v>
      </c>
      <c r="BG246" s="3">
        <v>2025</v>
      </c>
      <c r="BH246" s="3">
        <v>2026</v>
      </c>
      <c r="BI246" s="3">
        <v>2027</v>
      </c>
      <c r="BJ246" s="3">
        <v>2028</v>
      </c>
      <c r="BK246" s="3">
        <v>2029</v>
      </c>
      <c r="BL246" s="3">
        <v>2030</v>
      </c>
      <c r="BM246" s="332">
        <v>2031</v>
      </c>
      <c r="BN246" s="332">
        <v>2032</v>
      </c>
      <c r="BO246" s="332">
        <v>2033</v>
      </c>
      <c r="BP246" s="332">
        <v>2034</v>
      </c>
      <c r="BQ246" s="332">
        <v>2035</v>
      </c>
      <c r="BR246" s="332">
        <v>2036</v>
      </c>
      <c r="BS246" s="332">
        <v>2037</v>
      </c>
      <c r="BT246" s="332">
        <v>2038</v>
      </c>
      <c r="BU246" s="332">
        <v>2039</v>
      </c>
      <c r="BV246" s="332">
        <v>2040</v>
      </c>
    </row>
    <row r="247" spans="1:74" x14ac:dyDescent="0.2">
      <c r="D247" s="204" t="str">
        <f>C222</f>
        <v>Direct heat</v>
      </c>
      <c r="E247" s="205">
        <f t="shared" ref="E247:AU247" si="180">E160/E213</f>
        <v>5.1371966384244669E-2</v>
      </c>
      <c r="F247" s="205">
        <f t="shared" si="180"/>
        <v>5.4054160678115769E-2</v>
      </c>
      <c r="G247" s="205">
        <f t="shared" si="180"/>
        <v>5.7566974262697128E-2</v>
      </c>
      <c r="H247" s="205">
        <f t="shared" si="180"/>
        <v>5.3432145078691845E-2</v>
      </c>
      <c r="I247" s="205">
        <f t="shared" si="180"/>
        <v>5.1703053440789355E-2</v>
      </c>
      <c r="J247" s="205">
        <f t="shared" si="180"/>
        <v>5.2607708976778564E-2</v>
      </c>
      <c r="K247" s="205">
        <f t="shared" si="180"/>
        <v>5.3171128731902245E-2</v>
      </c>
      <c r="L247" s="205">
        <f t="shared" si="180"/>
        <v>4.8228424747988274E-2</v>
      </c>
      <c r="M247" s="205">
        <f t="shared" si="180"/>
        <v>5.3428623780375363E-2</v>
      </c>
      <c r="N247" s="205">
        <f t="shared" si="180"/>
        <v>5.6606730392823851E-2</v>
      </c>
      <c r="O247" s="205">
        <f t="shared" si="180"/>
        <v>5.6419761660395355E-2</v>
      </c>
      <c r="P247" s="205">
        <f t="shared" si="180"/>
        <v>4.680216244269262E-2</v>
      </c>
      <c r="Q247" s="205">
        <f t="shared" si="180"/>
        <v>2.7650589681474057E-2</v>
      </c>
      <c r="R247" s="205">
        <f t="shared" si="180"/>
        <v>2.4241911448951187E-2</v>
      </c>
      <c r="S247" s="205">
        <f t="shared" si="180"/>
        <v>2.7253687849444149E-2</v>
      </c>
      <c r="T247" s="205">
        <f t="shared" si="180"/>
        <v>3.2587408407823801E-2</v>
      </c>
      <c r="U247" s="205">
        <f t="shared" si="180"/>
        <v>3.762396545317967E-2</v>
      </c>
      <c r="V247" s="205">
        <f t="shared" si="180"/>
        <v>3.7145497263681326E-2</v>
      </c>
      <c r="W247" s="205">
        <f t="shared" si="180"/>
        <v>3.6367947874578005E-2</v>
      </c>
      <c r="X247" s="205">
        <f t="shared" si="180"/>
        <v>3.6003619113224125E-2</v>
      </c>
      <c r="Y247" s="205">
        <f t="shared" si="180"/>
        <v>3.5516333767939084E-2</v>
      </c>
      <c r="Z247" s="205">
        <f t="shared" si="180"/>
        <v>3.5390136073984689E-2</v>
      </c>
      <c r="AA247" s="205">
        <f t="shared" si="180"/>
        <v>3.5369158504521749E-2</v>
      </c>
      <c r="AB247" s="205">
        <f t="shared" si="180"/>
        <v>3.5568391199112717E-2</v>
      </c>
      <c r="AC247" s="205">
        <f t="shared" si="180"/>
        <v>3.5893647383872254E-2</v>
      </c>
      <c r="AD247" s="205">
        <f t="shared" si="180"/>
        <v>3.64267054174678E-2</v>
      </c>
      <c r="AE247" s="205">
        <f t="shared" si="180"/>
        <v>3.691503538857898E-2</v>
      </c>
      <c r="AF247" s="205">
        <f t="shared" si="180"/>
        <v>3.685356661369224E-2</v>
      </c>
      <c r="AG247" s="205">
        <f t="shared" si="180"/>
        <v>3.7740890986034524E-2</v>
      </c>
      <c r="AH247" s="205">
        <f t="shared" si="180"/>
        <v>3.8340330784850905E-2</v>
      </c>
      <c r="AI247" s="205">
        <f t="shared" si="180"/>
        <v>3.9123706379851089E-2</v>
      </c>
      <c r="AJ247" s="205">
        <f t="shared" si="180"/>
        <v>2.8601659716704333E-2</v>
      </c>
      <c r="AK247" s="205">
        <f t="shared" si="180"/>
        <v>2.5005019858334806E-2</v>
      </c>
      <c r="AL247" s="205">
        <f t="shared" si="180"/>
        <v>2.3415459169186897E-2</v>
      </c>
      <c r="AM247" s="205">
        <f t="shared" si="180"/>
        <v>2.3141694037252761E-2</v>
      </c>
      <c r="AN247" s="205">
        <f t="shared" si="180"/>
        <v>2.2773113128126275E-2</v>
      </c>
      <c r="AO247" s="205">
        <f t="shared" si="180"/>
        <v>2.3319075781273211E-2</v>
      </c>
      <c r="AP247" s="205">
        <f t="shared" si="180"/>
        <v>2.3874041653766113E-2</v>
      </c>
      <c r="AQ247" s="205">
        <f t="shared" si="180"/>
        <v>2.4225652003151122E-2</v>
      </c>
      <c r="AR247" s="205">
        <f t="shared" si="180"/>
        <v>2.2434135802419059E-2</v>
      </c>
      <c r="AS247" s="205">
        <f t="shared" si="180"/>
        <v>2.8115181421931996E-2</v>
      </c>
      <c r="AT247" s="205">
        <f t="shared" si="180"/>
        <v>2.8678506235742744E-2</v>
      </c>
      <c r="AU247" s="205">
        <f t="shared" si="180"/>
        <v>2.7642857744058079E-2</v>
      </c>
      <c r="AV247" s="205">
        <f t="shared" ref="AV247:BL247" si="181">AV161/AV213</f>
        <v>2.6628536132085587E-2</v>
      </c>
      <c r="AW247" s="205">
        <f t="shared" si="181"/>
        <v>2.6696770792893947E-2</v>
      </c>
      <c r="AX247" s="205">
        <f t="shared" si="181"/>
        <v>2.6759606070644027E-2</v>
      </c>
      <c r="AY247" s="205">
        <f t="shared" si="181"/>
        <v>2.6816462900977642E-2</v>
      </c>
      <c r="AZ247" s="205">
        <f t="shared" si="181"/>
        <v>3.2255147659276458E-2</v>
      </c>
      <c r="BA247" s="205">
        <f t="shared" si="181"/>
        <v>3.2265685063381067E-2</v>
      </c>
      <c r="BB247" s="205">
        <f t="shared" si="181"/>
        <v>3.2270108476593083E-2</v>
      </c>
      <c r="BC247" s="205">
        <f t="shared" si="181"/>
        <v>3.2267728176647234E-2</v>
      </c>
      <c r="BD247" s="205">
        <f t="shared" si="181"/>
        <v>3.2257823619161338E-2</v>
      </c>
      <c r="BE247" s="205">
        <f t="shared" si="181"/>
        <v>3.2239640134711693E-2</v>
      </c>
      <c r="BF247" s="205">
        <f t="shared" si="181"/>
        <v>3.2212385353134955E-2</v>
      </c>
      <c r="BG247" s="205">
        <f t="shared" si="181"/>
        <v>3.7193653280900504E-2</v>
      </c>
      <c r="BH247" s="205">
        <f t="shared" si="181"/>
        <v>3.7379837553780888E-2</v>
      </c>
      <c r="BI247" s="205">
        <f t="shared" si="181"/>
        <v>3.757218951931985E-2</v>
      </c>
      <c r="BJ247" s="205">
        <f t="shared" si="181"/>
        <v>3.7749822864931476E-2</v>
      </c>
      <c r="BK247" s="205">
        <f t="shared" si="181"/>
        <v>3.7911726566058394E-2</v>
      </c>
      <c r="BL247" s="205">
        <f t="shared" si="181"/>
        <v>3.8056813939768688E-2</v>
      </c>
      <c r="BM247" s="359"/>
      <c r="BN247" s="359"/>
      <c r="BO247" s="359"/>
      <c r="BP247" s="359"/>
      <c r="BQ247" s="359"/>
      <c r="BR247" s="359"/>
      <c r="BS247" s="359"/>
      <c r="BT247" s="359"/>
      <c r="BU247" s="359"/>
      <c r="BV247" s="359"/>
    </row>
    <row r="248" spans="1:74" x14ac:dyDescent="0.2">
      <c r="D248" s="206" t="str">
        <f>C227</f>
        <v>Direct - MD</v>
      </c>
      <c r="E248" s="205">
        <f t="shared" ref="E248:AU248" si="182">E163/E214</f>
        <v>0.14699994248798279</v>
      </c>
      <c r="F248" s="205">
        <f t="shared" si="182"/>
        <v>0.14597018654733479</v>
      </c>
      <c r="G248" s="205">
        <f t="shared" si="182"/>
        <v>0.14186922114812886</v>
      </c>
      <c r="H248" s="205">
        <f t="shared" si="182"/>
        <v>0.14930054640703275</v>
      </c>
      <c r="I248" s="205">
        <f t="shared" si="182"/>
        <v>0.14322665354849837</v>
      </c>
      <c r="J248" s="205">
        <f t="shared" si="182"/>
        <v>0.15364086798681956</v>
      </c>
      <c r="K248" s="205">
        <f t="shared" si="182"/>
        <v>0.14224328290228064</v>
      </c>
      <c r="L248" s="205">
        <f t="shared" si="182"/>
        <v>0.14518880884343199</v>
      </c>
      <c r="M248" s="205">
        <f t="shared" si="182"/>
        <v>0.14644309403347466</v>
      </c>
      <c r="N248" s="205">
        <f t="shared" si="182"/>
        <v>0.14617144488924336</v>
      </c>
      <c r="O248" s="205">
        <f t="shared" si="182"/>
        <v>0.15670615857073303</v>
      </c>
      <c r="P248" s="205">
        <f t="shared" si="182"/>
        <v>0.13489494501991156</v>
      </c>
      <c r="Q248" s="205">
        <f t="shared" si="182"/>
        <v>0.17217881462371132</v>
      </c>
      <c r="R248" s="205">
        <f t="shared" si="182"/>
        <v>0.14392351402989129</v>
      </c>
      <c r="S248" s="205">
        <f t="shared" si="182"/>
        <v>0.1245928105804255</v>
      </c>
      <c r="T248" s="205">
        <f t="shared" si="182"/>
        <v>0.13663257347253366</v>
      </c>
      <c r="U248" s="205">
        <f t="shared" si="182"/>
        <v>0.14678319201347312</v>
      </c>
      <c r="V248" s="205">
        <f t="shared" si="182"/>
        <v>0.15777867341940427</v>
      </c>
      <c r="W248" s="205">
        <f t="shared" si="182"/>
        <v>0.13985488639963031</v>
      </c>
      <c r="X248" s="205">
        <f t="shared" si="182"/>
        <v>0.1419632554666995</v>
      </c>
      <c r="Y248" s="205">
        <f t="shared" si="182"/>
        <v>0.14221010246643315</v>
      </c>
      <c r="Z248" s="205">
        <f t="shared" si="182"/>
        <v>0.15398674568650489</v>
      </c>
      <c r="AA248" s="205">
        <f t="shared" si="182"/>
        <v>0.14119091560793234</v>
      </c>
      <c r="AB248" s="205">
        <f t="shared" si="182"/>
        <v>0.13977805064174234</v>
      </c>
      <c r="AC248" s="205">
        <f t="shared" si="182"/>
        <v>0.14056126378589329</v>
      </c>
      <c r="AD248" s="205">
        <f t="shared" si="182"/>
        <v>0.13816595879044419</v>
      </c>
      <c r="AE248" s="205">
        <f t="shared" si="182"/>
        <v>0.14747178609908965</v>
      </c>
      <c r="AF248" s="205">
        <f t="shared" si="182"/>
        <v>0.14247808337546658</v>
      </c>
      <c r="AG248" s="205">
        <f t="shared" si="182"/>
        <v>0.14850070737584761</v>
      </c>
      <c r="AH248" s="205">
        <f t="shared" si="182"/>
        <v>0.14668117960141991</v>
      </c>
      <c r="AI248" s="205">
        <f t="shared" si="182"/>
        <v>0.14387510305264969</v>
      </c>
      <c r="AJ248" s="205">
        <f t="shared" si="182"/>
        <v>0.16369832058969072</v>
      </c>
      <c r="AK248" s="205">
        <f t="shared" si="182"/>
        <v>0.16390390979030098</v>
      </c>
      <c r="AL248" s="205">
        <f t="shared" si="182"/>
        <v>0.15732291843798377</v>
      </c>
      <c r="AM248" s="205">
        <f t="shared" si="182"/>
        <v>0.1701750231737249</v>
      </c>
      <c r="AN248" s="205">
        <f t="shared" si="182"/>
        <v>0.1714636426609486</v>
      </c>
      <c r="AO248" s="205">
        <f t="shared" si="182"/>
        <v>0.17603341655175977</v>
      </c>
      <c r="AP248" s="205">
        <f t="shared" si="182"/>
        <v>0.17743626600722123</v>
      </c>
      <c r="AQ248" s="205">
        <f t="shared" si="182"/>
        <v>0.18341302348165545</v>
      </c>
      <c r="AR248" s="205">
        <f t="shared" si="182"/>
        <v>0.18238997864919479</v>
      </c>
      <c r="AS248" s="205">
        <f t="shared" si="182"/>
        <v>0.18202468287629528</v>
      </c>
      <c r="AT248" s="205">
        <f t="shared" si="182"/>
        <v>0.18501359401679784</v>
      </c>
      <c r="AU248" s="205">
        <f t="shared" si="182"/>
        <v>0.18718084079752192</v>
      </c>
      <c r="AV248" s="205">
        <f t="shared" ref="AV248:BL248" si="183">AV164/AV214</f>
        <v>0.18836160737892196</v>
      </c>
      <c r="AW248" s="205">
        <f t="shared" si="183"/>
        <v>0.18953988001473573</v>
      </c>
      <c r="AX248" s="205">
        <f t="shared" si="183"/>
        <v>0.19071571245436411</v>
      </c>
      <c r="AY248" s="205">
        <f t="shared" si="183"/>
        <v>0.1918891569005543</v>
      </c>
      <c r="AZ248" s="205">
        <f t="shared" si="183"/>
        <v>0.19306026406501922</v>
      </c>
      <c r="BA248" s="205">
        <f t="shared" si="183"/>
        <v>0.19422908322166024</v>
      </c>
      <c r="BB248" s="205">
        <f t="shared" si="183"/>
        <v>0.19539566225751323</v>
      </c>
      <c r="BC248" s="205">
        <f t="shared" si="183"/>
        <v>0.19656004772153096</v>
      </c>
      <c r="BD248" s="205">
        <f t="shared" si="183"/>
        <v>0.19772228487130961</v>
      </c>
      <c r="BE248" s="205">
        <f t="shared" si="183"/>
        <v>0.1988824177178595</v>
      </c>
      <c r="BF248" s="205">
        <f t="shared" si="183"/>
        <v>0.20004048906851568</v>
      </c>
      <c r="BG248" s="205">
        <f t="shared" si="183"/>
        <v>0.2011965405680784</v>
      </c>
      <c r="BH248" s="205">
        <f t="shared" si="183"/>
        <v>0.20235061273826857</v>
      </c>
      <c r="BI248" s="205">
        <f t="shared" si="183"/>
        <v>0.20350274501557772</v>
      </c>
      <c r="BJ248" s="205">
        <f t="shared" si="183"/>
        <v>0.20465297578759009</v>
      </c>
      <c r="BK248" s="205">
        <f t="shared" si="183"/>
        <v>0.20580134242784692</v>
      </c>
      <c r="BL248" s="205">
        <f t="shared" si="183"/>
        <v>0.20694788132932257</v>
      </c>
      <c r="BM248" s="359"/>
      <c r="BN248" s="359"/>
      <c r="BO248" s="359"/>
      <c r="BP248" s="359"/>
      <c r="BQ248" s="359"/>
      <c r="BR248" s="359"/>
      <c r="BS248" s="359"/>
      <c r="BT248" s="359"/>
      <c r="BU248" s="359"/>
      <c r="BV248" s="359"/>
    </row>
    <row r="249" spans="1:74" x14ac:dyDescent="0.2">
      <c r="D249" s="207" t="str">
        <f>C233</f>
        <v>Electricity</v>
      </c>
      <c r="E249" s="205">
        <f t="shared" ref="E249:AU249" si="184">E166/E215</f>
        <v>0.35407624873502147</v>
      </c>
      <c r="F249" s="205">
        <f t="shared" si="184"/>
        <v>0.3561227066319686</v>
      </c>
      <c r="G249" s="205">
        <f t="shared" si="184"/>
        <v>0.35740181445243174</v>
      </c>
      <c r="H249" s="205">
        <f t="shared" si="184"/>
        <v>0.36435725422341542</v>
      </c>
      <c r="I249" s="205">
        <f t="shared" si="184"/>
        <v>0.34822384916990151</v>
      </c>
      <c r="J249" s="205">
        <f t="shared" si="184"/>
        <v>0.33483422661315349</v>
      </c>
      <c r="K249" s="205">
        <f t="shared" si="184"/>
        <v>0.32950236358200879</v>
      </c>
      <c r="L249" s="205">
        <f t="shared" si="184"/>
        <v>0.31862904558884281</v>
      </c>
      <c r="M249" s="205">
        <f t="shared" si="184"/>
        <v>0.33162737784320528</v>
      </c>
      <c r="N249" s="205">
        <f t="shared" si="184"/>
        <v>0.33804294661351386</v>
      </c>
      <c r="O249" s="205">
        <f t="shared" si="184"/>
        <v>0.33436722915108014</v>
      </c>
      <c r="P249" s="205">
        <f t="shared" si="184"/>
        <v>0.34895400256338388</v>
      </c>
      <c r="Q249" s="205">
        <f t="shared" si="184"/>
        <v>0.29587123922483061</v>
      </c>
      <c r="R249" s="205">
        <f t="shared" si="184"/>
        <v>0.20646872991784701</v>
      </c>
      <c r="S249" s="205">
        <f t="shared" si="184"/>
        <v>0.32169544650603427</v>
      </c>
      <c r="T249" s="205">
        <f t="shared" si="184"/>
        <v>0.38449297973476604</v>
      </c>
      <c r="U249" s="205">
        <f t="shared" si="184"/>
        <v>0.37954416127117235</v>
      </c>
      <c r="V249" s="205">
        <f t="shared" si="184"/>
        <v>0.38857481282086759</v>
      </c>
      <c r="W249" s="205">
        <f t="shared" si="184"/>
        <v>0.38207585227958824</v>
      </c>
      <c r="X249" s="205">
        <f t="shared" si="184"/>
        <v>0.37494046116788243</v>
      </c>
      <c r="Y249" s="205">
        <f t="shared" si="184"/>
        <v>0.37221993201478937</v>
      </c>
      <c r="Z249" s="205">
        <f t="shared" si="184"/>
        <v>0.36112158040032372</v>
      </c>
      <c r="AA249" s="205">
        <f t="shared" si="184"/>
        <v>0.35622749223586175</v>
      </c>
      <c r="AB249" s="205">
        <f t="shared" si="184"/>
        <v>0.3373654994316318</v>
      </c>
      <c r="AC249" s="205">
        <f t="shared" si="184"/>
        <v>0.32184285325227185</v>
      </c>
      <c r="AD249" s="205">
        <f t="shared" si="184"/>
        <v>0.32416836888926648</v>
      </c>
      <c r="AE249" s="205">
        <f t="shared" si="184"/>
        <v>0.36553841962840311</v>
      </c>
      <c r="AF249" s="205">
        <f t="shared" si="184"/>
        <v>0.21418212945070264</v>
      </c>
      <c r="AG249" s="205">
        <f t="shared" si="184"/>
        <v>0.25451433516367516</v>
      </c>
      <c r="AH249" s="205">
        <f t="shared" si="184"/>
        <v>0.3237654070334296</v>
      </c>
      <c r="AI249" s="205">
        <f t="shared" si="184"/>
        <v>0.29004321852708193</v>
      </c>
      <c r="AJ249" s="205">
        <f t="shared" si="184"/>
        <v>0.2332307588551174</v>
      </c>
      <c r="AK249" s="205">
        <f t="shared" si="184"/>
        <v>0.21152398737510589</v>
      </c>
      <c r="AL249" s="205">
        <f t="shared" si="184"/>
        <v>0.28944894281922201</v>
      </c>
      <c r="AM249" s="205">
        <f t="shared" si="184"/>
        <v>0.25574653878194048</v>
      </c>
      <c r="AN249" s="205">
        <f t="shared" si="184"/>
        <v>0.21512368525026612</v>
      </c>
      <c r="AO249" s="205">
        <f t="shared" si="184"/>
        <v>0.18750937295958264</v>
      </c>
      <c r="AP249" s="205">
        <f t="shared" si="184"/>
        <v>0.22593446037372533</v>
      </c>
      <c r="AQ249" s="205">
        <f t="shared" si="184"/>
        <v>0.23293825397380602</v>
      </c>
      <c r="AR249" s="205">
        <f t="shared" si="184"/>
        <v>0.1790418890500679</v>
      </c>
      <c r="AS249" s="205">
        <f t="shared" si="184"/>
        <v>0.2045898025756831</v>
      </c>
      <c r="AT249" s="205">
        <f t="shared" si="184"/>
        <v>0.20175795461270746</v>
      </c>
      <c r="AU249" s="205">
        <f t="shared" si="184"/>
        <v>0.19198018288724938</v>
      </c>
      <c r="AV249" s="205">
        <f t="shared" ref="AV249:BL249" si="185">AV167/AV215</f>
        <v>0.18122766904496884</v>
      </c>
      <c r="AW249" s="205">
        <f t="shared" si="185"/>
        <v>0.17811134353611668</v>
      </c>
      <c r="AX249" s="205">
        <f t="shared" si="185"/>
        <v>0.17542550923436875</v>
      </c>
      <c r="AY249" s="205">
        <f t="shared" si="185"/>
        <v>0.17309486719615913</v>
      </c>
      <c r="AZ249" s="205">
        <f t="shared" si="185"/>
        <v>0.17105729500583816</v>
      </c>
      <c r="BA249" s="205">
        <f t="shared" si="185"/>
        <v>0.16926166014165989</v>
      </c>
      <c r="BB249" s="205">
        <f t="shared" si="185"/>
        <v>0.16766589830163706</v>
      </c>
      <c r="BC249" s="205">
        <f t="shared" si="185"/>
        <v>0.16623537379017253</v>
      </c>
      <c r="BD249" s="205">
        <f t="shared" si="185"/>
        <v>0.164941508231503</v>
      </c>
      <c r="BE249" s="205">
        <f t="shared" si="185"/>
        <v>0.16376064943886359</v>
      </c>
      <c r="BF249" s="205">
        <f t="shared" si="185"/>
        <v>0.16267314734082455</v>
      </c>
      <c r="BG249" s="205">
        <f t="shared" si="185"/>
        <v>0.16166260410853772</v>
      </c>
      <c r="BH249" s="205">
        <f t="shared" si="185"/>
        <v>0.16071526841479994</v>
      </c>
      <c r="BI249" s="205">
        <f t="shared" si="185"/>
        <v>0.15981954756650651</v>
      </c>
      <c r="BJ249" s="205">
        <f t="shared" si="185"/>
        <v>0.15896561524949188</v>
      </c>
      <c r="BK249" s="205">
        <f t="shared" si="185"/>
        <v>0.15814509638321383</v>
      </c>
      <c r="BL249" s="205">
        <f t="shared" si="185"/>
        <v>0.15735081391469441</v>
      </c>
      <c r="BM249" s="359"/>
      <c r="BN249" s="359"/>
      <c r="BO249" s="359"/>
      <c r="BP249" s="359"/>
      <c r="BQ249" s="359"/>
      <c r="BR249" s="359"/>
      <c r="BS249" s="359"/>
      <c r="BT249" s="359"/>
      <c r="BU249" s="359"/>
      <c r="BV249" s="359"/>
    </row>
    <row r="250" spans="1:74" x14ac:dyDescent="0.2">
      <c r="D250" s="125" t="s">
        <v>100</v>
      </c>
      <c r="E250" s="205">
        <f t="shared" ref="E250:AJ250" si="186">E169/E216</f>
        <v>9.4345759815649653E-3</v>
      </c>
      <c r="F250" s="205">
        <f t="shared" si="186"/>
        <v>9.4503096944581547E-3</v>
      </c>
      <c r="G250" s="205">
        <f t="shared" si="186"/>
        <v>9.457471237904436E-3</v>
      </c>
      <c r="H250" s="205">
        <f t="shared" si="186"/>
        <v>9.5748280315642656E-3</v>
      </c>
      <c r="I250" s="205">
        <f t="shared" si="186"/>
        <v>9.2625976544531679E-3</v>
      </c>
      <c r="J250" s="205">
        <f t="shared" si="186"/>
        <v>9.0950297239802778E-3</v>
      </c>
      <c r="K250" s="205">
        <f t="shared" si="186"/>
        <v>8.9245936604326059E-3</v>
      </c>
      <c r="L250" s="205">
        <f t="shared" si="186"/>
        <v>8.8498712908122949E-3</v>
      </c>
      <c r="M250" s="205">
        <f t="shared" si="186"/>
        <v>8.8778666545713779E-3</v>
      </c>
      <c r="N250" s="205">
        <f t="shared" si="186"/>
        <v>8.8827048787583924E-3</v>
      </c>
      <c r="O250" s="205">
        <f t="shared" si="186"/>
        <v>8.8833856209437831E-3</v>
      </c>
      <c r="P250" s="205">
        <f t="shared" si="186"/>
        <v>8.9847646045429479E-3</v>
      </c>
      <c r="Q250" s="205">
        <f t="shared" si="186"/>
        <v>9.0484808303223536E-3</v>
      </c>
      <c r="R250" s="205">
        <f t="shared" si="186"/>
        <v>9.1239196190163272E-3</v>
      </c>
      <c r="S250" s="205">
        <f t="shared" si="186"/>
        <v>9.1578096518694502E-3</v>
      </c>
      <c r="T250" s="205">
        <f t="shared" si="186"/>
        <v>9.1147585192390725E-3</v>
      </c>
      <c r="U250" s="205">
        <f t="shared" si="186"/>
        <v>9.1249374972561283E-3</v>
      </c>
      <c r="V250" s="205">
        <f t="shared" si="186"/>
        <v>9.0288537791060434E-3</v>
      </c>
      <c r="W250" s="205">
        <f t="shared" si="186"/>
        <v>8.9769245224232928E-3</v>
      </c>
      <c r="X250" s="205">
        <f t="shared" si="186"/>
        <v>8.9447803251492784E-3</v>
      </c>
      <c r="Y250" s="205">
        <f t="shared" si="186"/>
        <v>8.9811031946184436E-3</v>
      </c>
      <c r="Z250" s="205">
        <f t="shared" si="186"/>
        <v>8.8952813078934864E-3</v>
      </c>
      <c r="AA250" s="205">
        <f t="shared" si="186"/>
        <v>8.8612876191065636E-3</v>
      </c>
      <c r="AB250" s="205">
        <f t="shared" si="186"/>
        <v>8.8453891617900227E-3</v>
      </c>
      <c r="AC250" s="205">
        <f t="shared" si="186"/>
        <v>8.8479150104796983E-3</v>
      </c>
      <c r="AD250" s="205">
        <f t="shared" si="186"/>
        <v>8.8554731595334515E-3</v>
      </c>
      <c r="AE250" s="205">
        <f t="shared" si="186"/>
        <v>8.8313674537811686E-3</v>
      </c>
      <c r="AF250" s="205">
        <f t="shared" si="186"/>
        <v>8.8084352893516345E-3</v>
      </c>
      <c r="AG250" s="205">
        <f t="shared" si="186"/>
        <v>8.7877283603261577E-3</v>
      </c>
      <c r="AH250" s="205">
        <f t="shared" si="186"/>
        <v>8.7618721980997662E-3</v>
      </c>
      <c r="AI250" s="205">
        <f t="shared" si="186"/>
        <v>8.7342958668465819E-3</v>
      </c>
      <c r="AJ250" s="205">
        <f t="shared" si="186"/>
        <v>8.7098828279154068E-3</v>
      </c>
      <c r="AK250" s="205">
        <f t="shared" ref="AK250:BL250" si="187">AK169/AK216</f>
        <v>8.6882413887753706E-3</v>
      </c>
      <c r="AL250" s="205">
        <f t="shared" si="187"/>
        <v>8.6656953898279036E-3</v>
      </c>
      <c r="AM250" s="205">
        <f t="shared" si="187"/>
        <v>8.6410551589504517E-3</v>
      </c>
      <c r="AN250" s="205">
        <f t="shared" si="187"/>
        <v>8.5843500279517617E-3</v>
      </c>
      <c r="AO250" s="205">
        <f t="shared" si="187"/>
        <v>8.5603866251789933E-3</v>
      </c>
      <c r="AP250" s="205">
        <f t="shared" si="187"/>
        <v>8.5400107253174248E-3</v>
      </c>
      <c r="AQ250" s="205">
        <f t="shared" si="187"/>
        <v>8.5516903561383521E-3</v>
      </c>
      <c r="AR250" s="205">
        <f t="shared" si="187"/>
        <v>8.5287936861948768E-3</v>
      </c>
      <c r="AS250" s="205">
        <f t="shared" si="187"/>
        <v>8.5361683091253037E-3</v>
      </c>
      <c r="AT250" s="205">
        <f t="shared" si="187"/>
        <v>8.5432508396722003E-3</v>
      </c>
      <c r="AU250" s="205">
        <f t="shared" si="187"/>
        <v>8.5515167869965047E-3</v>
      </c>
      <c r="AV250" s="205">
        <f t="shared" si="187"/>
        <v>8.4739973518528008E-3</v>
      </c>
      <c r="AW250" s="205">
        <f t="shared" si="187"/>
        <v>8.43410050809878E-3</v>
      </c>
      <c r="AX250" s="205">
        <f t="shared" si="187"/>
        <v>8.3941978190939757E-3</v>
      </c>
      <c r="AY250" s="205">
        <f t="shared" si="187"/>
        <v>8.3542891866604258E-3</v>
      </c>
      <c r="AZ250" s="205">
        <f t="shared" si="187"/>
        <v>8.3143745104091067E-3</v>
      </c>
      <c r="BA250" s="205">
        <f t="shared" si="187"/>
        <v>8.2744536876773259E-3</v>
      </c>
      <c r="BB250" s="205">
        <f t="shared" si="187"/>
        <v>8.2345266134639956E-3</v>
      </c>
      <c r="BC250" s="205">
        <f t="shared" si="187"/>
        <v>8.1945931803626675E-3</v>
      </c>
      <c r="BD250" s="205">
        <f t="shared" si="187"/>
        <v>8.1546532784922566E-3</v>
      </c>
      <c r="BE250" s="205">
        <f t="shared" si="187"/>
        <v>8.1147067954253638E-3</v>
      </c>
      <c r="BF250" s="205">
        <f t="shared" si="187"/>
        <v>8.0747536161140943E-3</v>
      </c>
      <c r="BG250" s="205">
        <f t="shared" si="187"/>
        <v>8.0347936228132438E-3</v>
      </c>
      <c r="BH250" s="205">
        <f t="shared" si="187"/>
        <v>7.9948266950007948E-3</v>
      </c>
      <c r="BI250" s="205">
        <f t="shared" si="187"/>
        <v>7.954852709295572E-3</v>
      </c>
      <c r="BJ250" s="205">
        <f t="shared" si="187"/>
        <v>7.9148715393719572E-3</v>
      </c>
      <c r="BK250" s="205">
        <f t="shared" si="187"/>
        <v>7.8748830558715097E-3</v>
      </c>
      <c r="BL250" s="205">
        <f t="shared" si="187"/>
        <v>7.8348871263114253E-3</v>
      </c>
      <c r="BM250" s="359"/>
      <c r="BN250" s="359"/>
      <c r="BO250" s="359"/>
      <c r="BP250" s="359"/>
      <c r="BQ250" s="359"/>
      <c r="BR250" s="359"/>
      <c r="BS250" s="359"/>
      <c r="BT250" s="359"/>
      <c r="BU250" s="359"/>
      <c r="BV250" s="359"/>
    </row>
    <row r="251" spans="1:74" s="20" customFormat="1" x14ac:dyDescent="0.2">
      <c r="D251" s="208" t="s">
        <v>69</v>
      </c>
      <c r="E251" s="209">
        <f t="shared" ref="E251:AU251" si="188">E170/E217</f>
        <v>6.0641701217790854E-2</v>
      </c>
      <c r="F251" s="209">
        <f t="shared" si="188"/>
        <v>6.2834125269546154E-2</v>
      </c>
      <c r="G251" s="209">
        <f t="shared" si="188"/>
        <v>6.5661293739192078E-2</v>
      </c>
      <c r="H251" s="209">
        <f t="shared" si="188"/>
        <v>6.4839765897428042E-2</v>
      </c>
      <c r="I251" s="209">
        <f t="shared" si="188"/>
        <v>6.3851797767452451E-2</v>
      </c>
      <c r="J251" s="209">
        <f t="shared" si="188"/>
        <v>6.5253317584591741E-2</v>
      </c>
      <c r="K251" s="209">
        <f t="shared" si="188"/>
        <v>6.5382684522806142E-2</v>
      </c>
      <c r="L251" s="209">
        <f t="shared" si="188"/>
        <v>6.0201714759631729E-2</v>
      </c>
      <c r="M251" s="209">
        <f t="shared" si="188"/>
        <v>6.3243758192749217E-2</v>
      </c>
      <c r="N251" s="209">
        <f t="shared" si="188"/>
        <v>6.5830247552229396E-2</v>
      </c>
      <c r="O251" s="209">
        <f t="shared" si="188"/>
        <v>6.7582791860975461E-2</v>
      </c>
      <c r="P251" s="209">
        <f t="shared" si="188"/>
        <v>5.9842504694056914E-2</v>
      </c>
      <c r="Q251" s="209">
        <f t="shared" si="188"/>
        <v>3.975260898588933E-2</v>
      </c>
      <c r="R251" s="209">
        <f t="shared" si="188"/>
        <v>3.4726058127708702E-2</v>
      </c>
      <c r="S251" s="209">
        <f t="shared" si="188"/>
        <v>4.0533055380629956E-2</v>
      </c>
      <c r="T251" s="209">
        <f t="shared" si="188"/>
        <v>5.0256056821629362E-2</v>
      </c>
      <c r="U251" s="209">
        <f t="shared" si="188"/>
        <v>5.3072591617216738E-2</v>
      </c>
      <c r="V251" s="209">
        <f t="shared" si="188"/>
        <v>5.4819334188821685E-2</v>
      </c>
      <c r="W251" s="209">
        <f t="shared" si="188"/>
        <v>5.4496517839017357E-2</v>
      </c>
      <c r="X251" s="209">
        <f t="shared" si="188"/>
        <v>5.4456090007752658E-2</v>
      </c>
      <c r="Y251" s="209">
        <f t="shared" si="188"/>
        <v>5.4252152952048889E-2</v>
      </c>
      <c r="Z251" s="209">
        <f t="shared" si="188"/>
        <v>5.6769985272828248E-2</v>
      </c>
      <c r="AA251" s="209">
        <f t="shared" si="188"/>
        <v>5.6544987504185497E-2</v>
      </c>
      <c r="AB251" s="209">
        <f t="shared" si="188"/>
        <v>5.532831305804297E-2</v>
      </c>
      <c r="AC251" s="209">
        <f t="shared" si="188"/>
        <v>5.8200794454630708E-2</v>
      </c>
      <c r="AD251" s="209">
        <f t="shared" si="188"/>
        <v>6.0375184460039949E-2</v>
      </c>
      <c r="AE251" s="209">
        <f t="shared" si="188"/>
        <v>6.4743890561570719E-2</v>
      </c>
      <c r="AF251" s="209">
        <f t="shared" si="188"/>
        <v>5.8279190092959406E-2</v>
      </c>
      <c r="AG251" s="209">
        <f t="shared" si="188"/>
        <v>6.6883866122030761E-2</v>
      </c>
      <c r="AH251" s="209">
        <f t="shared" si="188"/>
        <v>6.8871055010027382E-2</v>
      </c>
      <c r="AI251" s="209">
        <f t="shared" si="188"/>
        <v>6.9375978713742237E-2</v>
      </c>
      <c r="AJ251" s="209">
        <f t="shared" si="188"/>
        <v>6.9977957066872265E-2</v>
      </c>
      <c r="AK251" s="209">
        <f t="shared" si="188"/>
        <v>6.276705292220687E-2</v>
      </c>
      <c r="AL251" s="209">
        <f t="shared" si="188"/>
        <v>6.6393495314059844E-2</v>
      </c>
      <c r="AM251" s="209">
        <f t="shared" si="188"/>
        <v>7.0468680555375821E-2</v>
      </c>
      <c r="AN251" s="209">
        <f t="shared" si="188"/>
        <v>7.4635989342126813E-2</v>
      </c>
      <c r="AO251" s="209">
        <f t="shared" si="188"/>
        <v>7.2159247698862158E-2</v>
      </c>
      <c r="AP251" s="209">
        <f t="shared" si="188"/>
        <v>7.4539031023441268E-2</v>
      </c>
      <c r="AQ251" s="209">
        <f t="shared" si="188"/>
        <v>8.2502667825177622E-2</v>
      </c>
      <c r="AR251" s="209">
        <f t="shared" si="188"/>
        <v>7.9674204395963594E-2</v>
      </c>
      <c r="AS251" s="209">
        <f t="shared" si="188"/>
        <v>8.5239558335001048E-2</v>
      </c>
      <c r="AT251" s="209">
        <f t="shared" si="188"/>
        <v>9.058696483579802E-2</v>
      </c>
      <c r="AU251" s="209">
        <f t="shared" si="188"/>
        <v>9.1735193782297317E-2</v>
      </c>
      <c r="AV251" s="209">
        <f>AV173/AV217</f>
        <v>9.0450848248144408E-2</v>
      </c>
      <c r="AW251" s="209">
        <f t="shared" ref="AW251:BL251" si="189">AW171/AW217</f>
        <v>9.1375051853551451E-2</v>
      </c>
      <c r="AX251" s="209">
        <f t="shared" si="189"/>
        <v>9.2328914486551616E-2</v>
      </c>
      <c r="AY251" s="209">
        <f t="shared" si="189"/>
        <v>9.3309364159377392E-2</v>
      </c>
      <c r="AZ251" s="209">
        <f t="shared" si="189"/>
        <v>9.5901882065642277E-2</v>
      </c>
      <c r="BA251" s="209">
        <f t="shared" si="189"/>
        <v>9.688966610975823E-2</v>
      </c>
      <c r="BB251" s="209">
        <f t="shared" si="189"/>
        <v>9.7898629941172835E-2</v>
      </c>
      <c r="BC251" s="209">
        <f t="shared" si="189"/>
        <v>9.8927286516420312E-2</v>
      </c>
      <c r="BD251" s="209">
        <f t="shared" si="189"/>
        <v>9.9974378114073517E-2</v>
      </c>
      <c r="BE251" s="209">
        <f t="shared" si="189"/>
        <v>0.10103882971477755</v>
      </c>
      <c r="BF251" s="209">
        <f t="shared" si="189"/>
        <v>0.10211971148777005</v>
      </c>
      <c r="BG251" s="209">
        <f t="shared" si="189"/>
        <v>0.10453505020847106</v>
      </c>
      <c r="BH251" s="209">
        <f t="shared" si="189"/>
        <v>0.10585913601476124</v>
      </c>
      <c r="BI251" s="209">
        <f t="shared" si="189"/>
        <v>0.107209430157063</v>
      </c>
      <c r="BJ251" s="209">
        <f t="shared" si="189"/>
        <v>0.10856597052829457</v>
      </c>
      <c r="BK251" s="209">
        <f t="shared" si="189"/>
        <v>0.10992832918546304</v>
      </c>
      <c r="BL251" s="209">
        <f t="shared" si="189"/>
        <v>0.11129609973773995</v>
      </c>
      <c r="BM251" s="360"/>
      <c r="BN251" s="360"/>
      <c r="BO251" s="360"/>
      <c r="BP251" s="360"/>
      <c r="BQ251" s="360"/>
      <c r="BR251" s="360"/>
      <c r="BS251" s="360"/>
      <c r="BT251" s="360"/>
      <c r="BU251" s="360"/>
      <c r="BV251" s="360"/>
    </row>
    <row r="252" spans="1:74" x14ac:dyDescent="0.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row>
  </sheetData>
  <mergeCells count="1">
    <mergeCell ref="N1:P1"/>
  </mergeCells>
  <pageMargins left="0.7" right="0.7" top="0.75" bottom="0.75" header="0.3" footer="0.3"/>
  <pageSetup paperSize="9" scale="1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02"/>
  <sheetViews>
    <sheetView workbookViewId="0">
      <selection activeCell="A54" sqref="A54"/>
    </sheetView>
  </sheetViews>
  <sheetFormatPr defaultRowHeight="12.75" x14ac:dyDescent="0.2"/>
  <cols>
    <col min="2" max="2" width="21.140625" customWidth="1"/>
    <col min="3" max="3" width="32.85546875" customWidth="1"/>
    <col min="5" max="15" width="9.140625" customWidth="1"/>
  </cols>
  <sheetData>
    <row r="1" spans="1:58" x14ac:dyDescent="0.2">
      <c r="A1" t="s">
        <v>11</v>
      </c>
      <c r="B1" t="s">
        <v>60</v>
      </c>
      <c r="C1" t="s">
        <v>15</v>
      </c>
      <c r="D1" t="s">
        <v>16</v>
      </c>
      <c r="E1">
        <v>1960</v>
      </c>
      <c r="F1">
        <v>1961</v>
      </c>
      <c r="G1">
        <v>1962</v>
      </c>
      <c r="H1">
        <v>1963</v>
      </c>
      <c r="I1">
        <v>1964</v>
      </c>
      <c r="J1">
        <v>1965</v>
      </c>
      <c r="K1">
        <v>1966</v>
      </c>
      <c r="L1">
        <v>1967</v>
      </c>
      <c r="M1">
        <v>1968</v>
      </c>
      <c r="N1">
        <v>1969</v>
      </c>
      <c r="O1">
        <v>1970</v>
      </c>
      <c r="P1">
        <v>1971</v>
      </c>
      <c r="Q1">
        <v>1972</v>
      </c>
      <c r="R1">
        <v>1973</v>
      </c>
      <c r="S1">
        <v>1974</v>
      </c>
      <c r="T1">
        <v>1975</v>
      </c>
      <c r="U1">
        <v>1976</v>
      </c>
      <c r="V1">
        <v>1977</v>
      </c>
      <c r="W1">
        <v>1978</v>
      </c>
      <c r="X1">
        <v>1979</v>
      </c>
      <c r="Y1">
        <v>1980</v>
      </c>
      <c r="Z1">
        <v>1981</v>
      </c>
      <c r="AA1">
        <v>1982</v>
      </c>
      <c r="AB1">
        <v>1983</v>
      </c>
      <c r="AC1">
        <v>1984</v>
      </c>
      <c r="AD1">
        <v>1985</v>
      </c>
      <c r="AE1">
        <v>1986</v>
      </c>
      <c r="AF1">
        <v>1987</v>
      </c>
      <c r="AG1">
        <v>1988</v>
      </c>
      <c r="AH1">
        <v>1989</v>
      </c>
      <c r="AI1">
        <v>1990</v>
      </c>
      <c r="AJ1">
        <v>1991</v>
      </c>
      <c r="AK1">
        <v>1992</v>
      </c>
      <c r="AL1">
        <v>1993</v>
      </c>
      <c r="AM1">
        <v>1994</v>
      </c>
      <c r="AN1">
        <v>1995</v>
      </c>
      <c r="AO1">
        <v>1996</v>
      </c>
      <c r="AP1">
        <v>1997</v>
      </c>
      <c r="AQ1">
        <v>1998</v>
      </c>
      <c r="AR1">
        <v>1999</v>
      </c>
      <c r="AS1">
        <v>2000</v>
      </c>
      <c r="AT1">
        <v>2001</v>
      </c>
      <c r="AU1">
        <v>2002</v>
      </c>
      <c r="AV1">
        <v>2003</v>
      </c>
      <c r="AW1">
        <v>2004</v>
      </c>
      <c r="AX1">
        <v>2005</v>
      </c>
      <c r="AY1">
        <v>2006</v>
      </c>
      <c r="AZ1">
        <v>2007</v>
      </c>
      <c r="BA1">
        <v>2008</v>
      </c>
      <c r="BB1">
        <v>2009</v>
      </c>
      <c r="BC1">
        <v>2010</v>
      </c>
      <c r="BD1">
        <v>2011</v>
      </c>
      <c r="BE1">
        <v>2012</v>
      </c>
      <c r="BF1">
        <v>2013</v>
      </c>
    </row>
    <row r="2" spans="1:58" s="22" customFormat="1" x14ac:dyDescent="0.2">
      <c r="A2" s="22" t="s">
        <v>17</v>
      </c>
      <c r="B2" s="22" t="s">
        <v>59</v>
      </c>
      <c r="C2" s="22" t="s">
        <v>18</v>
      </c>
      <c r="D2" s="22" t="s">
        <v>225</v>
      </c>
      <c r="E2" s="22">
        <v>2779.3837449600001</v>
      </c>
      <c r="F2" s="22">
        <v>2918.9910769200001</v>
      </c>
      <c r="G2" s="22">
        <v>2964.51690444</v>
      </c>
      <c r="H2" s="22">
        <v>3168.4325429999999</v>
      </c>
      <c r="I2" s="22">
        <v>3402.0713245000002</v>
      </c>
      <c r="J2" s="22">
        <v>3652.4637440000001</v>
      </c>
      <c r="K2" s="22">
        <v>3583.151214</v>
      </c>
      <c r="L2" s="22">
        <v>3817.7266295999998</v>
      </c>
      <c r="M2" s="22">
        <v>4019.5858005999999</v>
      </c>
      <c r="N2" s="22">
        <v>4006.40218968</v>
      </c>
      <c r="O2" s="22">
        <v>3699.2722018099998</v>
      </c>
      <c r="P2" s="22">
        <v>3804.2014317799999</v>
      </c>
      <c r="Q2" s="22">
        <v>3786.49375917</v>
      </c>
      <c r="R2" s="22">
        <v>3713.198972745</v>
      </c>
      <c r="S2" s="22">
        <v>3511.4126358399999</v>
      </c>
      <c r="T2" s="22">
        <v>3504.3125960699999</v>
      </c>
      <c r="U2" s="22">
        <v>3437.7210097500001</v>
      </c>
      <c r="V2" s="22">
        <v>3622.9667388100002</v>
      </c>
      <c r="W2" s="22">
        <v>3472.7710239600001</v>
      </c>
      <c r="X2" s="22">
        <v>3611.8751841600001</v>
      </c>
      <c r="Y2" s="22">
        <v>3156.4370027</v>
      </c>
      <c r="Z2" s="22">
        <v>3235.8684852000001</v>
      </c>
      <c r="AA2" s="22">
        <v>3256.0364142600001</v>
      </c>
      <c r="AB2" s="22">
        <v>3168.6699550399999</v>
      </c>
      <c r="AC2" s="22">
        <v>3003.0955239999998</v>
      </c>
      <c r="AD2" s="22">
        <v>3079.64621106</v>
      </c>
      <c r="AE2" s="22">
        <v>2992.2883941</v>
      </c>
      <c r="AF2" s="22">
        <v>3142.4681894300002</v>
      </c>
      <c r="AG2" s="22">
        <v>3194.004947855</v>
      </c>
      <c r="AH2" s="22">
        <v>2655.6128863250001</v>
      </c>
      <c r="AI2" s="22">
        <v>2625.0009071049999</v>
      </c>
      <c r="AJ2" s="22">
        <v>2789.186687465</v>
      </c>
      <c r="AK2" s="22">
        <v>2467.22807564</v>
      </c>
      <c r="AL2" s="22">
        <v>2540.9461769999998</v>
      </c>
      <c r="AM2" s="22">
        <v>2633.1787765499998</v>
      </c>
      <c r="AN2" s="22">
        <v>2499.1941544050001</v>
      </c>
      <c r="AO2" s="22">
        <v>2577.21952904</v>
      </c>
      <c r="AP2" s="22">
        <v>2659.2391821599999</v>
      </c>
      <c r="AQ2" s="22">
        <v>2593.6147830899999</v>
      </c>
      <c r="AR2" s="22">
        <v>2921.2591950000001</v>
      </c>
      <c r="AS2" s="22">
        <v>2987.6481096000002</v>
      </c>
      <c r="AT2" s="22">
        <v>3025.4429278549001</v>
      </c>
      <c r="AU2" s="22">
        <v>2886.0635366400002</v>
      </c>
      <c r="AV2" s="22">
        <v>2800.8858670899999</v>
      </c>
      <c r="AW2" s="22">
        <v>2529.48185327799</v>
      </c>
      <c r="AX2" s="22">
        <v>2377.0828555940302</v>
      </c>
      <c r="AY2" s="22">
        <v>2360.6226900000001</v>
      </c>
      <c r="AZ2" s="22">
        <v>2323.9611450000002</v>
      </c>
      <c r="BA2" s="22">
        <v>2159.7147064800001</v>
      </c>
      <c r="BB2" s="22">
        <v>1675.3627177753799</v>
      </c>
      <c r="BC2" s="22">
        <v>1797.1635515299999</v>
      </c>
      <c r="BD2" s="22">
        <v>1579.83607908</v>
      </c>
      <c r="BE2" s="22">
        <v>1575.2604480299999</v>
      </c>
      <c r="BF2" s="22">
        <v>1764.2382796750001</v>
      </c>
    </row>
    <row r="3" spans="1:58" s="22" customFormat="1" x14ac:dyDescent="0.2">
      <c r="A3" s="22" t="s">
        <v>17</v>
      </c>
      <c r="B3" s="22" t="s">
        <v>59</v>
      </c>
      <c r="C3" s="22" t="s">
        <v>23</v>
      </c>
      <c r="D3" s="22" t="s">
        <v>225</v>
      </c>
      <c r="E3" s="22">
        <v>389.67970050000002</v>
      </c>
      <c r="F3" s="22">
        <v>360.80842536</v>
      </c>
      <c r="G3" s="22">
        <v>464.2278804</v>
      </c>
      <c r="H3" s="22">
        <v>721.35447336000004</v>
      </c>
      <c r="I3" s="22">
        <v>447.88241951999998</v>
      </c>
      <c r="J3" s="22">
        <v>445.12554239999997</v>
      </c>
      <c r="K3" s="22">
        <v>340.78151250000002</v>
      </c>
      <c r="L3" s="22">
        <v>278.89204416000001</v>
      </c>
      <c r="M3" s="22">
        <v>342.07394543999999</v>
      </c>
      <c r="N3" s="22">
        <v>359.08323439999998</v>
      </c>
      <c r="O3" s="22">
        <v>368.08201439999999</v>
      </c>
      <c r="P3" s="22">
        <v>347.47841295000001</v>
      </c>
      <c r="Q3" s="22">
        <v>327.22652950000003</v>
      </c>
      <c r="R3" s="22">
        <v>365.96429952</v>
      </c>
      <c r="S3" s="22">
        <v>413.67013800000001</v>
      </c>
      <c r="T3" s="22">
        <v>355.49932519999999</v>
      </c>
      <c r="U3" s="22">
        <v>409.342848</v>
      </c>
      <c r="V3" s="22">
        <v>614.90335247999997</v>
      </c>
      <c r="W3" s="22">
        <v>592.21141320000004</v>
      </c>
      <c r="X3" s="22">
        <v>774.76683234999996</v>
      </c>
      <c r="Y3" s="22">
        <v>590.91864408000004</v>
      </c>
      <c r="Z3" s="22">
        <v>571.93419359999996</v>
      </c>
      <c r="AA3" s="22">
        <v>752.95340039999996</v>
      </c>
      <c r="AB3" s="22">
        <v>675.82055339999999</v>
      </c>
      <c r="AC3" s="22">
        <v>636.68214539999997</v>
      </c>
      <c r="AD3" s="22">
        <v>823.67527900000005</v>
      </c>
      <c r="AE3" s="22">
        <v>909.31113000000005</v>
      </c>
      <c r="AF3" s="22">
        <v>841.331592</v>
      </c>
      <c r="AG3" s="22">
        <v>760.14224999999999</v>
      </c>
      <c r="AH3" s="22">
        <v>663.50149169999997</v>
      </c>
      <c r="AI3" s="22">
        <v>767.41563359999998</v>
      </c>
      <c r="AJ3" s="22">
        <v>1071.1085</v>
      </c>
      <c r="AK3" s="22">
        <v>932.64646400000004</v>
      </c>
      <c r="AL3" s="22">
        <v>1000.6356264</v>
      </c>
      <c r="AM3" s="22">
        <v>1028.892445</v>
      </c>
      <c r="AN3" s="22">
        <v>869.98750659999996</v>
      </c>
      <c r="AO3" s="22">
        <v>1288.1897039999999</v>
      </c>
      <c r="AP3" s="22">
        <v>1190.5119179999999</v>
      </c>
      <c r="AQ3" s="22">
        <v>1078.3723967999999</v>
      </c>
      <c r="AR3" s="22">
        <v>1123.1406420119999</v>
      </c>
      <c r="AS3" s="22">
        <v>1167.8009389440001</v>
      </c>
      <c r="AT3" s="22">
        <v>1283.52210246141</v>
      </c>
      <c r="AU3" s="22">
        <v>1246.3586594339999</v>
      </c>
      <c r="AV3" s="22">
        <v>1268.9184602769999</v>
      </c>
      <c r="AW3" s="22">
        <v>1316.2743145085501</v>
      </c>
      <c r="AX3" s="22">
        <v>1291.75816932213</v>
      </c>
      <c r="AY3" s="22">
        <v>1300.6717543039999</v>
      </c>
      <c r="AZ3" s="22">
        <v>1009.448838036</v>
      </c>
      <c r="BA3" s="22">
        <v>1090.644739392</v>
      </c>
      <c r="BB3" s="22">
        <v>1235.5169540446</v>
      </c>
      <c r="BC3" s="22">
        <v>1482.2282645800001</v>
      </c>
      <c r="BD3" s="22">
        <v>1132.755569876</v>
      </c>
      <c r="BE3" s="22">
        <v>1102.2189649239999</v>
      </c>
      <c r="BF3" s="22">
        <v>1227.807259252</v>
      </c>
    </row>
    <row r="4" spans="1:58" s="22" customFormat="1" x14ac:dyDescent="0.2">
      <c r="A4" s="22" t="s">
        <v>17</v>
      </c>
      <c r="B4" s="22" t="s">
        <v>59</v>
      </c>
      <c r="C4" s="22" t="s">
        <v>24</v>
      </c>
      <c r="D4" s="22" t="s">
        <v>225</v>
      </c>
      <c r="E4" s="22">
        <v>20.655607499999999</v>
      </c>
      <c r="F4" s="22">
        <v>21.7644333</v>
      </c>
      <c r="G4" s="22">
        <v>32.926626900000002</v>
      </c>
      <c r="H4" s="22">
        <v>56.429631360000002</v>
      </c>
      <c r="I4" s="22">
        <v>41.023069999999997</v>
      </c>
      <c r="J4" s="22">
        <v>46.363322879999998</v>
      </c>
      <c r="K4" s="22">
        <v>44.13732246</v>
      </c>
      <c r="L4" s="22">
        <v>45.818350479999999</v>
      </c>
      <c r="M4" s="22">
        <v>65.774532120000003</v>
      </c>
      <c r="N4" s="22">
        <v>78.905647200000004</v>
      </c>
      <c r="O4" s="22">
        <v>128.61040416</v>
      </c>
      <c r="P4" s="22">
        <v>138.62532321</v>
      </c>
      <c r="Q4" s="22">
        <v>155.89948799999999</v>
      </c>
      <c r="R4" s="22">
        <v>157.25852441999999</v>
      </c>
      <c r="S4" s="22">
        <v>152.10663887999999</v>
      </c>
      <c r="T4" s="22">
        <v>117.98937376000001</v>
      </c>
      <c r="U4" s="22">
        <v>136.36729600000001</v>
      </c>
      <c r="V4" s="22">
        <v>204.02524500000001</v>
      </c>
      <c r="W4" s="22">
        <v>188.14823609999999</v>
      </c>
      <c r="X4" s="22">
        <v>233.7291257</v>
      </c>
      <c r="Y4" s="22">
        <v>168.18166368000001</v>
      </c>
      <c r="Z4" s="22">
        <v>158.8850688</v>
      </c>
      <c r="AA4" s="22">
        <v>207.1228448</v>
      </c>
      <c r="AB4" s="22">
        <v>199.5609906</v>
      </c>
      <c r="AC4" s="22">
        <v>196.00697844000001</v>
      </c>
      <c r="AD4" s="22">
        <v>226.84720799999999</v>
      </c>
      <c r="AE4" s="22">
        <v>238.20615000000001</v>
      </c>
      <c r="AF4" s="22">
        <v>205.66537199999999</v>
      </c>
      <c r="AG4" s="22">
        <v>185.24475000000001</v>
      </c>
      <c r="AH4" s="22">
        <v>154.78362660656001</v>
      </c>
      <c r="AI4" s="22">
        <v>177.95601600000001</v>
      </c>
      <c r="AJ4" s="22">
        <v>234.78300999999999</v>
      </c>
      <c r="AK4" s="22">
        <v>212.49052800000001</v>
      </c>
      <c r="AL4" s="22">
        <v>201.923348</v>
      </c>
      <c r="AM4" s="22">
        <v>307.99887999999999</v>
      </c>
      <c r="AN4" s="22">
        <v>268.94828760000001</v>
      </c>
      <c r="AO4" s="22">
        <v>361.22272800000002</v>
      </c>
      <c r="AP4" s="22">
        <v>346.940496</v>
      </c>
      <c r="AQ4" s="22">
        <v>308.1532608</v>
      </c>
      <c r="AR4" s="22">
        <v>330.86393157200001</v>
      </c>
      <c r="AS4" s="22">
        <v>326.32474181999999</v>
      </c>
      <c r="AT4" s="22">
        <v>363.44793696823899</v>
      </c>
      <c r="AU4" s="22">
        <v>304.49412453999997</v>
      </c>
      <c r="AV4" s="22">
        <v>300.822331636</v>
      </c>
      <c r="AW4" s="22">
        <v>315.24862984015601</v>
      </c>
      <c r="AX4" s="22">
        <v>321.88401854271802</v>
      </c>
      <c r="AY4" s="22">
        <v>304.98165556800001</v>
      </c>
      <c r="AZ4" s="22">
        <v>236.41414227000001</v>
      </c>
      <c r="BA4" s="22">
        <v>351.43215292799999</v>
      </c>
      <c r="BB4" s="22">
        <v>350.89894321997298</v>
      </c>
      <c r="BC4" s="22">
        <v>394.65439148000002</v>
      </c>
      <c r="BD4" s="22">
        <v>386.15033850499998</v>
      </c>
      <c r="BE4" s="22">
        <v>327.93628509600001</v>
      </c>
      <c r="BF4" s="22">
        <v>375.550907193</v>
      </c>
    </row>
    <row r="5" spans="1:58" s="22" customFormat="1" x14ac:dyDescent="0.2">
      <c r="A5" s="22" t="s">
        <v>17</v>
      </c>
      <c r="B5" s="22" t="s">
        <v>59</v>
      </c>
      <c r="C5" s="22" t="s">
        <v>40</v>
      </c>
      <c r="D5" s="22" t="s">
        <v>225</v>
      </c>
      <c r="E5" s="22">
        <v>961.44815970000002</v>
      </c>
      <c r="F5" s="22">
        <v>915.69874047600001</v>
      </c>
      <c r="G5" s="22">
        <v>987.22289846240005</v>
      </c>
      <c r="H5" s="22">
        <v>1049.014027962</v>
      </c>
      <c r="I5" s="22">
        <v>1060.3841395392001</v>
      </c>
      <c r="J5" s="22">
        <v>1261.557296895</v>
      </c>
      <c r="K5" s="22">
        <v>1265.1950274599999</v>
      </c>
      <c r="L5" s="22">
        <v>1258.4982751128</v>
      </c>
      <c r="M5" s="22">
        <v>1286.6629556976</v>
      </c>
      <c r="N5" s="22">
        <v>1260.1196075519999</v>
      </c>
      <c r="O5" s="22">
        <v>1610.314848</v>
      </c>
      <c r="P5" s="22">
        <v>1568.8744858388</v>
      </c>
      <c r="Q5" s="22">
        <v>1465.7812955136001</v>
      </c>
      <c r="R5" s="22">
        <v>1540.4983030332</v>
      </c>
      <c r="S5" s="22">
        <v>1537.3657541424</v>
      </c>
      <c r="T5" s="22">
        <v>1540.50002595</v>
      </c>
      <c r="U5" s="22">
        <v>1631.5415874431999</v>
      </c>
      <c r="V5" s="22">
        <v>1723.1412209069999</v>
      </c>
      <c r="W5" s="22">
        <v>1740.6696680296</v>
      </c>
      <c r="X5" s="22">
        <v>1846.8915588576001</v>
      </c>
      <c r="Y5" s="22">
        <v>1625.2418605800001</v>
      </c>
      <c r="Z5" s="22">
        <v>1480.8381676439999</v>
      </c>
      <c r="AA5" s="22">
        <v>1468.7524466</v>
      </c>
      <c r="AB5" s="22">
        <v>1421.0655376193999</v>
      </c>
      <c r="AC5" s="22">
        <v>1380.2238548928001</v>
      </c>
      <c r="AD5" s="22">
        <v>1455.00972</v>
      </c>
      <c r="AE5" s="22">
        <v>1527.6934575</v>
      </c>
      <c r="AF5" s="22">
        <v>1553.6593631999999</v>
      </c>
      <c r="AG5" s="22">
        <v>1623.0427500000001</v>
      </c>
      <c r="AH5" s="22">
        <v>1582.2281072000001</v>
      </c>
      <c r="AI5" s="22">
        <v>1660.7647224</v>
      </c>
      <c r="AJ5" s="22">
        <v>1868.5570749999999</v>
      </c>
      <c r="AK5" s="22">
        <v>1789.1544464000001</v>
      </c>
      <c r="AL5" s="22">
        <v>1864.15506</v>
      </c>
      <c r="AM5" s="22">
        <v>1467.410701</v>
      </c>
      <c r="AN5" s="22">
        <v>1578.7342619999999</v>
      </c>
      <c r="AO5" s="22">
        <v>1628.0565839999999</v>
      </c>
      <c r="AP5" s="22">
        <v>1450.51803</v>
      </c>
      <c r="AQ5" s="22">
        <v>1435.5274368</v>
      </c>
      <c r="AR5" s="22">
        <v>1376.6534208</v>
      </c>
      <c r="AS5" s="22">
        <v>1456.346307</v>
      </c>
      <c r="AT5" s="22">
        <v>1539.1815960716999</v>
      </c>
      <c r="AU5" s="22">
        <v>1360.1923200000001</v>
      </c>
      <c r="AV5" s="22">
        <v>1393.4333882999999</v>
      </c>
      <c r="AW5" s="22">
        <v>1464.5008375534601</v>
      </c>
      <c r="AX5" s="22">
        <v>1435.31198339048</v>
      </c>
      <c r="AY5" s="22">
        <v>1368.128422</v>
      </c>
      <c r="AZ5" s="22">
        <v>1320.1133380000001</v>
      </c>
      <c r="BA5" s="22">
        <v>1189.9162604000001</v>
      </c>
      <c r="BB5" s="22">
        <v>1033.83495092308</v>
      </c>
      <c r="BC5" s="22">
        <v>1150.6884700000001</v>
      </c>
      <c r="BD5" s="22">
        <v>1132.9160832</v>
      </c>
      <c r="BE5" s="22">
        <v>1119.7231065999999</v>
      </c>
      <c r="BF5" s="22">
        <v>1212.776754</v>
      </c>
    </row>
    <row r="6" spans="1:58" s="22" customFormat="1" x14ac:dyDescent="0.2">
      <c r="A6" s="22" t="s">
        <v>17</v>
      </c>
      <c r="B6" s="22" t="s">
        <v>59</v>
      </c>
      <c r="C6" s="22" t="s">
        <v>42</v>
      </c>
      <c r="D6" s="22" t="s">
        <v>225</v>
      </c>
      <c r="E6" s="22">
        <v>916.35611184000004</v>
      </c>
      <c r="F6" s="22">
        <v>1010.62168035</v>
      </c>
      <c r="G6" s="22">
        <v>1073.063263</v>
      </c>
      <c r="H6" s="22">
        <v>1114.5664484399999</v>
      </c>
      <c r="I6" s="22">
        <v>1136.0163365000001</v>
      </c>
      <c r="J6" s="22">
        <v>1199.3697408</v>
      </c>
      <c r="K6" s="22">
        <v>1226.5367859</v>
      </c>
      <c r="L6" s="22">
        <v>1373.1060783299999</v>
      </c>
      <c r="M6" s="22">
        <v>1424.8615303500001</v>
      </c>
      <c r="N6" s="22">
        <v>1413.7893245800001</v>
      </c>
      <c r="O6" s="22">
        <v>1197.5677197</v>
      </c>
      <c r="P6" s="22">
        <v>1273.64869236</v>
      </c>
      <c r="Q6" s="22">
        <v>1272.5839387650001</v>
      </c>
      <c r="R6" s="22">
        <v>1318.5675173249999</v>
      </c>
      <c r="S6" s="22">
        <v>1392.88549326</v>
      </c>
      <c r="T6" s="22">
        <v>1384.8205979500001</v>
      </c>
      <c r="U6" s="22">
        <v>1390.7240162400001</v>
      </c>
      <c r="V6" s="22">
        <v>1503.6803981400001</v>
      </c>
      <c r="W6" s="22">
        <v>1440.2535920099999</v>
      </c>
      <c r="X6" s="22">
        <v>1466.7841558800001</v>
      </c>
      <c r="Y6" s="22">
        <v>1398.2993376750001</v>
      </c>
      <c r="Z6" s="22">
        <v>1270.4111054699999</v>
      </c>
      <c r="AA6" s="22">
        <v>1315.5821175000001</v>
      </c>
      <c r="AB6" s="22">
        <v>1266.52977536</v>
      </c>
      <c r="AC6" s="22">
        <v>1158.4761228</v>
      </c>
      <c r="AD6" s="22">
        <v>1169.5116290399999</v>
      </c>
      <c r="AE6" s="22">
        <v>1195.9133409000001</v>
      </c>
      <c r="AF6" s="22">
        <v>1237.4595532999999</v>
      </c>
      <c r="AG6" s="22">
        <v>1249.502705055</v>
      </c>
      <c r="AH6" s="22">
        <v>1006.79338</v>
      </c>
      <c r="AI6" s="22">
        <v>983.50767546500003</v>
      </c>
      <c r="AJ6" s="22">
        <v>1101.56076459</v>
      </c>
      <c r="AK6" s="22">
        <v>990.59926991999998</v>
      </c>
      <c r="AL6" s="22">
        <v>996.68096604000004</v>
      </c>
      <c r="AM6" s="22">
        <v>983.47870928999998</v>
      </c>
      <c r="AN6" s="22">
        <v>931.15804729499996</v>
      </c>
      <c r="AO6" s="22">
        <v>993.56181400000003</v>
      </c>
      <c r="AP6" s="22">
        <v>1037.7833705999999</v>
      </c>
      <c r="AQ6" s="22">
        <v>1068.7006790099999</v>
      </c>
      <c r="AR6" s="22">
        <v>1248.6889742200001</v>
      </c>
      <c r="AS6" s="22">
        <v>1297.3238616000001</v>
      </c>
      <c r="AT6" s="22">
        <v>1414.4377761917799</v>
      </c>
      <c r="AU6" s="22">
        <v>1358.5615218</v>
      </c>
      <c r="AV6" s="22">
        <v>1311.6374308300001</v>
      </c>
      <c r="AW6" s="22">
        <v>1147.5010256303499</v>
      </c>
      <c r="AX6" s="22">
        <v>1087.82096969333</v>
      </c>
      <c r="AY6" s="22">
        <v>1041.09404688</v>
      </c>
      <c r="AZ6" s="22">
        <v>1019.39368212</v>
      </c>
      <c r="BA6" s="22">
        <v>933.43265964</v>
      </c>
      <c r="BB6" s="22">
        <v>750.20550948923096</v>
      </c>
      <c r="BC6" s="22">
        <v>836.79543396999998</v>
      </c>
      <c r="BD6" s="22">
        <v>725.80787088</v>
      </c>
      <c r="BE6" s="22">
        <v>735.04049640999995</v>
      </c>
      <c r="BF6" s="22">
        <v>817.36270687499996</v>
      </c>
    </row>
    <row r="7" spans="1:58" s="33" customFormat="1" x14ac:dyDescent="0.2">
      <c r="A7" s="33" t="s">
        <v>17</v>
      </c>
      <c r="B7" s="33" t="s">
        <v>59</v>
      </c>
      <c r="C7" s="33" t="s">
        <v>18</v>
      </c>
      <c r="D7" s="33" t="s">
        <v>226</v>
      </c>
      <c r="E7" s="33">
        <v>30400.1576301024</v>
      </c>
      <c r="F7" s="33">
        <v>29554.092221609098</v>
      </c>
      <c r="G7" s="33">
        <v>28602.105356176598</v>
      </c>
      <c r="H7" s="33">
        <v>29139.694300306801</v>
      </c>
      <c r="I7" s="33">
        <v>31281.273660725001</v>
      </c>
      <c r="J7" s="33">
        <v>32870.183709470002</v>
      </c>
      <c r="K7" s="33">
        <v>32112.734790704701</v>
      </c>
      <c r="L7" s="33">
        <v>33357.249795103802</v>
      </c>
      <c r="M7" s="33">
        <v>34521.993109256597</v>
      </c>
      <c r="N7" s="33">
        <v>33766.6424564361</v>
      </c>
      <c r="O7" s="33">
        <v>30651.262896386801</v>
      </c>
      <c r="P7" s="33">
        <v>28615.5529786568</v>
      </c>
      <c r="Q7" s="33">
        <v>26244.903157952402</v>
      </c>
      <c r="R7" s="33">
        <v>26918.794082386899</v>
      </c>
      <c r="S7" s="33">
        <v>23393.928118940199</v>
      </c>
      <c r="T7" s="33">
        <v>23280.2067336332</v>
      </c>
      <c r="U7" s="33">
        <v>22665.990310540099</v>
      </c>
      <c r="V7" s="33">
        <v>22361.933758831299</v>
      </c>
      <c r="W7" s="33">
        <v>20435.154107279101</v>
      </c>
      <c r="X7" s="33">
        <v>21871.009379489598</v>
      </c>
      <c r="Y7" s="33">
        <v>16282.398730008499</v>
      </c>
      <c r="Z7" s="33">
        <v>16688.6678900031</v>
      </c>
      <c r="AA7" s="33">
        <v>16137.7284762256</v>
      </c>
      <c r="AB7" s="33">
        <v>15569.570734511601</v>
      </c>
      <c r="AC7" s="33">
        <v>14656.631359732701</v>
      </c>
      <c r="AD7" s="33">
        <v>15238.9625223482</v>
      </c>
      <c r="AE7" s="33">
        <v>14453.9011482809</v>
      </c>
      <c r="AF7" s="33">
        <v>14912.8100781753</v>
      </c>
      <c r="AG7" s="33">
        <v>15333.7184253506</v>
      </c>
      <c r="AH7" s="33">
        <v>13467.3481922356</v>
      </c>
      <c r="AI7" s="33">
        <v>13468.9027542246</v>
      </c>
      <c r="AJ7" s="33">
        <v>13581.24104547</v>
      </c>
      <c r="AK7" s="33">
        <v>12039.414274716901</v>
      </c>
      <c r="AL7" s="33">
        <v>12791.095986681201</v>
      </c>
      <c r="AM7" s="33">
        <v>13616.330046160299</v>
      </c>
      <c r="AN7" s="33">
        <v>12992.112998889599</v>
      </c>
      <c r="AO7" s="33">
        <v>12003.5186919019</v>
      </c>
      <c r="AP7" s="33">
        <v>12194.629448772601</v>
      </c>
      <c r="AQ7" s="33">
        <v>11539.9471635437</v>
      </c>
      <c r="AR7" s="33">
        <v>13305.9616407553</v>
      </c>
      <c r="AS7" s="33">
        <v>12906.953613740699</v>
      </c>
      <c r="AT7" s="33">
        <v>12486.0949424591</v>
      </c>
      <c r="AU7" s="33">
        <v>11347.1138098924</v>
      </c>
      <c r="AV7" s="33">
        <v>10444.7218554108</v>
      </c>
      <c r="AW7" s="33">
        <v>9788.7839941534803</v>
      </c>
      <c r="AX7" s="33">
        <v>9236.4603753607607</v>
      </c>
      <c r="AY7" s="33">
        <v>9495.81668679213</v>
      </c>
      <c r="AZ7" s="33">
        <v>9410.8805256516298</v>
      </c>
      <c r="BA7" s="33">
        <v>9340.8894114870891</v>
      </c>
      <c r="BB7" s="33">
        <v>7304.7028331985503</v>
      </c>
      <c r="BC7" s="33">
        <v>7784.4413577268697</v>
      </c>
      <c r="BD7" s="33">
        <v>6770.1477583712804</v>
      </c>
      <c r="BE7" s="33">
        <v>6642.1590243362898</v>
      </c>
      <c r="BF7" s="33">
        <v>7429.2428400505996</v>
      </c>
    </row>
    <row r="8" spans="1:58" s="33" customFormat="1" x14ac:dyDescent="0.2">
      <c r="A8" s="33" t="s">
        <v>17</v>
      </c>
      <c r="B8" s="33" t="s">
        <v>59</v>
      </c>
      <c r="C8" s="33" t="s">
        <v>23</v>
      </c>
      <c r="D8" s="33" t="s">
        <v>226</v>
      </c>
      <c r="E8" s="33">
        <v>39551.299970231899</v>
      </c>
      <c r="F8" s="33">
        <v>37367.110615618098</v>
      </c>
      <c r="G8" s="33">
        <v>38649.423426237299</v>
      </c>
      <c r="H8" s="33">
        <v>38803.930320334002</v>
      </c>
      <c r="I8" s="33">
        <v>34893.329389313403</v>
      </c>
      <c r="J8" s="33">
        <v>32866.1537115217</v>
      </c>
      <c r="K8" s="33">
        <v>28565.695636407901</v>
      </c>
      <c r="L8" s="33">
        <v>25401.6169123117</v>
      </c>
      <c r="M8" s="33">
        <v>24151.641083045601</v>
      </c>
      <c r="N8" s="33">
        <v>23588.3875108018</v>
      </c>
      <c r="O8" s="33">
        <v>24065.1960102466</v>
      </c>
      <c r="P8" s="33">
        <v>22731.798469225901</v>
      </c>
      <c r="Q8" s="33">
        <v>22591.216989480799</v>
      </c>
      <c r="R8" s="33">
        <v>24370.806171119999</v>
      </c>
      <c r="S8" s="33">
        <v>26316.595972847899</v>
      </c>
      <c r="T8" s="33">
        <v>27062.210220953799</v>
      </c>
      <c r="U8" s="33">
        <v>27801.233661179998</v>
      </c>
      <c r="V8" s="33">
        <v>29183.9353173284</v>
      </c>
      <c r="W8" s="33">
        <v>29648.048218577998</v>
      </c>
      <c r="X8" s="33">
        <v>32182.092476956801</v>
      </c>
      <c r="Y8" s="33">
        <v>30902.841044212</v>
      </c>
      <c r="Z8" s="33">
        <v>30707.621683029902</v>
      </c>
      <c r="AA8" s="33">
        <v>30458.067267987499</v>
      </c>
      <c r="AB8" s="33">
        <v>30256.325217721602</v>
      </c>
      <c r="AC8" s="33">
        <v>29055.279379122199</v>
      </c>
      <c r="AD8" s="33">
        <v>32723.464152456701</v>
      </c>
      <c r="AE8" s="33">
        <v>34166.014491804097</v>
      </c>
      <c r="AF8" s="33">
        <v>33911.414983377501</v>
      </c>
      <c r="AG8" s="33">
        <v>32879.255891219902</v>
      </c>
      <c r="AH8" s="33">
        <v>31352.2911031228</v>
      </c>
      <c r="AI8" s="33">
        <v>31641.097354939498</v>
      </c>
      <c r="AJ8" s="33">
        <v>34897.409397367897</v>
      </c>
      <c r="AK8" s="33">
        <v>33569.8813933235</v>
      </c>
      <c r="AL8" s="33">
        <v>35417.299121475698</v>
      </c>
      <c r="AM8" s="33">
        <v>34110.448778843798</v>
      </c>
      <c r="AN8" s="33">
        <v>32989.336434668097</v>
      </c>
      <c r="AO8" s="33">
        <v>37736.590466235299</v>
      </c>
      <c r="AP8" s="33">
        <v>34721.150233148903</v>
      </c>
      <c r="AQ8" s="33">
        <v>35595.781240956399</v>
      </c>
      <c r="AR8" s="33">
        <v>35351.6888335392</v>
      </c>
      <c r="AS8" s="33">
        <v>35779.794037808701</v>
      </c>
      <c r="AT8" s="33">
        <v>36461.560567538902</v>
      </c>
      <c r="AU8" s="33">
        <v>36136.062553407799</v>
      </c>
      <c r="AV8" s="33">
        <v>36585.775886415096</v>
      </c>
      <c r="AW8" s="33">
        <v>37578.954648577703</v>
      </c>
      <c r="AX8" s="33">
        <v>36116.868263298296</v>
      </c>
      <c r="AY8" s="33">
        <v>35003.463326924</v>
      </c>
      <c r="AZ8" s="33">
        <v>33370.684837212597</v>
      </c>
      <c r="BA8" s="33">
        <v>34116.393110350502</v>
      </c>
      <c r="BB8" s="33">
        <v>32804.086746528097</v>
      </c>
      <c r="BC8" s="33">
        <v>37095.542945937697</v>
      </c>
      <c r="BD8" s="33">
        <v>28232.632293389001</v>
      </c>
      <c r="BE8" s="33">
        <v>32680.666563188999</v>
      </c>
      <c r="BF8" s="33">
        <v>32763.169870792601</v>
      </c>
    </row>
    <row r="9" spans="1:58" s="33" customFormat="1" x14ac:dyDescent="0.2">
      <c r="A9" s="33" t="s">
        <v>17</v>
      </c>
      <c r="B9" s="33" t="s">
        <v>59</v>
      </c>
      <c r="C9" s="33" t="s">
        <v>24</v>
      </c>
      <c r="D9" s="33" t="s">
        <v>226</v>
      </c>
      <c r="E9" s="33">
        <v>2348.92877206096</v>
      </c>
      <c r="F9" s="33">
        <v>2503.3556403427101</v>
      </c>
      <c r="G9" s="33">
        <v>2993.1744695239499</v>
      </c>
      <c r="H9" s="33">
        <v>3290.67153005315</v>
      </c>
      <c r="I9" s="33">
        <v>3452.4833369912399</v>
      </c>
      <c r="J9" s="33">
        <v>3737.5499290013399</v>
      </c>
      <c r="K9" s="33">
        <v>3985.3905786100499</v>
      </c>
      <c r="L9" s="33">
        <v>4389.0033927163404</v>
      </c>
      <c r="M9" s="33">
        <v>4891.8383118076799</v>
      </c>
      <c r="N9" s="33">
        <v>5414.0369192347998</v>
      </c>
      <c r="O9" s="33">
        <v>8749.6135070276505</v>
      </c>
      <c r="P9" s="33">
        <v>9486.4605688716292</v>
      </c>
      <c r="Q9" s="33">
        <v>11278.940192722899</v>
      </c>
      <c r="R9" s="33">
        <v>11099.829041762599</v>
      </c>
      <c r="S9" s="33">
        <v>10195.0879068832</v>
      </c>
      <c r="T9" s="33">
        <v>9430.6052072289604</v>
      </c>
      <c r="U9" s="33">
        <v>9777.4772623305307</v>
      </c>
      <c r="V9" s="33">
        <v>10248.992029537199</v>
      </c>
      <c r="W9" s="33">
        <v>9997.7954561723709</v>
      </c>
      <c r="X9" s="33">
        <v>10319.772516823399</v>
      </c>
      <c r="Y9" s="33">
        <v>9311.4069062767994</v>
      </c>
      <c r="Z9" s="33">
        <v>8979.2628711587495</v>
      </c>
      <c r="AA9" s="33">
        <v>8759.8339155198591</v>
      </c>
      <c r="AB9" s="33">
        <v>9371.0041464125406</v>
      </c>
      <c r="AC9" s="33">
        <v>9327.8689143128595</v>
      </c>
      <c r="AD9" s="33">
        <v>9427.9103857752507</v>
      </c>
      <c r="AE9" s="33">
        <v>9299.0826583467697</v>
      </c>
      <c r="AF9" s="33">
        <v>8655.8584675969996</v>
      </c>
      <c r="AG9" s="33">
        <v>8380.6985869208293</v>
      </c>
      <c r="AH9" s="33">
        <v>7546.4106419680602</v>
      </c>
      <c r="AI9" s="33">
        <v>7587.6531949484297</v>
      </c>
      <c r="AJ9" s="33">
        <v>7915.88581542874</v>
      </c>
      <c r="AK9" s="33">
        <v>7961.0438336480802</v>
      </c>
      <c r="AL9" s="33">
        <v>7433.9833599370504</v>
      </c>
      <c r="AM9" s="33">
        <v>10431.958673856499</v>
      </c>
      <c r="AN9" s="33">
        <v>10394.7281986985</v>
      </c>
      <c r="AO9" s="33">
        <v>10731.4919060142</v>
      </c>
      <c r="AP9" s="33">
        <v>10219.8341466978</v>
      </c>
      <c r="AQ9" s="33">
        <v>10281.5962687233</v>
      </c>
      <c r="AR9" s="33">
        <v>9126.8458594101103</v>
      </c>
      <c r="AS9" s="33">
        <v>8788.9854066010394</v>
      </c>
      <c r="AT9" s="33">
        <v>9320.9750357118392</v>
      </c>
      <c r="AU9" s="33">
        <v>8094.1815796578403</v>
      </c>
      <c r="AV9" s="33">
        <v>7986.4985839262799</v>
      </c>
      <c r="AW9" s="33">
        <v>8683.8820901305899</v>
      </c>
      <c r="AX9" s="33">
        <v>8685.4121237169293</v>
      </c>
      <c r="AY9" s="33">
        <v>7882.2289040956202</v>
      </c>
      <c r="AZ9" s="33">
        <v>7439.2609967882499</v>
      </c>
      <c r="BA9" s="33">
        <v>10604.314363813801</v>
      </c>
      <c r="BB9" s="33">
        <v>8972.1496614943808</v>
      </c>
      <c r="BC9" s="33">
        <v>9546.6741585377404</v>
      </c>
      <c r="BD9" s="33">
        <v>9315.2600412176198</v>
      </c>
      <c r="BE9" s="33">
        <v>9347.9469885203707</v>
      </c>
      <c r="BF9" s="33">
        <v>9660.8636259382693</v>
      </c>
    </row>
    <row r="10" spans="1:58" s="33" customFormat="1" x14ac:dyDescent="0.2">
      <c r="A10" s="33" t="s">
        <v>17</v>
      </c>
      <c r="B10" s="33" t="s">
        <v>59</v>
      </c>
      <c r="C10" s="33" t="s">
        <v>40</v>
      </c>
      <c r="D10" s="33" t="s">
        <v>226</v>
      </c>
      <c r="E10" s="33">
        <v>8917.9541713834205</v>
      </c>
      <c r="F10" s="33">
        <v>8385.3415166277191</v>
      </c>
      <c r="G10" s="33">
        <v>8745.2902987878097</v>
      </c>
      <c r="H10" s="33">
        <v>9124.4166114802501</v>
      </c>
      <c r="I10" s="33">
        <v>9175.8535851555207</v>
      </c>
      <c r="J10" s="33">
        <v>10683.6144465375</v>
      </c>
      <c r="K10" s="33">
        <v>10617.796481204199</v>
      </c>
      <c r="L10" s="33">
        <v>10478.606662345701</v>
      </c>
      <c r="M10" s="33">
        <v>10529.4263938025</v>
      </c>
      <c r="N10" s="33">
        <v>10099.7755786788</v>
      </c>
      <c r="O10" s="33">
        <v>12800.2531561465</v>
      </c>
      <c r="P10" s="33">
        <v>12270.2752108676</v>
      </c>
      <c r="Q10" s="33">
        <v>11265.393224338501</v>
      </c>
      <c r="R10" s="33">
        <v>11641.9172566248</v>
      </c>
      <c r="S10" s="33">
        <v>11353.416991256399</v>
      </c>
      <c r="T10" s="33">
        <v>11294.7406578011</v>
      </c>
      <c r="U10" s="33">
        <v>11482.3280280403</v>
      </c>
      <c r="V10" s="33">
        <v>11898.240478788501</v>
      </c>
      <c r="W10" s="33">
        <v>11982.9036127619</v>
      </c>
      <c r="X10" s="33">
        <v>12364.4476866765</v>
      </c>
      <c r="Y10" s="33">
        <v>10758.733813511701</v>
      </c>
      <c r="Z10" s="33">
        <v>9671.03619243918</v>
      </c>
      <c r="AA10" s="33">
        <v>9392.0305868466603</v>
      </c>
      <c r="AB10" s="33">
        <v>9045.6193168378104</v>
      </c>
      <c r="AC10" s="33">
        <v>8501.4211567146995</v>
      </c>
      <c r="AD10" s="33">
        <v>8783.4209452206396</v>
      </c>
      <c r="AE10" s="33">
        <v>9131.7304563603302</v>
      </c>
      <c r="AF10" s="33">
        <v>9261.1835765141404</v>
      </c>
      <c r="AG10" s="33">
        <v>9661.4433990266898</v>
      </c>
      <c r="AH10" s="33">
        <v>9418.0942927617307</v>
      </c>
      <c r="AI10" s="33">
        <v>9782.8342877222494</v>
      </c>
      <c r="AJ10" s="33">
        <v>10759.134385395801</v>
      </c>
      <c r="AK10" s="33">
        <v>10188.6458929198</v>
      </c>
      <c r="AL10" s="33">
        <v>10605.3374687219</v>
      </c>
      <c r="AM10" s="33">
        <v>8389.8771542560298</v>
      </c>
      <c r="AN10" s="33">
        <v>9030.8457639494409</v>
      </c>
      <c r="AO10" s="33">
        <v>9048.22568761201</v>
      </c>
      <c r="AP10" s="33">
        <v>8064.8220002180497</v>
      </c>
      <c r="AQ10" s="33">
        <v>7945.79774532183</v>
      </c>
      <c r="AR10" s="33">
        <v>7572.3113399803096</v>
      </c>
      <c r="AS10" s="33">
        <v>7880.2981714940897</v>
      </c>
      <c r="AT10" s="33">
        <v>8256.56573600509</v>
      </c>
      <c r="AU10" s="33">
        <v>7312.1135614261402</v>
      </c>
      <c r="AV10" s="33">
        <v>7439.7183759221398</v>
      </c>
      <c r="AW10" s="33">
        <v>7951.65202649402</v>
      </c>
      <c r="AX10" s="33">
        <v>7785.8957993005397</v>
      </c>
      <c r="AY10" s="33">
        <v>7435.4713090540799</v>
      </c>
      <c r="AZ10" s="33">
        <v>7073.8338837834699</v>
      </c>
      <c r="BA10" s="33">
        <v>6292.9255868857399</v>
      </c>
      <c r="BB10" s="33">
        <v>5658.34278393574</v>
      </c>
      <c r="BC10" s="33">
        <v>6124.7394286550298</v>
      </c>
      <c r="BD10" s="33">
        <v>6166.91340618708</v>
      </c>
      <c r="BE10" s="33">
        <v>6118.7242940809301</v>
      </c>
      <c r="BF10" s="33">
        <v>6441.3146752221101</v>
      </c>
    </row>
    <row r="11" spans="1:58" s="33" customFormat="1" x14ac:dyDescent="0.2">
      <c r="A11" s="33" t="s">
        <v>17</v>
      </c>
      <c r="B11" s="33" t="s">
        <v>59</v>
      </c>
      <c r="C11" s="33" t="s">
        <v>42</v>
      </c>
      <c r="D11" s="33" t="s">
        <v>226</v>
      </c>
      <c r="E11" s="33">
        <v>12113.497950743</v>
      </c>
      <c r="F11" s="33">
        <v>12461.894676562801</v>
      </c>
      <c r="G11" s="33">
        <v>12895.8270911701</v>
      </c>
      <c r="H11" s="33">
        <v>12996.9100353338</v>
      </c>
      <c r="I11" s="33">
        <v>12988.296790758501</v>
      </c>
      <c r="J11" s="33">
        <v>13452.181504080299</v>
      </c>
      <c r="K11" s="33">
        <v>13762.6653900413</v>
      </c>
      <c r="L11" s="33">
        <v>15112.859551309301</v>
      </c>
      <c r="M11" s="33">
        <v>15598.3729080925</v>
      </c>
      <c r="N11" s="33">
        <v>15537.500441039099</v>
      </c>
      <c r="O11" s="33">
        <v>12473.224424255801</v>
      </c>
      <c r="P11" s="33">
        <v>12419.6124924257</v>
      </c>
      <c r="Q11" s="33">
        <v>11366.545718458399</v>
      </c>
      <c r="R11" s="33">
        <v>12638.1851431962</v>
      </c>
      <c r="S11" s="33">
        <v>12443.9556987793</v>
      </c>
      <c r="T11" s="33">
        <v>12428.609474205799</v>
      </c>
      <c r="U11" s="33">
        <v>12310.492164232801</v>
      </c>
      <c r="V11" s="33">
        <v>12614.3453227262</v>
      </c>
      <c r="W11" s="33">
        <v>11890.633368425601</v>
      </c>
      <c r="X11" s="33">
        <v>12307.089869212299</v>
      </c>
      <c r="Y11" s="33">
        <v>11008.012202871299</v>
      </c>
      <c r="Z11" s="33">
        <v>10039.435987553699</v>
      </c>
      <c r="AA11" s="33">
        <v>10071.711686471701</v>
      </c>
      <c r="AB11" s="33">
        <v>9406.7457188568296</v>
      </c>
      <c r="AC11" s="33">
        <v>8757.5681902823599</v>
      </c>
      <c r="AD11" s="33">
        <v>8910.5362853515708</v>
      </c>
      <c r="AE11" s="33">
        <v>8834.9693859470008</v>
      </c>
      <c r="AF11" s="33">
        <v>8850.26011995107</v>
      </c>
      <c r="AG11" s="33">
        <v>8833.7460295401397</v>
      </c>
      <c r="AH11" s="33">
        <v>7647.1624242435901</v>
      </c>
      <c r="AI11" s="33">
        <v>7277.9828609955002</v>
      </c>
      <c r="AJ11" s="33">
        <v>7821.4279390404799</v>
      </c>
      <c r="AK11" s="33">
        <v>6857.4059192038103</v>
      </c>
      <c r="AL11" s="33">
        <v>6888.6259941975904</v>
      </c>
      <c r="AM11" s="33">
        <v>6822.6145558172002</v>
      </c>
      <c r="AN11" s="33">
        <v>6528.3979534865603</v>
      </c>
      <c r="AO11" s="33">
        <v>6677.0381455433799</v>
      </c>
      <c r="AP11" s="33">
        <v>6767.5865415195103</v>
      </c>
      <c r="AQ11" s="33">
        <v>6856.6954084920699</v>
      </c>
      <c r="AR11" s="33">
        <v>8141.9917220073003</v>
      </c>
      <c r="AS11" s="33">
        <v>8150.0140333619802</v>
      </c>
      <c r="AT11" s="33">
        <v>8344.7631252456504</v>
      </c>
      <c r="AU11" s="33">
        <v>7980.4760169870096</v>
      </c>
      <c r="AV11" s="33">
        <v>7661.5425088542297</v>
      </c>
      <c r="AW11" s="33">
        <v>6850.7105514541399</v>
      </c>
      <c r="AX11" s="33">
        <v>6575.6666972265803</v>
      </c>
      <c r="AY11" s="33">
        <v>6370.0734847682497</v>
      </c>
      <c r="AZ11" s="33">
        <v>6130.8543124888001</v>
      </c>
      <c r="BA11" s="33">
        <v>5867.26212496069</v>
      </c>
      <c r="BB11" s="33">
        <v>4704.4605188160604</v>
      </c>
      <c r="BC11" s="33">
        <v>5253.6050974788704</v>
      </c>
      <c r="BD11" s="33">
        <v>4577.8456652866998</v>
      </c>
      <c r="BE11" s="33">
        <v>4566.9629210512703</v>
      </c>
      <c r="BF11" s="33">
        <v>4905.3729819097498</v>
      </c>
    </row>
    <row r="12" spans="1:58" s="30" customFormat="1" x14ac:dyDescent="0.2">
      <c r="A12" s="30" t="s">
        <v>17</v>
      </c>
      <c r="B12" s="30" t="s">
        <v>59</v>
      </c>
      <c r="C12" s="30" t="s">
        <v>18</v>
      </c>
      <c r="D12" s="30" t="s">
        <v>44</v>
      </c>
      <c r="E12" s="30">
        <v>9.1426622808292293E-2</v>
      </c>
      <c r="F12" s="30">
        <v>9.8767746105417997E-2</v>
      </c>
      <c r="G12" s="30">
        <v>0.103646807377409</v>
      </c>
      <c r="H12" s="30">
        <v>0.108732525137254</v>
      </c>
      <c r="I12" s="30">
        <v>0.108757442596445</v>
      </c>
      <c r="J12" s="30">
        <v>0.111117837864341</v>
      </c>
      <c r="K12" s="30">
        <v>0.11158038196850099</v>
      </c>
      <c r="L12" s="30">
        <v>0.114449681944714</v>
      </c>
      <c r="M12" s="30">
        <v>0.116435507876925</v>
      </c>
      <c r="N12" s="30">
        <v>0.118649705692499</v>
      </c>
      <c r="O12" s="30">
        <v>0.12068906310043399</v>
      </c>
      <c r="P12" s="30">
        <v>0.132941740969235</v>
      </c>
      <c r="Q12" s="30">
        <v>0.144275394593051</v>
      </c>
      <c r="R12" s="30">
        <v>0.13794076218200901</v>
      </c>
      <c r="S12" s="30">
        <v>0.150099317138497</v>
      </c>
      <c r="T12" s="30">
        <v>0.15052755485230601</v>
      </c>
      <c r="U12" s="30">
        <v>0.15166868787336399</v>
      </c>
      <c r="V12" s="30">
        <v>0.162014912390088</v>
      </c>
      <c r="W12" s="30">
        <v>0.169941024458581</v>
      </c>
      <c r="X12" s="30">
        <v>0.165144421159966</v>
      </c>
      <c r="Y12" s="30">
        <v>0.19385577365100801</v>
      </c>
      <c r="Z12" s="30">
        <v>0.19389615195939999</v>
      </c>
      <c r="AA12" s="30">
        <v>0.201765472696908</v>
      </c>
      <c r="AB12" s="30">
        <v>0.203516847642839</v>
      </c>
      <c r="AC12" s="30">
        <v>0.20489670854727501</v>
      </c>
      <c r="AD12" s="30">
        <v>0.20209028052556999</v>
      </c>
      <c r="AE12" s="30">
        <v>0.207022890457217</v>
      </c>
      <c r="AF12" s="30">
        <v>0.21072273923939899</v>
      </c>
      <c r="AG12" s="30">
        <v>0.20829943913502999</v>
      </c>
      <c r="AH12" s="30">
        <v>0.19718899730060099</v>
      </c>
      <c r="AI12" s="30">
        <v>0.19489344863534999</v>
      </c>
      <c r="AJ12" s="30">
        <v>0.20537053117066401</v>
      </c>
      <c r="AK12" s="30">
        <v>0.20492924484052699</v>
      </c>
      <c r="AL12" s="30">
        <v>0.198649605916942</v>
      </c>
      <c r="AM12" s="30">
        <v>0.19338388300102499</v>
      </c>
      <c r="AN12" s="30">
        <v>0.192362408995257</v>
      </c>
      <c r="AO12" s="30">
        <v>0.21470533725904101</v>
      </c>
      <c r="AP12" s="30">
        <v>0.21806641959323</v>
      </c>
      <c r="AQ12" s="30">
        <v>0.22475101023716801</v>
      </c>
      <c r="AR12" s="30">
        <v>0.21954513877842299</v>
      </c>
      <c r="AS12" s="30">
        <v>0.23147585394739201</v>
      </c>
      <c r="AT12" s="30">
        <v>0.242304975398421</v>
      </c>
      <c r="AU12" s="30">
        <v>0.25434340264781102</v>
      </c>
      <c r="AV12" s="30">
        <v>0.26816280087334599</v>
      </c>
      <c r="AW12" s="30">
        <v>0.25840613653225603</v>
      </c>
      <c r="AX12" s="30">
        <v>0.25735863729087699</v>
      </c>
      <c r="AY12" s="30">
        <v>0.24859606791729899</v>
      </c>
      <c r="AZ12" s="30">
        <v>0.24694407060694101</v>
      </c>
      <c r="BA12" s="30">
        <v>0.23121082065526499</v>
      </c>
      <c r="BB12" s="30">
        <v>0.22935398688104899</v>
      </c>
      <c r="BC12" s="30">
        <v>0.23086609159771301</v>
      </c>
      <c r="BD12" s="30">
        <v>0.233353264280907</v>
      </c>
      <c r="BE12" s="30">
        <v>0.23716090540114801</v>
      </c>
      <c r="BF12" s="30">
        <v>0.23747215128897101</v>
      </c>
    </row>
    <row r="13" spans="1:58" s="30" customFormat="1" x14ac:dyDescent="0.2">
      <c r="A13" s="30" t="s">
        <v>17</v>
      </c>
      <c r="B13" s="30" t="s">
        <v>59</v>
      </c>
      <c r="C13" s="30" t="s">
        <v>23</v>
      </c>
      <c r="D13" s="30" t="s">
        <v>44</v>
      </c>
      <c r="E13" s="30">
        <v>9.8525130853673697E-3</v>
      </c>
      <c r="F13" s="30">
        <v>9.6557753440319697E-3</v>
      </c>
      <c r="G13" s="30">
        <v>1.20112498259122E-2</v>
      </c>
      <c r="H13" s="30">
        <v>1.8589727056127499E-2</v>
      </c>
      <c r="I13" s="30">
        <v>1.28357605123566E-2</v>
      </c>
      <c r="J13" s="30">
        <v>1.3543584877835999E-2</v>
      </c>
      <c r="K13" s="30">
        <v>1.19297466736873E-2</v>
      </c>
      <c r="L13" s="30">
        <v>1.09793028185078E-2</v>
      </c>
      <c r="M13" s="30">
        <v>1.4163590137157799E-2</v>
      </c>
      <c r="N13" s="30">
        <v>1.5222881777551199E-2</v>
      </c>
      <c r="O13" s="30">
        <v>1.5295201179465799E-2</v>
      </c>
      <c r="P13" s="30">
        <v>1.52860062269342E-2</v>
      </c>
      <c r="Q13" s="30">
        <v>1.4484679141117901E-2</v>
      </c>
      <c r="R13" s="30">
        <v>1.50165036376054E-2</v>
      </c>
      <c r="S13" s="30">
        <v>1.5718983504812101E-2</v>
      </c>
      <c r="T13" s="30">
        <v>1.31363743869207E-2</v>
      </c>
      <c r="U13" s="30">
        <v>1.47239094850522E-2</v>
      </c>
      <c r="V13" s="30">
        <v>2.10699258271345E-2</v>
      </c>
      <c r="W13" s="30">
        <v>1.9974718363717101E-2</v>
      </c>
      <c r="X13" s="30">
        <v>2.4074470387677599E-2</v>
      </c>
      <c r="Y13" s="30">
        <v>1.9121822593417399E-2</v>
      </c>
      <c r="Z13" s="30">
        <v>1.86251543510473E-2</v>
      </c>
      <c r="AA13" s="30">
        <v>2.4720984223164402E-2</v>
      </c>
      <c r="AB13" s="30">
        <v>2.2336504798149099E-2</v>
      </c>
      <c r="AC13" s="30">
        <v>2.1912786901560101E-2</v>
      </c>
      <c r="AD13" s="30">
        <v>2.51707849499841E-2</v>
      </c>
      <c r="AE13" s="30">
        <v>2.66144923113034E-2</v>
      </c>
      <c r="AF13" s="30">
        <v>2.4809687015785099E-2</v>
      </c>
      <c r="AG13" s="30">
        <v>2.31192047811213E-2</v>
      </c>
      <c r="AH13" s="30">
        <v>2.1162775298227299E-2</v>
      </c>
      <c r="AI13" s="30">
        <v>2.4253761650279801E-2</v>
      </c>
      <c r="AJ13" s="30">
        <v>3.0693066290496201E-2</v>
      </c>
      <c r="AK13" s="30">
        <v>2.7782238878731599E-2</v>
      </c>
      <c r="AL13" s="30">
        <v>2.8252736691411099E-2</v>
      </c>
      <c r="AM13" s="30">
        <v>3.0163556383290598E-2</v>
      </c>
      <c r="AN13" s="30">
        <v>2.6371779508900399E-2</v>
      </c>
      <c r="AO13" s="30">
        <v>3.4136356466878001E-2</v>
      </c>
      <c r="AP13" s="30">
        <v>3.4287801815488197E-2</v>
      </c>
      <c r="AQ13" s="30">
        <v>3.0294949547538801E-2</v>
      </c>
      <c r="AR13" s="30">
        <v>3.1770494679915898E-2</v>
      </c>
      <c r="AS13" s="30">
        <v>3.2638559565490499E-2</v>
      </c>
      <c r="AT13" s="30">
        <v>3.5202061636498097E-2</v>
      </c>
      <c r="AU13" s="30">
        <v>3.4490715683036202E-2</v>
      </c>
      <c r="AV13" s="30">
        <v>3.4683382531410803E-2</v>
      </c>
      <c r="AW13" s="30">
        <v>3.5026900743189399E-2</v>
      </c>
      <c r="AX13" s="30">
        <v>3.5766062547422102E-2</v>
      </c>
      <c r="AY13" s="30">
        <v>3.7158373220273502E-2</v>
      </c>
      <c r="AZ13" s="30">
        <v>3.0249569134114199E-2</v>
      </c>
      <c r="BA13" s="30">
        <v>3.1968348349846798E-2</v>
      </c>
      <c r="BB13" s="30">
        <v>3.7663507098711198E-2</v>
      </c>
      <c r="BC13" s="30">
        <v>3.9957044616927999E-2</v>
      </c>
      <c r="BD13" s="30">
        <v>4.0122208871797099E-2</v>
      </c>
      <c r="BE13" s="30">
        <v>3.3726942588298399E-2</v>
      </c>
      <c r="BF13" s="30">
        <v>3.74752279493736E-2</v>
      </c>
    </row>
    <row r="14" spans="1:58" s="30" customFormat="1" x14ac:dyDescent="0.2">
      <c r="A14" s="30" t="s">
        <v>17</v>
      </c>
      <c r="B14" s="30" t="s">
        <v>59</v>
      </c>
      <c r="C14" s="30" t="s">
        <v>24</v>
      </c>
      <c r="D14" s="30" t="s">
        <v>44</v>
      </c>
      <c r="E14" s="30">
        <v>8.7936287152192497E-3</v>
      </c>
      <c r="F14" s="30">
        <v>8.6941036060783107E-3</v>
      </c>
      <c r="G14" s="30">
        <v>1.1000570543165399E-2</v>
      </c>
      <c r="H14" s="30">
        <v>1.7148363440300102E-2</v>
      </c>
      <c r="I14" s="30">
        <v>1.18821920327502E-2</v>
      </c>
      <c r="J14" s="30">
        <v>1.24047367287982E-2</v>
      </c>
      <c r="K14" s="30">
        <v>1.1074779645661101E-2</v>
      </c>
      <c r="L14" s="30">
        <v>1.04393518027433E-2</v>
      </c>
      <c r="M14" s="30">
        <v>1.34457698573636E-2</v>
      </c>
      <c r="N14" s="30">
        <v>1.45742720962369E-2</v>
      </c>
      <c r="O14" s="30">
        <v>1.4698981167191099E-2</v>
      </c>
      <c r="P14" s="30">
        <v>1.46129657319061E-2</v>
      </c>
      <c r="Q14" s="30">
        <v>1.3822175251943101E-2</v>
      </c>
      <c r="R14" s="30">
        <v>1.41676528375637E-2</v>
      </c>
      <c r="S14" s="30">
        <v>1.4919600524219701E-2</v>
      </c>
      <c r="T14" s="30">
        <v>1.25113257492272E-2</v>
      </c>
      <c r="U14" s="30">
        <v>1.3947083929857799E-2</v>
      </c>
      <c r="V14" s="30">
        <v>1.9906859563555802E-2</v>
      </c>
      <c r="W14" s="30">
        <v>1.8818972334930299E-2</v>
      </c>
      <c r="X14" s="30">
        <v>2.26486703383211E-2</v>
      </c>
      <c r="Y14" s="30">
        <v>1.80618960563982E-2</v>
      </c>
      <c r="Z14" s="30">
        <v>1.76946672661E-2</v>
      </c>
      <c r="AA14" s="30">
        <v>2.3644608653257598E-2</v>
      </c>
      <c r="AB14" s="30">
        <v>2.1295582360445001E-2</v>
      </c>
      <c r="AC14" s="30">
        <v>2.10130502733849E-2</v>
      </c>
      <c r="AD14" s="30">
        <v>2.4061239311551502E-2</v>
      </c>
      <c r="AE14" s="30">
        <v>2.5616091258871501E-2</v>
      </c>
      <c r="AF14" s="30">
        <v>2.37602512529408E-2</v>
      </c>
      <c r="AG14" s="30">
        <v>2.2103736112058601E-2</v>
      </c>
      <c r="AH14" s="30">
        <v>2.05108937149216E-2</v>
      </c>
      <c r="AI14" s="30">
        <v>2.34533671252234E-2</v>
      </c>
      <c r="AJ14" s="30">
        <v>2.9659726715914499E-2</v>
      </c>
      <c r="AK14" s="30">
        <v>2.6691289790654001E-2</v>
      </c>
      <c r="AL14" s="30">
        <v>2.71622006968966E-2</v>
      </c>
      <c r="AM14" s="30">
        <v>2.9524549476204701E-2</v>
      </c>
      <c r="AN14" s="30">
        <v>2.5873527663154702E-2</v>
      </c>
      <c r="AO14" s="30">
        <v>3.3660066201751798E-2</v>
      </c>
      <c r="AP14" s="30">
        <v>3.3947761873621099E-2</v>
      </c>
      <c r="AQ14" s="30">
        <v>2.99713442101791E-2</v>
      </c>
      <c r="AR14" s="30">
        <v>3.6251727778536698E-2</v>
      </c>
      <c r="AS14" s="30">
        <v>3.71288296342955E-2</v>
      </c>
      <c r="AT14" s="30">
        <v>3.8992480462156101E-2</v>
      </c>
      <c r="AU14" s="30">
        <v>3.7618889759682403E-2</v>
      </c>
      <c r="AV14" s="30">
        <v>3.7666360104469103E-2</v>
      </c>
      <c r="AW14" s="30">
        <v>3.6302730342048499E-2</v>
      </c>
      <c r="AX14" s="30">
        <v>3.7060304560996203E-2</v>
      </c>
      <c r="AY14" s="30">
        <v>3.8692311436113097E-2</v>
      </c>
      <c r="AZ14" s="30">
        <v>3.1779250972921502E-2</v>
      </c>
      <c r="BA14" s="30">
        <v>3.3140488000547197E-2</v>
      </c>
      <c r="BB14" s="30">
        <v>3.9109796030924397E-2</v>
      </c>
      <c r="BC14" s="30">
        <v>4.13394638725628E-2</v>
      </c>
      <c r="BD14" s="30">
        <v>4.1453522155729901E-2</v>
      </c>
      <c r="BE14" s="30">
        <v>3.5081102353139E-2</v>
      </c>
      <c r="BF14" s="30">
        <v>3.8873430133584602E-2</v>
      </c>
    </row>
    <row r="15" spans="1:58" s="30" customFormat="1" x14ac:dyDescent="0.2">
      <c r="A15" s="30" t="s">
        <v>17</v>
      </c>
      <c r="B15" s="30" t="s">
        <v>59</v>
      </c>
      <c r="C15" s="30" t="s">
        <v>40</v>
      </c>
      <c r="D15" s="30" t="s">
        <v>44</v>
      </c>
      <c r="E15" s="30">
        <v>0.107810394763539</v>
      </c>
      <c r="F15" s="30">
        <v>0.10920231914946001</v>
      </c>
      <c r="G15" s="30">
        <v>0.11288623530304499</v>
      </c>
      <c r="H15" s="30">
        <v>0.11496779165499101</v>
      </c>
      <c r="I15" s="30">
        <v>0.115562452004974</v>
      </c>
      <c r="J15" s="30">
        <v>0.11808337929153399</v>
      </c>
      <c r="K15" s="30">
        <v>0.119157965562786</v>
      </c>
      <c r="L15" s="30">
        <v>0.120101681040776</v>
      </c>
      <c r="M15" s="30">
        <v>0.122196870710347</v>
      </c>
      <c r="N15" s="30">
        <v>0.12476708989575799</v>
      </c>
      <c r="O15" s="30">
        <v>0.125803359383307</v>
      </c>
      <c r="P15" s="30">
        <v>0.127859763442736</v>
      </c>
      <c r="Q15" s="30">
        <v>0.130113637963993</v>
      </c>
      <c r="R15" s="30">
        <v>0.13232341968042899</v>
      </c>
      <c r="S15" s="30">
        <v>0.13540996118845799</v>
      </c>
      <c r="T15" s="30">
        <v>0.136390916146091</v>
      </c>
      <c r="U15" s="30">
        <v>0.142091532610714</v>
      </c>
      <c r="V15" s="30">
        <v>0.14482319667172</v>
      </c>
      <c r="W15" s="30">
        <v>0.14526276137077301</v>
      </c>
      <c r="X15" s="30">
        <v>0.14937113291746501</v>
      </c>
      <c r="Y15" s="30">
        <v>0.15106255891737799</v>
      </c>
      <c r="Z15" s="30">
        <v>0.15312094155967701</v>
      </c>
      <c r="AA15" s="30">
        <v>0.15638284320080401</v>
      </c>
      <c r="AB15" s="30">
        <v>0.157099861031536</v>
      </c>
      <c r="AC15" s="30">
        <v>0.16235213259640199</v>
      </c>
      <c r="AD15" s="30">
        <v>0.165654103233174</v>
      </c>
      <c r="AE15" s="30">
        <v>0.167295066888001</v>
      </c>
      <c r="AF15" s="30">
        <v>0.167760346219677</v>
      </c>
      <c r="AG15" s="30">
        <v>0.16799174646756301</v>
      </c>
      <c r="AH15" s="30">
        <v>0.167998754102093</v>
      </c>
      <c r="AI15" s="30">
        <v>0.16976314568512199</v>
      </c>
      <c r="AJ15" s="30">
        <v>0.17367169217035999</v>
      </c>
      <c r="AK15" s="30">
        <v>0.17560277049605799</v>
      </c>
      <c r="AL15" s="30">
        <v>0.17577517599019499</v>
      </c>
      <c r="AM15" s="30">
        <v>0.17490252527185199</v>
      </c>
      <c r="AN15" s="30">
        <v>0.17481577066704099</v>
      </c>
      <c r="AO15" s="30">
        <v>0.17993103180759301</v>
      </c>
      <c r="AP15" s="30">
        <v>0.17985741408313599</v>
      </c>
      <c r="AQ15" s="30">
        <v>0.18066498579644599</v>
      </c>
      <c r="AR15" s="30">
        <v>0.18180095336697799</v>
      </c>
      <c r="AS15" s="30">
        <v>0.184808528218911</v>
      </c>
      <c r="AT15" s="30">
        <v>0.18641910514436599</v>
      </c>
      <c r="AU15" s="30">
        <v>0.186019036571789</v>
      </c>
      <c r="AV15" s="30">
        <v>0.187296523590154</v>
      </c>
      <c r="AW15" s="30">
        <v>0.18417566974433799</v>
      </c>
      <c r="AX15" s="30">
        <v>0.18434770004492201</v>
      </c>
      <c r="AY15" s="30">
        <v>0.184000228786311</v>
      </c>
      <c r="AZ15" s="30">
        <v>0.186619216635312</v>
      </c>
      <c r="BA15" s="30">
        <v>0.18908792801868601</v>
      </c>
      <c r="BB15" s="30">
        <v>0.182709848165823</v>
      </c>
      <c r="BC15" s="30">
        <v>0.18787549795448</v>
      </c>
      <c r="BD15" s="30">
        <v>0.18370877107879899</v>
      </c>
      <c r="BE15" s="30">
        <v>0.18299943791930401</v>
      </c>
      <c r="BF15" s="30">
        <v>0.18828093567066401</v>
      </c>
    </row>
    <row r="16" spans="1:58" s="30" customFormat="1" x14ac:dyDescent="0.2">
      <c r="A16" s="30" t="s">
        <v>17</v>
      </c>
      <c r="B16" s="30" t="s">
        <v>59</v>
      </c>
      <c r="C16" s="30" t="s">
        <v>42</v>
      </c>
      <c r="D16" s="30" t="s">
        <v>44</v>
      </c>
      <c r="E16" s="30">
        <v>7.5647522752401497E-2</v>
      </c>
      <c r="F16" s="30">
        <v>8.1096952476310394E-2</v>
      </c>
      <c r="G16" s="30">
        <v>8.3210115598924203E-2</v>
      </c>
      <c r="H16" s="30">
        <v>8.5756264020440606E-2</v>
      </c>
      <c r="I16" s="30">
        <v>8.7464611780992504E-2</v>
      </c>
      <c r="J16" s="30">
        <v>8.9158010575177596E-2</v>
      </c>
      <c r="K16" s="30">
        <v>8.9120584649796206E-2</v>
      </c>
      <c r="L16" s="30">
        <v>9.0856801366293705E-2</v>
      </c>
      <c r="M16" s="30">
        <v>9.1346805128038597E-2</v>
      </c>
      <c r="N16" s="30">
        <v>9.0992069795587299E-2</v>
      </c>
      <c r="O16" s="30">
        <v>9.6011077726716701E-2</v>
      </c>
      <c r="P16" s="30">
        <v>0.10255140352702299</v>
      </c>
      <c r="Q16" s="30">
        <v>0.11195872257817301</v>
      </c>
      <c r="R16" s="30">
        <v>0.10433203046047</v>
      </c>
      <c r="S16" s="30">
        <v>0.111932694633157</v>
      </c>
      <c r="T16" s="30">
        <v>0.111422005882801</v>
      </c>
      <c r="U16" s="30">
        <v>0.11297062681869401</v>
      </c>
      <c r="V16" s="30">
        <v>0.119203998278924</v>
      </c>
      <c r="W16" s="30">
        <v>0.1211250525842</v>
      </c>
      <c r="X16" s="30">
        <v>0.119182046403134</v>
      </c>
      <c r="Y16" s="30">
        <v>0.12702559843731501</v>
      </c>
      <c r="Z16" s="30">
        <v>0.12654207936033299</v>
      </c>
      <c r="AA16" s="30">
        <v>0.13062150292358801</v>
      </c>
      <c r="AB16" s="30">
        <v>0.134640588064489</v>
      </c>
      <c r="AC16" s="30">
        <v>0.13228285496942799</v>
      </c>
      <c r="AD16" s="30">
        <v>0.13125041990599501</v>
      </c>
      <c r="AE16" s="30">
        <v>0.13536134520196899</v>
      </c>
      <c r="AF16" s="30">
        <v>0.139821828570937</v>
      </c>
      <c r="AG16" s="30">
        <v>0.14144652799352</v>
      </c>
      <c r="AH16" s="30">
        <v>0.131655812201424</v>
      </c>
      <c r="AI16" s="30">
        <v>0.13513465121439899</v>
      </c>
      <c r="AJ16" s="30">
        <v>0.140838830604267</v>
      </c>
      <c r="AK16" s="30">
        <v>0.144456851700419</v>
      </c>
      <c r="AL16" s="30">
        <v>0.14468501655911101</v>
      </c>
      <c r="AM16" s="30">
        <v>0.14414982720245401</v>
      </c>
      <c r="AN16" s="30">
        <v>0.14263193725770101</v>
      </c>
      <c r="AO16" s="30">
        <v>0.14880277637220901</v>
      </c>
      <c r="AP16" s="30">
        <v>0.153346154383567</v>
      </c>
      <c r="AQ16" s="30">
        <v>0.155862352830549</v>
      </c>
      <c r="AR16" s="30">
        <v>0.15336406825922799</v>
      </c>
      <c r="AS16" s="30">
        <v>0.15918056782349299</v>
      </c>
      <c r="AT16" s="30">
        <v>0.16950005110542199</v>
      </c>
      <c r="AU16" s="30">
        <v>0.170235649967271</v>
      </c>
      <c r="AV16" s="30">
        <v>0.17119756619690801</v>
      </c>
      <c r="AW16" s="30">
        <v>0.16750102299779299</v>
      </c>
      <c r="AX16" s="30">
        <v>0.165431281690744</v>
      </c>
      <c r="AY16" s="30">
        <v>0.16343517062548901</v>
      </c>
      <c r="AZ16" s="30">
        <v>0.16627269710902301</v>
      </c>
      <c r="BA16" s="30">
        <v>0.15909169213166099</v>
      </c>
      <c r="BB16" s="30">
        <v>0.159466852041524</v>
      </c>
      <c r="BC16" s="30">
        <v>0.159280231087709</v>
      </c>
      <c r="BD16" s="30">
        <v>0.15854791182318001</v>
      </c>
      <c r="BE16" s="30">
        <v>0.16094733176436701</v>
      </c>
      <c r="BF16" s="30">
        <v>0.16662600578779799</v>
      </c>
    </row>
    <row r="17" spans="1:58" s="27" customFormat="1" x14ac:dyDescent="0.2">
      <c r="A17" s="27" t="s">
        <v>17</v>
      </c>
      <c r="B17" s="27" t="s">
        <v>58</v>
      </c>
      <c r="C17" s="27" t="s">
        <v>25</v>
      </c>
      <c r="D17" s="27" t="s">
        <v>225</v>
      </c>
      <c r="E17" s="27">
        <v>56.471425242000002</v>
      </c>
      <c r="F17" s="27">
        <v>57.232148174999999</v>
      </c>
      <c r="G17" s="27">
        <v>47.927197163999999</v>
      </c>
      <c r="H17" s="27">
        <v>51.695091712</v>
      </c>
      <c r="I17" s="27">
        <v>41.915860352999999</v>
      </c>
      <c r="J17" s="27">
        <v>36.345799819</v>
      </c>
      <c r="K17" s="27">
        <v>31.966016400000001</v>
      </c>
      <c r="L17" s="27">
        <v>27.969947126000001</v>
      </c>
      <c r="M17" s="27">
        <v>22.51855716</v>
      </c>
      <c r="N17" s="27">
        <v>21.758310267999999</v>
      </c>
      <c r="O17" s="27">
        <v>289.79309990399997</v>
      </c>
      <c r="P17" s="27">
        <v>315.53944866400002</v>
      </c>
      <c r="Q17" s="27">
        <v>337.48592794699999</v>
      </c>
      <c r="R17" s="27">
        <v>360.55578749</v>
      </c>
      <c r="S17" s="27">
        <v>316.02560387400001</v>
      </c>
      <c r="T17" s="27">
        <v>312.64648300200002</v>
      </c>
      <c r="U17" s="27">
        <v>323.55470015399999</v>
      </c>
      <c r="V17" s="27">
        <v>346.48015117900002</v>
      </c>
      <c r="W17" s="27">
        <v>379.86285321600002</v>
      </c>
      <c r="X17" s="27">
        <v>389.32443577599997</v>
      </c>
      <c r="Y17" s="27">
        <v>415.66753236800002</v>
      </c>
      <c r="Z17" s="27">
        <v>422.70459399999999</v>
      </c>
      <c r="AA17" s="27">
        <v>394.23911892299998</v>
      </c>
      <c r="AB17" s="27">
        <v>382.935762076</v>
      </c>
      <c r="AC17" s="27">
        <v>412.72378267400001</v>
      </c>
      <c r="AD17" s="27">
        <v>386.42710839699998</v>
      </c>
      <c r="AE17" s="27">
        <v>427.63806022400001</v>
      </c>
      <c r="AF17" s="27">
        <v>439.10374616000001</v>
      </c>
      <c r="AG17" s="27">
        <v>488.742514605</v>
      </c>
      <c r="AH17" s="27">
        <v>533.22150594599998</v>
      </c>
      <c r="AI17" s="27">
        <v>89.702007237000004</v>
      </c>
      <c r="AJ17" s="27">
        <v>85.289018850000005</v>
      </c>
      <c r="AK17" s="27">
        <v>94.197475003999998</v>
      </c>
      <c r="AL17" s="27">
        <v>98.795612925</v>
      </c>
      <c r="AM17" s="27">
        <v>103.716539817</v>
      </c>
      <c r="AN17" s="27">
        <v>122.31849750000001</v>
      </c>
      <c r="AO17" s="27">
        <v>126.92709689599999</v>
      </c>
      <c r="AP17" s="27">
        <v>138.63757724800001</v>
      </c>
      <c r="AQ17" s="27">
        <v>145.21331743499999</v>
      </c>
      <c r="AR17" s="27">
        <v>152.45110632000001</v>
      </c>
      <c r="AS17" s="27">
        <v>162.76373111999999</v>
      </c>
      <c r="AT17" s="27">
        <v>165.77991965199999</v>
      </c>
      <c r="AU17" s="27">
        <v>162.03317501399999</v>
      </c>
      <c r="AV17" s="27">
        <v>166.01126276700001</v>
      </c>
      <c r="AW17" s="27">
        <v>177.35581820799999</v>
      </c>
      <c r="AX17" s="27">
        <v>190.01898711999999</v>
      </c>
      <c r="AY17" s="27">
        <v>196.167620056</v>
      </c>
      <c r="AZ17" s="27">
        <v>191.564290331</v>
      </c>
      <c r="BA17" s="27">
        <v>190.42652931000001</v>
      </c>
      <c r="BB17" s="27">
        <v>176.09752338800001</v>
      </c>
      <c r="BC17" s="27">
        <v>170.61331282099999</v>
      </c>
      <c r="BD17" s="27">
        <v>179.31523267200001</v>
      </c>
      <c r="BE17" s="27">
        <v>173.810673614</v>
      </c>
      <c r="BF17" s="27">
        <v>171.6227121</v>
      </c>
    </row>
    <row r="18" spans="1:58" s="27" customFormat="1" x14ac:dyDescent="0.2">
      <c r="A18" s="27" t="s">
        <v>17</v>
      </c>
      <c r="B18" s="27" t="s">
        <v>58</v>
      </c>
      <c r="C18" s="27" t="s">
        <v>26</v>
      </c>
      <c r="D18" s="27" t="s">
        <v>225</v>
      </c>
      <c r="E18" s="27">
        <v>0</v>
      </c>
      <c r="F18" s="27">
        <v>0</v>
      </c>
      <c r="G18" s="27">
        <v>0</v>
      </c>
      <c r="H18" s="27">
        <v>0</v>
      </c>
      <c r="I18" s="27">
        <v>0</v>
      </c>
      <c r="J18" s="27">
        <v>0</v>
      </c>
      <c r="K18" s="27">
        <v>0</v>
      </c>
      <c r="L18" s="27">
        <v>0</v>
      </c>
      <c r="M18" s="27">
        <v>0</v>
      </c>
      <c r="N18" s="27">
        <v>0</v>
      </c>
      <c r="O18" s="27">
        <v>0</v>
      </c>
      <c r="P18" s="27">
        <v>0</v>
      </c>
      <c r="Q18" s="27">
        <v>0</v>
      </c>
      <c r="R18" s="27">
        <v>0</v>
      </c>
      <c r="S18" s="27">
        <v>0</v>
      </c>
      <c r="T18" s="27">
        <v>0</v>
      </c>
      <c r="U18" s="27">
        <v>0</v>
      </c>
      <c r="V18" s="27">
        <v>0</v>
      </c>
      <c r="W18" s="27">
        <v>0</v>
      </c>
      <c r="X18" s="27">
        <v>0</v>
      </c>
      <c r="Y18" s="27">
        <v>0</v>
      </c>
      <c r="Z18" s="27">
        <v>0</v>
      </c>
      <c r="AA18" s="27">
        <v>0</v>
      </c>
      <c r="AB18" s="27">
        <v>0</v>
      </c>
      <c r="AC18" s="27">
        <v>0</v>
      </c>
      <c r="AD18" s="27">
        <v>0</v>
      </c>
      <c r="AE18" s="27">
        <v>0</v>
      </c>
      <c r="AF18" s="27">
        <v>0</v>
      </c>
      <c r="AG18" s="27">
        <v>0</v>
      </c>
      <c r="AH18" s="27">
        <v>0</v>
      </c>
      <c r="AI18" s="27">
        <v>0</v>
      </c>
      <c r="AJ18" s="27">
        <v>0</v>
      </c>
      <c r="AK18" s="27">
        <v>0</v>
      </c>
      <c r="AL18" s="27">
        <v>0</v>
      </c>
      <c r="AM18" s="27">
        <v>0</v>
      </c>
      <c r="AN18" s="27">
        <v>0</v>
      </c>
      <c r="AO18" s="27">
        <v>0</v>
      </c>
      <c r="AP18" s="27">
        <v>0</v>
      </c>
      <c r="AQ18" s="27">
        <v>0</v>
      </c>
      <c r="AR18" s="27">
        <v>0</v>
      </c>
      <c r="AS18" s="27">
        <v>0</v>
      </c>
      <c r="AT18" s="27">
        <v>0</v>
      </c>
      <c r="AU18" s="27">
        <v>0.55315670100000003</v>
      </c>
      <c r="AV18" s="27">
        <v>2.80306386</v>
      </c>
      <c r="AW18" s="27">
        <v>3.0202884000000001</v>
      </c>
      <c r="AX18" s="27">
        <v>16.257793803999999</v>
      </c>
      <c r="AY18" s="27">
        <v>38.394227999999998</v>
      </c>
      <c r="AZ18" s="27">
        <v>68.938312601999996</v>
      </c>
      <c r="BA18" s="27">
        <v>159.85291498000001</v>
      </c>
      <c r="BB18" s="27">
        <v>200.786071236</v>
      </c>
      <c r="BC18" s="27">
        <v>236.61229088600001</v>
      </c>
      <c r="BD18" s="27">
        <v>222.22285915500001</v>
      </c>
      <c r="BE18" s="27">
        <v>190.16972847</v>
      </c>
      <c r="BF18" s="27">
        <v>218.383104616</v>
      </c>
    </row>
    <row r="19" spans="1:58" s="27" customFormat="1" x14ac:dyDescent="0.2">
      <c r="A19" s="27" t="s">
        <v>17</v>
      </c>
      <c r="B19" s="27" t="s">
        <v>58</v>
      </c>
      <c r="C19" s="27" t="s">
        <v>27</v>
      </c>
      <c r="D19" s="27" t="s">
        <v>225</v>
      </c>
      <c r="E19" s="27">
        <v>154.77818170200001</v>
      </c>
      <c r="F19" s="27">
        <v>159.62573173800001</v>
      </c>
      <c r="G19" s="27">
        <v>171.404372792</v>
      </c>
      <c r="H19" s="27">
        <v>165.52468052399999</v>
      </c>
      <c r="I19" s="27">
        <v>154.52767996</v>
      </c>
      <c r="J19" s="27">
        <v>159.05495336000001</v>
      </c>
      <c r="K19" s="27">
        <v>157.16175663300001</v>
      </c>
      <c r="L19" s="27">
        <v>152.78496237499999</v>
      </c>
      <c r="M19" s="27">
        <v>135.81660604000001</v>
      </c>
      <c r="N19" s="27">
        <v>140.24864987999999</v>
      </c>
      <c r="O19" s="27">
        <v>146.16876466299999</v>
      </c>
      <c r="P19" s="27">
        <v>134.62262974199999</v>
      </c>
      <c r="Q19" s="27">
        <v>121.421208354</v>
      </c>
      <c r="R19" s="27">
        <v>137.18100312499999</v>
      </c>
      <c r="S19" s="27">
        <v>157.33634506800001</v>
      </c>
      <c r="T19" s="27">
        <v>166.22435059200001</v>
      </c>
      <c r="U19" s="27">
        <v>169.61234103999999</v>
      </c>
      <c r="V19" s="27">
        <v>170.41039039899999</v>
      </c>
      <c r="W19" s="27">
        <v>169.53400136400001</v>
      </c>
      <c r="X19" s="27">
        <v>178.82324352000001</v>
      </c>
      <c r="Y19" s="27">
        <v>166.135319649</v>
      </c>
      <c r="Z19" s="27">
        <v>146.59551630000001</v>
      </c>
      <c r="AA19" s="27">
        <v>159.14151406799999</v>
      </c>
      <c r="AB19" s="27">
        <v>156.17868086999999</v>
      </c>
      <c r="AC19" s="27">
        <v>177.62955018599999</v>
      </c>
      <c r="AD19" s="27">
        <v>168.066707592</v>
      </c>
      <c r="AE19" s="27">
        <v>155.70751921199999</v>
      </c>
      <c r="AF19" s="27">
        <v>158.778473612</v>
      </c>
      <c r="AG19" s="27">
        <v>165.79744524</v>
      </c>
      <c r="AH19" s="27">
        <v>209.88297209699999</v>
      </c>
      <c r="AI19" s="27">
        <v>220.64909477500001</v>
      </c>
      <c r="AJ19" s="27">
        <v>227.12871160200001</v>
      </c>
      <c r="AK19" s="27">
        <v>212.25645363000001</v>
      </c>
      <c r="AL19" s="27">
        <v>222.01490550599999</v>
      </c>
      <c r="AM19" s="27">
        <v>208.97870241999999</v>
      </c>
      <c r="AN19" s="27">
        <v>202.22689233599999</v>
      </c>
      <c r="AO19" s="27">
        <v>225.62894484200001</v>
      </c>
      <c r="AP19" s="27">
        <v>219.58485304999999</v>
      </c>
      <c r="AQ19" s="27">
        <v>212.03042167999999</v>
      </c>
      <c r="AR19" s="27">
        <v>184.747821716</v>
      </c>
      <c r="AS19" s="27">
        <v>173.686590112</v>
      </c>
      <c r="AT19" s="27">
        <v>120.261948234</v>
      </c>
      <c r="AU19" s="27">
        <v>122.05810208</v>
      </c>
      <c r="AV19" s="27">
        <v>212.571213696</v>
      </c>
      <c r="AW19" s="27">
        <v>193.91956266899999</v>
      </c>
      <c r="AX19" s="27">
        <v>251.564312325</v>
      </c>
      <c r="AY19" s="27">
        <v>331.45981222400002</v>
      </c>
      <c r="AZ19" s="27">
        <v>282.53972550999998</v>
      </c>
      <c r="BA19" s="27">
        <v>174.71312428499999</v>
      </c>
      <c r="BB19" s="27">
        <v>159.84813003900001</v>
      </c>
      <c r="BC19" s="27">
        <v>159.33594525999999</v>
      </c>
      <c r="BD19" s="27">
        <v>154.63081283400001</v>
      </c>
      <c r="BE19" s="27">
        <v>140.79952614000001</v>
      </c>
      <c r="BF19" s="27">
        <v>141.04336832499999</v>
      </c>
    </row>
    <row r="20" spans="1:58" s="27" customFormat="1" x14ac:dyDescent="0.2">
      <c r="A20" s="27" t="s">
        <v>17</v>
      </c>
      <c r="B20" s="27" t="s">
        <v>58</v>
      </c>
      <c r="C20" s="27" t="s">
        <v>28</v>
      </c>
      <c r="D20" s="27" t="s">
        <v>225</v>
      </c>
      <c r="E20" s="27">
        <v>289.81131054000002</v>
      </c>
      <c r="F20" s="27">
        <v>318.35826734599999</v>
      </c>
      <c r="G20" s="27">
        <v>341.15241536600001</v>
      </c>
      <c r="H20" s="27">
        <v>370.893351354</v>
      </c>
      <c r="I20" s="27">
        <v>408.01524955799999</v>
      </c>
      <c r="J20" s="27">
        <v>431.35211538800002</v>
      </c>
      <c r="K20" s="27">
        <v>453.49500203600002</v>
      </c>
      <c r="L20" s="27">
        <v>480.95652322199999</v>
      </c>
      <c r="M20" s="27">
        <v>513.62813538399996</v>
      </c>
      <c r="N20" s="27">
        <v>537.61626258599995</v>
      </c>
      <c r="O20" s="27">
        <v>560.14970115599999</v>
      </c>
      <c r="P20" s="27">
        <v>580.28233404900004</v>
      </c>
      <c r="Q20" s="27">
        <v>599.28440279400002</v>
      </c>
      <c r="R20" s="27">
        <v>623.33667646200001</v>
      </c>
      <c r="S20" s="27">
        <v>609.99175244000003</v>
      </c>
      <c r="T20" s="27">
        <v>604.61717923599997</v>
      </c>
      <c r="U20" s="27">
        <v>628.64289931200005</v>
      </c>
      <c r="V20" s="27">
        <v>625.71573647699995</v>
      </c>
      <c r="W20" s="27">
        <v>647.232900986</v>
      </c>
      <c r="X20" s="27">
        <v>651.81324595299998</v>
      </c>
      <c r="Y20" s="27">
        <v>664.97223602400004</v>
      </c>
      <c r="Z20" s="27">
        <v>655.36087843799999</v>
      </c>
      <c r="AA20" s="27">
        <v>653.194573451</v>
      </c>
      <c r="AB20" s="27">
        <v>670.74574686300002</v>
      </c>
      <c r="AC20" s="27">
        <v>706.35300756900006</v>
      </c>
      <c r="AD20" s="27">
        <v>716.74294110000005</v>
      </c>
      <c r="AE20" s="27">
        <v>742.65414950399997</v>
      </c>
      <c r="AF20" s="27">
        <v>856.58640507300004</v>
      </c>
      <c r="AG20" s="27">
        <v>964.76863715399998</v>
      </c>
      <c r="AH20" s="27">
        <v>1122.8813225450001</v>
      </c>
      <c r="AI20" s="27">
        <v>1263.451132358</v>
      </c>
      <c r="AJ20" s="27">
        <v>1357.878704598</v>
      </c>
      <c r="AK20" s="27">
        <v>1445.646229834</v>
      </c>
      <c r="AL20" s="27">
        <v>1607.0582968440001</v>
      </c>
      <c r="AM20" s="27">
        <v>1852.4187653250001</v>
      </c>
      <c r="AN20" s="27">
        <v>2083.2187407360002</v>
      </c>
      <c r="AO20" s="27">
        <v>2262.3156067680002</v>
      </c>
      <c r="AP20" s="27">
        <v>2434.0530948000001</v>
      </c>
      <c r="AQ20" s="27">
        <v>2565.0829502679999</v>
      </c>
      <c r="AR20" s="27">
        <v>2732.024371468</v>
      </c>
      <c r="AS20" s="27">
        <v>2864.9298939</v>
      </c>
      <c r="AT20" s="27">
        <v>3037.161761373</v>
      </c>
      <c r="AU20" s="27">
        <v>3178.0351769399999</v>
      </c>
      <c r="AV20" s="27">
        <v>3397.4807731279998</v>
      </c>
      <c r="AW20" s="27">
        <v>3631.3606060769998</v>
      </c>
      <c r="AX20" s="27">
        <v>3824.7530501880001</v>
      </c>
      <c r="AY20" s="27">
        <v>4042.2710562080001</v>
      </c>
      <c r="AZ20" s="27">
        <v>4245.4626546199997</v>
      </c>
      <c r="BA20" s="27">
        <v>4327.1817182750001</v>
      </c>
      <c r="BB20" s="27">
        <v>4331.0451705420001</v>
      </c>
      <c r="BC20" s="27">
        <v>4410.9587520960004</v>
      </c>
      <c r="BD20" s="27">
        <v>4729.4716138379999</v>
      </c>
      <c r="BE20" s="27">
        <v>4874.1113286330001</v>
      </c>
      <c r="BF20" s="27">
        <v>4997.8247226539997</v>
      </c>
    </row>
    <row r="21" spans="1:58" s="27" customFormat="1" x14ac:dyDescent="0.2">
      <c r="A21" s="27" t="s">
        <v>17</v>
      </c>
      <c r="B21" s="27" t="s">
        <v>58</v>
      </c>
      <c r="C21" s="27" t="s">
        <v>29</v>
      </c>
      <c r="D21" s="27" t="s">
        <v>225</v>
      </c>
      <c r="E21" s="27">
        <v>75.095186441999999</v>
      </c>
      <c r="F21" s="27">
        <v>110.19167598999999</v>
      </c>
      <c r="G21" s="27">
        <v>124.501457028</v>
      </c>
      <c r="H21" s="27">
        <v>146.45901051600001</v>
      </c>
      <c r="I21" s="27">
        <v>139.04994787999999</v>
      </c>
      <c r="J21" s="27">
        <v>119.54288425</v>
      </c>
      <c r="K21" s="27">
        <v>122.786586296</v>
      </c>
      <c r="L21" s="27">
        <v>124.52933335</v>
      </c>
      <c r="M21" s="27">
        <v>137.10518863999999</v>
      </c>
      <c r="N21" s="27">
        <v>143.75486612700001</v>
      </c>
      <c r="O21" s="27">
        <v>153.75854832499999</v>
      </c>
      <c r="P21" s="27">
        <v>146.225755518</v>
      </c>
      <c r="Q21" s="27">
        <v>138.95687520600001</v>
      </c>
      <c r="R21" s="27">
        <v>140.52688125</v>
      </c>
      <c r="S21" s="27">
        <v>132.12477992000001</v>
      </c>
      <c r="T21" s="27">
        <v>127.384347104</v>
      </c>
      <c r="U21" s="27">
        <v>121.190753356</v>
      </c>
      <c r="V21" s="27">
        <v>123.020597111</v>
      </c>
      <c r="W21" s="27">
        <v>125.693784972</v>
      </c>
      <c r="X21" s="27">
        <v>123.77921387400001</v>
      </c>
      <c r="Y21" s="27">
        <v>120.838475511</v>
      </c>
      <c r="Z21" s="27">
        <v>116.1433076</v>
      </c>
      <c r="AA21" s="27">
        <v>106.23694263500001</v>
      </c>
      <c r="AB21" s="27">
        <v>109.118673066</v>
      </c>
      <c r="AC21" s="27">
        <v>109.035677226</v>
      </c>
      <c r="AD21" s="27">
        <v>108.185797319</v>
      </c>
      <c r="AE21" s="27">
        <v>110.056575204</v>
      </c>
      <c r="AF21" s="27">
        <v>109.640067852</v>
      </c>
      <c r="AG21" s="27">
        <v>109.917565548</v>
      </c>
      <c r="AH21" s="27">
        <v>108.332030515</v>
      </c>
      <c r="AI21" s="27">
        <v>108.16470895</v>
      </c>
      <c r="AJ21" s="27">
        <v>109.307820726</v>
      </c>
      <c r="AK21" s="27">
        <v>110.01601065</v>
      </c>
      <c r="AL21" s="27">
        <v>109.600068249</v>
      </c>
      <c r="AM21" s="27">
        <v>109.6104974</v>
      </c>
      <c r="AN21" s="27">
        <v>110.289221532</v>
      </c>
      <c r="AO21" s="27">
        <v>109.74025475800001</v>
      </c>
      <c r="AP21" s="27">
        <v>90.263390658000006</v>
      </c>
      <c r="AQ21" s="27">
        <v>94.921717439999995</v>
      </c>
      <c r="AR21" s="27">
        <v>111.187334658</v>
      </c>
      <c r="AS21" s="27">
        <v>111.97720766400001</v>
      </c>
      <c r="AT21" s="27">
        <v>114.00979802000001</v>
      </c>
      <c r="AU21" s="27">
        <v>114.80159906</v>
      </c>
      <c r="AV21" s="27">
        <v>114.773693506</v>
      </c>
      <c r="AW21" s="27">
        <v>113.773112689</v>
      </c>
      <c r="AX21" s="27">
        <v>125.288892805</v>
      </c>
      <c r="AY21" s="27">
        <v>115.85384431999999</v>
      </c>
      <c r="AZ21" s="27">
        <v>113.61783902000001</v>
      </c>
      <c r="BA21" s="27">
        <v>113.88707360799999</v>
      </c>
      <c r="BB21" s="27">
        <v>110.650227558</v>
      </c>
      <c r="BC21" s="27">
        <v>110.95968197000001</v>
      </c>
      <c r="BD21" s="27">
        <v>119.755844307</v>
      </c>
      <c r="BE21" s="27">
        <v>118.054987302</v>
      </c>
      <c r="BF21" s="27">
        <v>119.386386608</v>
      </c>
    </row>
    <row r="22" spans="1:58" s="27" customFormat="1" x14ac:dyDescent="0.2">
      <c r="A22" s="27" t="s">
        <v>17</v>
      </c>
      <c r="B22" s="27" t="s">
        <v>58</v>
      </c>
      <c r="C22" s="27" t="s">
        <v>32</v>
      </c>
      <c r="D22" s="27" t="s">
        <v>225</v>
      </c>
      <c r="E22" s="27">
        <v>0</v>
      </c>
      <c r="F22" s="27">
        <v>0</v>
      </c>
      <c r="G22" s="27">
        <v>0</v>
      </c>
      <c r="H22" s="27">
        <v>0</v>
      </c>
      <c r="I22" s="27">
        <v>0</v>
      </c>
      <c r="J22" s="27">
        <v>0</v>
      </c>
      <c r="K22" s="27">
        <v>0</v>
      </c>
      <c r="L22" s="27">
        <v>0</v>
      </c>
      <c r="M22" s="27">
        <v>0</v>
      </c>
      <c r="N22" s="27">
        <v>0</v>
      </c>
      <c r="O22" s="27">
        <v>0</v>
      </c>
      <c r="P22" s="27">
        <v>0</v>
      </c>
      <c r="Q22" s="27">
        <v>0</v>
      </c>
      <c r="R22" s="27">
        <v>0</v>
      </c>
      <c r="S22" s="27">
        <v>0</v>
      </c>
      <c r="T22" s="27">
        <v>0</v>
      </c>
      <c r="U22" s="27">
        <v>0</v>
      </c>
      <c r="V22" s="27">
        <v>0</v>
      </c>
      <c r="W22" s="27">
        <v>0</v>
      </c>
      <c r="X22" s="27">
        <v>0</v>
      </c>
      <c r="Y22" s="27">
        <v>0</v>
      </c>
      <c r="Z22" s="27">
        <v>0</v>
      </c>
      <c r="AA22" s="27">
        <v>0</v>
      </c>
      <c r="AB22" s="27">
        <v>0</v>
      </c>
      <c r="AC22" s="27">
        <v>0</v>
      </c>
      <c r="AD22" s="27">
        <v>0</v>
      </c>
      <c r="AE22" s="27">
        <v>0</v>
      </c>
      <c r="AF22" s="27">
        <v>0</v>
      </c>
      <c r="AG22" s="27">
        <v>0</v>
      </c>
      <c r="AH22" s="27">
        <v>0</v>
      </c>
      <c r="AI22" s="27">
        <v>0</v>
      </c>
      <c r="AJ22" s="27">
        <v>0</v>
      </c>
      <c r="AK22" s="27">
        <v>0</v>
      </c>
      <c r="AL22" s="27">
        <v>0</v>
      </c>
      <c r="AM22" s="27">
        <v>0</v>
      </c>
      <c r="AN22" s="27">
        <v>0</v>
      </c>
      <c r="AO22" s="27">
        <v>0</v>
      </c>
      <c r="AP22" s="27">
        <v>0</v>
      </c>
      <c r="AQ22" s="27">
        <v>0</v>
      </c>
      <c r="AR22" s="27">
        <v>0</v>
      </c>
      <c r="AS22" s="27">
        <v>0</v>
      </c>
      <c r="AT22" s="27">
        <v>0</v>
      </c>
      <c r="AU22" s="27">
        <v>0</v>
      </c>
      <c r="AV22" s="27">
        <v>0</v>
      </c>
      <c r="AW22" s="27">
        <v>1.6933039999999999</v>
      </c>
      <c r="AX22" s="27">
        <v>1.69997</v>
      </c>
      <c r="AY22" s="27">
        <v>1.706636</v>
      </c>
      <c r="AZ22" s="27">
        <v>1.7133020000000001</v>
      </c>
      <c r="BA22" s="27">
        <v>1.7199679999999999</v>
      </c>
      <c r="BB22" s="27">
        <v>1.726634</v>
      </c>
      <c r="BC22" s="27">
        <v>1.7333000000000001</v>
      </c>
      <c r="BD22" s="27">
        <v>1.7399659999999999</v>
      </c>
      <c r="BE22" s="27">
        <v>1.746632</v>
      </c>
      <c r="BF22" s="27">
        <v>2.629947</v>
      </c>
    </row>
    <row r="23" spans="1:58" s="27" customFormat="1" x14ac:dyDescent="0.2">
      <c r="A23" s="27" t="s">
        <v>17</v>
      </c>
      <c r="B23" s="27" t="s">
        <v>58</v>
      </c>
      <c r="C23" s="27" t="s">
        <v>34</v>
      </c>
      <c r="D23" s="27" t="s">
        <v>225</v>
      </c>
      <c r="E23" s="27">
        <v>27.290645225999999</v>
      </c>
      <c r="F23" s="27">
        <v>27.994012371</v>
      </c>
      <c r="G23" s="27">
        <v>29.260073232</v>
      </c>
      <c r="H23" s="27">
        <v>29.260073232</v>
      </c>
      <c r="I23" s="27">
        <v>28.556706086999998</v>
      </c>
      <c r="J23" s="27">
        <v>28.556706086999998</v>
      </c>
      <c r="K23" s="27">
        <v>29.963440377000001</v>
      </c>
      <c r="L23" s="27">
        <v>31.370174667000001</v>
      </c>
      <c r="M23" s="27">
        <v>31.932868382999999</v>
      </c>
      <c r="N23" s="27">
        <v>32.776908957000003</v>
      </c>
      <c r="O23" s="27">
        <v>33.058255815000003</v>
      </c>
      <c r="P23" s="27">
        <v>33.480276101999998</v>
      </c>
      <c r="Q23" s="27">
        <v>32.214215240999998</v>
      </c>
      <c r="R23" s="27">
        <v>31.651521525</v>
      </c>
      <c r="S23" s="27">
        <v>32.776908957000003</v>
      </c>
      <c r="T23" s="27">
        <v>35.027683820999997</v>
      </c>
      <c r="U23" s="27">
        <v>34.746336962999997</v>
      </c>
      <c r="V23" s="27">
        <v>35.449704107999999</v>
      </c>
      <c r="W23" s="27">
        <v>36.012397823999997</v>
      </c>
      <c r="X23" s="27">
        <v>35.871724395000001</v>
      </c>
      <c r="Y23" s="27">
        <v>36.715764968999999</v>
      </c>
      <c r="Z23" s="27">
        <v>36.575091540000003</v>
      </c>
      <c r="AA23" s="27">
        <v>32.354888670000001</v>
      </c>
      <c r="AB23" s="27">
        <v>36.593696051999999</v>
      </c>
      <c r="AC23" s="27">
        <v>37.186534592000001</v>
      </c>
      <c r="AD23" s="27">
        <v>37.414709778000002</v>
      </c>
      <c r="AE23" s="27">
        <v>37.495186697999998</v>
      </c>
      <c r="AF23" s="27">
        <v>38.092769351999998</v>
      </c>
      <c r="AG23" s="27">
        <v>38.722744722000002</v>
      </c>
      <c r="AH23" s="27">
        <v>38.316702288000002</v>
      </c>
      <c r="AI23" s="27">
        <v>63.954496489999997</v>
      </c>
      <c r="AJ23" s="27">
        <v>63.076525887000003</v>
      </c>
      <c r="AK23" s="27">
        <v>62.329457517000002</v>
      </c>
      <c r="AL23" s="27">
        <v>86.393135161999993</v>
      </c>
      <c r="AM23" s="27">
        <v>81.157904411000004</v>
      </c>
      <c r="AN23" s="27">
        <v>96.698540901000001</v>
      </c>
      <c r="AO23" s="27">
        <v>98.457561620000007</v>
      </c>
      <c r="AP23" s="27">
        <v>101.706451767</v>
      </c>
      <c r="AQ23" s="27">
        <v>100.52868564000001</v>
      </c>
      <c r="AR23" s="27">
        <v>103.63027734000001</v>
      </c>
      <c r="AS23" s="27">
        <v>103.952847804</v>
      </c>
      <c r="AT23" s="27">
        <v>104.959310049</v>
      </c>
      <c r="AU23" s="27">
        <v>102.46539742500001</v>
      </c>
      <c r="AV23" s="27">
        <v>98.151572340000001</v>
      </c>
      <c r="AW23" s="27">
        <v>48.085265790999998</v>
      </c>
      <c r="AX23" s="27">
        <v>48.127154937</v>
      </c>
      <c r="AY23" s="27">
        <v>48.310940832</v>
      </c>
      <c r="AZ23" s="27">
        <v>50.190231081</v>
      </c>
      <c r="BA23" s="27">
        <v>52.289287492</v>
      </c>
      <c r="BB23" s="27">
        <v>53.001690988</v>
      </c>
      <c r="BC23" s="27">
        <v>52.585433655000003</v>
      </c>
      <c r="BD23" s="27">
        <v>53.322444875000002</v>
      </c>
      <c r="BE23" s="27">
        <v>53.078459381999998</v>
      </c>
      <c r="BF23" s="27">
        <v>53.762919560999997</v>
      </c>
    </row>
    <row r="24" spans="1:58" s="27" customFormat="1" x14ac:dyDescent="0.2">
      <c r="A24" s="27" t="s">
        <v>17</v>
      </c>
      <c r="B24" s="27" t="s">
        <v>58</v>
      </c>
      <c r="C24" s="27" t="s">
        <v>35</v>
      </c>
      <c r="D24" s="27" t="s">
        <v>225</v>
      </c>
      <c r="E24" s="27">
        <v>326</v>
      </c>
      <c r="F24" s="27">
        <v>339.35199999999998</v>
      </c>
      <c r="G24" s="27">
        <v>368.928</v>
      </c>
      <c r="H24" s="27">
        <v>421.245</v>
      </c>
      <c r="I24" s="27">
        <v>496.06200000000001</v>
      </c>
      <c r="J24" s="27">
        <v>596.44500000000005</v>
      </c>
      <c r="K24" s="27">
        <v>704.51199999999994</v>
      </c>
      <c r="L24" s="27">
        <v>773.05600000000004</v>
      </c>
      <c r="M24" s="27">
        <v>914.61</v>
      </c>
      <c r="N24" s="27">
        <v>1098.4190000000001</v>
      </c>
      <c r="O24" s="27">
        <v>1375.92</v>
      </c>
      <c r="P24" s="27">
        <v>1467.864</v>
      </c>
      <c r="Q24" s="27">
        <v>1903.692</v>
      </c>
      <c r="R24" s="27">
        <v>1976.7080000000001</v>
      </c>
      <c r="S24" s="27">
        <v>1786.752</v>
      </c>
      <c r="T24" s="27">
        <v>1679.835</v>
      </c>
      <c r="U24" s="27">
        <v>1682.7159999999999</v>
      </c>
      <c r="V24" s="27">
        <v>1728.0239999999999</v>
      </c>
      <c r="W24" s="27">
        <v>1690.2760000000001</v>
      </c>
      <c r="X24" s="27">
        <v>1805.797</v>
      </c>
      <c r="Y24" s="27">
        <v>1518.75</v>
      </c>
      <c r="Z24" s="27">
        <v>1427.357</v>
      </c>
      <c r="AA24" s="27">
        <v>1373.056</v>
      </c>
      <c r="AB24" s="27">
        <v>1157.2470000000001</v>
      </c>
      <c r="AC24" s="27">
        <v>1086.684</v>
      </c>
      <c r="AD24" s="27">
        <v>1094.7750000000001</v>
      </c>
      <c r="AE24" s="27">
        <v>1045.212</v>
      </c>
      <c r="AF24" s="27">
        <v>1039.5809999999999</v>
      </c>
      <c r="AG24" s="27">
        <v>936.02599999999995</v>
      </c>
      <c r="AH24" s="27">
        <v>929.62800000000004</v>
      </c>
      <c r="AI24" s="27">
        <v>969.64</v>
      </c>
      <c r="AJ24" s="27">
        <v>998.95500000000004</v>
      </c>
      <c r="AK24" s="27">
        <v>961.33799999999997</v>
      </c>
      <c r="AL24" s="27">
        <v>974.36900000000003</v>
      </c>
      <c r="AM24" s="27">
        <v>1027.2280000000001</v>
      </c>
      <c r="AN24" s="27">
        <v>1073.31</v>
      </c>
      <c r="AO24" s="27">
        <v>1126.5540000000001</v>
      </c>
      <c r="AP24" s="27">
        <v>1126.7619999999999</v>
      </c>
      <c r="AQ24" s="27">
        <v>1135.296</v>
      </c>
      <c r="AR24" s="27">
        <v>1195.5930000000001</v>
      </c>
      <c r="AS24" s="27">
        <v>1219.1600000000001</v>
      </c>
      <c r="AT24" s="27">
        <v>1167.201</v>
      </c>
      <c r="AU24" s="27">
        <v>1236.6199999999999</v>
      </c>
      <c r="AV24" s="27">
        <v>1348.0930000000001</v>
      </c>
      <c r="AW24" s="27">
        <v>1212.162</v>
      </c>
      <c r="AX24" s="27">
        <v>1239</v>
      </c>
      <c r="AY24" s="27">
        <v>1138.712</v>
      </c>
      <c r="AZ24" s="27">
        <v>1207.008</v>
      </c>
      <c r="BA24" s="27">
        <v>1006.048</v>
      </c>
      <c r="BB24" s="27">
        <v>868.29600000000005</v>
      </c>
      <c r="BC24" s="27">
        <v>857.7</v>
      </c>
      <c r="BD24" s="27">
        <v>778.38599999999997</v>
      </c>
      <c r="BE24" s="27">
        <v>768.59</v>
      </c>
      <c r="BF24" s="27">
        <v>626.60400000000004</v>
      </c>
    </row>
    <row r="25" spans="1:58" s="27" customFormat="1" x14ac:dyDescent="0.2">
      <c r="A25" s="27" t="s">
        <v>17</v>
      </c>
      <c r="B25" s="27" t="s">
        <v>58</v>
      </c>
      <c r="C25" s="27" t="s">
        <v>37</v>
      </c>
      <c r="D25" s="27" t="s">
        <v>225</v>
      </c>
      <c r="E25" s="27">
        <v>1281.546752017</v>
      </c>
      <c r="F25" s="27">
        <v>1368.599368878</v>
      </c>
      <c r="G25" s="27">
        <v>1439.7526832020001</v>
      </c>
      <c r="H25" s="27">
        <v>1520.193708909</v>
      </c>
      <c r="I25" s="27">
        <v>1682.80736753</v>
      </c>
      <c r="J25" s="27">
        <v>1805.121803879</v>
      </c>
      <c r="K25" s="27">
        <v>1903.19373933</v>
      </c>
      <c r="L25" s="27">
        <v>2031.1752538109999</v>
      </c>
      <c r="M25" s="27">
        <v>2152.8600148119999</v>
      </c>
      <c r="N25" s="27">
        <v>2224.1707479729998</v>
      </c>
      <c r="O25" s="27">
        <v>2354.0694267200001</v>
      </c>
      <c r="P25" s="27">
        <v>2491.1051166359998</v>
      </c>
      <c r="Q25" s="27">
        <v>2629.6336471019999</v>
      </c>
      <c r="R25" s="27">
        <v>2778.183164002</v>
      </c>
      <c r="S25" s="27">
        <v>2722.3412030589998</v>
      </c>
      <c r="T25" s="27">
        <v>2727.9006008420001</v>
      </c>
      <c r="U25" s="27">
        <v>2865.0194507430001</v>
      </c>
      <c r="V25" s="27">
        <v>2922.7858989450001</v>
      </c>
      <c r="W25" s="27">
        <v>3053.3894443899999</v>
      </c>
      <c r="X25" s="27">
        <v>3062.2169399559998</v>
      </c>
      <c r="Y25" s="27">
        <v>3231.6966728399998</v>
      </c>
      <c r="Z25" s="27">
        <v>3261.5522204550002</v>
      </c>
      <c r="AA25" s="27">
        <v>3360.8799493810002</v>
      </c>
      <c r="AB25" s="27">
        <v>3406.269090024</v>
      </c>
      <c r="AC25" s="27">
        <v>3566.298499384</v>
      </c>
      <c r="AD25" s="27">
        <v>3636.5252262180002</v>
      </c>
      <c r="AE25" s="27">
        <v>3827.2311404819998</v>
      </c>
      <c r="AF25" s="27">
        <v>4046.3756951119999</v>
      </c>
      <c r="AG25" s="27">
        <v>4286.7362057589999</v>
      </c>
      <c r="AH25" s="27">
        <v>4530.6312922520001</v>
      </c>
      <c r="AI25" s="27">
        <v>4524.1692366500001</v>
      </c>
      <c r="AJ25" s="27">
        <v>4466.8379003919999</v>
      </c>
      <c r="AK25" s="27">
        <v>4431.7940644199998</v>
      </c>
      <c r="AL25" s="27">
        <v>4338.2512518240001</v>
      </c>
      <c r="AM25" s="27">
        <v>4251.7002593999996</v>
      </c>
      <c r="AN25" s="27">
        <v>4152.8021020180004</v>
      </c>
      <c r="AO25" s="27">
        <v>4193.8481737499997</v>
      </c>
      <c r="AP25" s="27">
        <v>4182.6422224799999</v>
      </c>
      <c r="AQ25" s="27">
        <v>4158.3338806150005</v>
      </c>
      <c r="AR25" s="27">
        <v>4291.9137489960003</v>
      </c>
      <c r="AS25" s="27">
        <v>4096.116397836</v>
      </c>
      <c r="AT25" s="27">
        <v>4009.2097569090001</v>
      </c>
      <c r="AU25" s="27">
        <v>3999.7053096</v>
      </c>
      <c r="AV25" s="27">
        <v>3858.8719723200002</v>
      </c>
      <c r="AW25" s="27">
        <v>3775.08057074</v>
      </c>
      <c r="AX25" s="27">
        <v>3621.2502775920002</v>
      </c>
      <c r="AY25" s="27">
        <v>3545.0951088000002</v>
      </c>
      <c r="AZ25" s="27">
        <v>3450.8460966719999</v>
      </c>
      <c r="BA25" s="27">
        <v>3266.039251659</v>
      </c>
      <c r="BB25" s="27">
        <v>3093.7781574420001</v>
      </c>
      <c r="BC25" s="27">
        <v>2981.6454336779998</v>
      </c>
      <c r="BD25" s="27">
        <v>2742.428023041</v>
      </c>
      <c r="BE25" s="27">
        <v>2608.4070936449998</v>
      </c>
      <c r="BF25" s="27">
        <v>2496.0659562679998</v>
      </c>
    </row>
    <row r="26" spans="1:58" s="27" customFormat="1" x14ac:dyDescent="0.2">
      <c r="A26" s="27" t="s">
        <v>17</v>
      </c>
      <c r="B26" s="27" t="s">
        <v>58</v>
      </c>
      <c r="C26" s="27" t="s">
        <v>38</v>
      </c>
      <c r="D26" s="27" t="s">
        <v>225</v>
      </c>
      <c r="E26" s="27">
        <v>98.403944257000006</v>
      </c>
      <c r="F26" s="27">
        <v>85.113415196999995</v>
      </c>
      <c r="G26" s="27">
        <v>66.710043432000006</v>
      </c>
      <c r="H26" s="27">
        <v>52.899770384999997</v>
      </c>
      <c r="I26" s="27">
        <v>39.943140292000002</v>
      </c>
      <c r="J26" s="27">
        <v>29.200950420000002</v>
      </c>
      <c r="K26" s="27">
        <v>16.63749516</v>
      </c>
      <c r="L26" s="27">
        <v>9.9543171150000003</v>
      </c>
      <c r="M26" s="27">
        <v>4.2687063199999997</v>
      </c>
      <c r="N26" s="27">
        <v>3.7996357380000001</v>
      </c>
      <c r="O26" s="27">
        <v>3.6088017959999998</v>
      </c>
      <c r="P26" s="27">
        <v>2.5498107050000001</v>
      </c>
      <c r="Q26" s="27">
        <v>1.0052605800000001</v>
      </c>
      <c r="R26" s="27">
        <v>1.0577566199999999</v>
      </c>
      <c r="S26" s="27">
        <v>1.0202074649999999</v>
      </c>
      <c r="T26" s="27">
        <v>0.84495334899999996</v>
      </c>
      <c r="U26" s="27">
        <v>0.82804899600000004</v>
      </c>
      <c r="V26" s="27">
        <v>0.81079712000000004</v>
      </c>
      <c r="W26" s="27">
        <v>0.83985803999999997</v>
      </c>
      <c r="X26" s="27">
        <v>0.79874969200000001</v>
      </c>
      <c r="Y26" s="27">
        <v>0.80428278399999997</v>
      </c>
      <c r="Z26" s="27">
        <v>0.70966127999999995</v>
      </c>
      <c r="AA26" s="27">
        <v>0.66235052800000005</v>
      </c>
      <c r="AB26" s="27">
        <v>0.26020913600000001</v>
      </c>
      <c r="AC26" s="27">
        <v>4.7310751999999998E-2</v>
      </c>
      <c r="AD26" s="27">
        <v>7.0966128000000003E-2</v>
      </c>
      <c r="AE26" s="27">
        <v>4.7310751999999998E-2</v>
      </c>
      <c r="AF26" s="27">
        <v>2.3655375999999999E-2</v>
      </c>
      <c r="AG26" s="27">
        <v>2.3655375999999999E-2</v>
      </c>
      <c r="AH26" s="27">
        <v>4.7310751999999998E-2</v>
      </c>
      <c r="AI26" s="27">
        <v>4.7310751999999998E-2</v>
      </c>
      <c r="AJ26" s="27">
        <v>0</v>
      </c>
      <c r="AK26" s="27">
        <v>0</v>
      </c>
      <c r="AL26" s="27">
        <v>0</v>
      </c>
      <c r="AM26" s="27">
        <v>0</v>
      </c>
      <c r="AN26" s="27">
        <v>0</v>
      </c>
      <c r="AO26" s="27">
        <v>0</v>
      </c>
      <c r="AP26" s="27">
        <v>0</v>
      </c>
      <c r="AQ26" s="27">
        <v>0</v>
      </c>
      <c r="AR26" s="27">
        <v>0</v>
      </c>
      <c r="AS26" s="27">
        <v>0</v>
      </c>
      <c r="AT26" s="27">
        <v>0</v>
      </c>
      <c r="AU26" s="27">
        <v>0</v>
      </c>
      <c r="AV26" s="27">
        <v>0</v>
      </c>
      <c r="AW26" s="27">
        <v>0</v>
      </c>
      <c r="AX26" s="27">
        <v>4.7310751999999998E-2</v>
      </c>
      <c r="AY26" s="27">
        <v>0.26020913600000001</v>
      </c>
      <c r="AZ26" s="27">
        <v>0.26020913600000001</v>
      </c>
      <c r="BA26" s="27">
        <v>0.26020913600000001</v>
      </c>
      <c r="BB26" s="27">
        <v>0.26020913600000001</v>
      </c>
      <c r="BC26" s="27">
        <v>0.26020913600000001</v>
      </c>
      <c r="BD26" s="27">
        <v>0.212898384</v>
      </c>
      <c r="BE26" s="27">
        <v>0.212898384</v>
      </c>
      <c r="BF26" s="27">
        <v>0.18924300799999999</v>
      </c>
    </row>
    <row r="27" spans="1:58" s="27" customFormat="1" x14ac:dyDescent="0.2">
      <c r="A27" s="27" t="s">
        <v>17</v>
      </c>
      <c r="B27" s="27" t="s">
        <v>58</v>
      </c>
      <c r="C27" s="27" t="s">
        <v>39</v>
      </c>
      <c r="D27" s="27" t="s">
        <v>225</v>
      </c>
      <c r="E27" s="27">
        <v>34.191222029999999</v>
      </c>
      <c r="F27" s="27">
        <v>35.493744774</v>
      </c>
      <c r="G27" s="27">
        <v>36.253549708000001</v>
      </c>
      <c r="H27" s="27">
        <v>38.967138757999997</v>
      </c>
      <c r="I27" s="27">
        <v>38.153062042999998</v>
      </c>
      <c r="J27" s="27">
        <v>38.153062042999998</v>
      </c>
      <c r="K27" s="27">
        <v>39.075682319999999</v>
      </c>
      <c r="L27" s="27">
        <v>41.789271370000002</v>
      </c>
      <c r="M27" s="27">
        <v>42.114902055999998</v>
      </c>
      <c r="N27" s="27">
        <v>43.525968362</v>
      </c>
      <c r="O27" s="27">
        <v>47.672314991999997</v>
      </c>
      <c r="P27" s="27">
        <v>57.291471156</v>
      </c>
      <c r="Q27" s="27">
        <v>67.540002974999993</v>
      </c>
      <c r="R27" s="27">
        <v>68.591937560999995</v>
      </c>
      <c r="S27" s="27">
        <v>56.718150119999997</v>
      </c>
      <c r="T27" s="27">
        <v>59.045932551999996</v>
      </c>
      <c r="U27" s="27">
        <v>55.276839617999997</v>
      </c>
      <c r="V27" s="27">
        <v>56.477009246999998</v>
      </c>
      <c r="W27" s="27">
        <v>57.328507512000002</v>
      </c>
      <c r="X27" s="27">
        <v>55.313699636000003</v>
      </c>
      <c r="Y27" s="27">
        <v>46.166222228999999</v>
      </c>
      <c r="Z27" s="27">
        <v>46.139912670000001</v>
      </c>
      <c r="AA27" s="27">
        <v>45.760586670000002</v>
      </c>
      <c r="AB27" s="27">
        <v>44.140635287999999</v>
      </c>
      <c r="AC27" s="27">
        <v>41.879651940000002</v>
      </c>
      <c r="AD27" s="27">
        <v>41.586952115000003</v>
      </c>
      <c r="AE27" s="27">
        <v>38.181182223999997</v>
      </c>
      <c r="AF27" s="27">
        <v>38.917671372000001</v>
      </c>
      <c r="AG27" s="27">
        <v>37.845969568000001</v>
      </c>
      <c r="AH27" s="27">
        <v>37.574805163999997</v>
      </c>
      <c r="AI27" s="27">
        <v>39.286126154000002</v>
      </c>
      <c r="AJ27" s="27">
        <v>42.679396836000002</v>
      </c>
      <c r="AK27" s="27">
        <v>43.138379596</v>
      </c>
      <c r="AL27" s="27">
        <v>44.685104492000001</v>
      </c>
      <c r="AM27" s="27">
        <v>45.884050211999998</v>
      </c>
      <c r="AN27" s="27">
        <v>47.850737215999999</v>
      </c>
      <c r="AO27" s="27">
        <v>54.174224299999999</v>
      </c>
      <c r="AP27" s="27">
        <v>53.903734874999998</v>
      </c>
      <c r="AQ27" s="27">
        <v>59.08411899</v>
      </c>
      <c r="AR27" s="27">
        <v>51.913308000000001</v>
      </c>
      <c r="AS27" s="27">
        <v>50.365973850000003</v>
      </c>
      <c r="AT27" s="27">
        <v>41.309603160000002</v>
      </c>
      <c r="AU27" s="27">
        <v>36.889874915999997</v>
      </c>
      <c r="AV27" s="27">
        <v>16.485349935999999</v>
      </c>
      <c r="AW27" s="27">
        <v>11.874076071999999</v>
      </c>
      <c r="AX27" s="27">
        <v>18.731837670000001</v>
      </c>
      <c r="AY27" s="27">
        <v>14.495447671999999</v>
      </c>
      <c r="AZ27" s="27">
        <v>14.38939427</v>
      </c>
      <c r="BA27" s="27">
        <v>14.633479566</v>
      </c>
      <c r="BB27" s="27">
        <v>15.88737289</v>
      </c>
      <c r="BC27" s="27">
        <v>15.5930385</v>
      </c>
      <c r="BD27" s="27">
        <v>17.185259676000001</v>
      </c>
      <c r="BE27" s="27">
        <v>17.046217649999999</v>
      </c>
      <c r="BF27" s="27">
        <v>16.682557030000002</v>
      </c>
    </row>
    <row r="28" spans="1:58" s="23" customFormat="1" x14ac:dyDescent="0.2">
      <c r="A28" s="23" t="s">
        <v>17</v>
      </c>
      <c r="B28" s="23" t="s">
        <v>58</v>
      </c>
      <c r="C28" s="23" t="s">
        <v>25</v>
      </c>
      <c r="D28" s="23" t="s">
        <v>226</v>
      </c>
      <c r="E28" s="23">
        <v>324.82733478275799</v>
      </c>
      <c r="F28" s="23">
        <v>322.45537150269001</v>
      </c>
      <c r="G28" s="23">
        <v>267.37638727319501</v>
      </c>
      <c r="H28" s="23">
        <v>286.36419226691601</v>
      </c>
      <c r="I28" s="23">
        <v>233.437663603468</v>
      </c>
      <c r="J28" s="23">
        <v>202.83157344959099</v>
      </c>
      <c r="K28" s="23">
        <v>176.755339245382</v>
      </c>
      <c r="L28" s="23">
        <v>150.77416214004799</v>
      </c>
      <c r="M28" s="23">
        <v>121.24814278716801</v>
      </c>
      <c r="N28" s="23">
        <v>116.126564971188</v>
      </c>
      <c r="O28" s="23">
        <v>1613.35350579122</v>
      </c>
      <c r="P28" s="23">
        <v>1764.7549742420499</v>
      </c>
      <c r="Q28" s="23">
        <v>1890.74876463649</v>
      </c>
      <c r="R28" s="23">
        <v>1996.2098702583401</v>
      </c>
      <c r="S28" s="23">
        <v>1745.2402302545599</v>
      </c>
      <c r="T28" s="23">
        <v>1803.35770412958</v>
      </c>
      <c r="U28" s="23">
        <v>1854.74214302112</v>
      </c>
      <c r="V28" s="23">
        <v>2001.6786793430799</v>
      </c>
      <c r="W28" s="23">
        <v>2161.6618005885798</v>
      </c>
      <c r="X28" s="23">
        <v>2170.6904545634002</v>
      </c>
      <c r="Y28" s="23">
        <v>2317.32412311094</v>
      </c>
      <c r="Z28" s="23">
        <v>2344.69941303927</v>
      </c>
      <c r="AA28" s="23">
        <v>2274.3679015787702</v>
      </c>
      <c r="AB28" s="23">
        <v>2246.5464110937901</v>
      </c>
      <c r="AC28" s="23">
        <v>2401.2219845254599</v>
      </c>
      <c r="AD28" s="23">
        <v>2293.8904106008199</v>
      </c>
      <c r="AE28" s="23">
        <v>2612.2610741777498</v>
      </c>
      <c r="AF28" s="23">
        <v>2597.2749512266901</v>
      </c>
      <c r="AG28" s="23">
        <v>2862.3726875580701</v>
      </c>
      <c r="AH28" s="23">
        <v>3075.0246447244999</v>
      </c>
      <c r="AI28" s="23">
        <v>502.76223739716301</v>
      </c>
      <c r="AJ28" s="23">
        <v>471.13811806301698</v>
      </c>
      <c r="AK28" s="23">
        <v>501.26453323296801</v>
      </c>
      <c r="AL28" s="23">
        <v>543.77628389504002</v>
      </c>
      <c r="AM28" s="23">
        <v>559.26592574767699</v>
      </c>
      <c r="AN28" s="23">
        <v>659.27743803362898</v>
      </c>
      <c r="AO28" s="23">
        <v>682.16508662959404</v>
      </c>
      <c r="AP28" s="23">
        <v>719.34258133141395</v>
      </c>
      <c r="AQ28" s="23">
        <v>744.38497855799596</v>
      </c>
      <c r="AR28" s="23">
        <v>800.11755173024301</v>
      </c>
      <c r="AS28" s="23">
        <v>845.379822410457</v>
      </c>
      <c r="AT28" s="23">
        <v>852.00357830095402</v>
      </c>
      <c r="AU28" s="23">
        <v>770.369228827342</v>
      </c>
      <c r="AV28" s="23">
        <v>806.23531439108399</v>
      </c>
      <c r="AW28" s="23">
        <v>893.47889059267197</v>
      </c>
      <c r="AX28" s="23">
        <v>964.22553389483699</v>
      </c>
      <c r="AY28" s="23">
        <v>971.46825489533796</v>
      </c>
      <c r="AZ28" s="23">
        <v>896.44327571447604</v>
      </c>
      <c r="BA28" s="23">
        <v>865.89336168755403</v>
      </c>
      <c r="BB28" s="23">
        <v>813.78930116040999</v>
      </c>
      <c r="BC28" s="23">
        <v>796.85175546892197</v>
      </c>
      <c r="BD28" s="23">
        <v>830.70525953806305</v>
      </c>
      <c r="BE28" s="23">
        <v>792.87793411698999</v>
      </c>
      <c r="BF28" s="23">
        <v>780.21637499255405</v>
      </c>
    </row>
    <row r="29" spans="1:58" s="23" customFormat="1" x14ac:dyDescent="0.2">
      <c r="A29" s="23" t="s">
        <v>17</v>
      </c>
      <c r="B29" s="23" t="s">
        <v>58</v>
      </c>
      <c r="C29" s="23" t="s">
        <v>26</v>
      </c>
      <c r="D29" s="23" t="s">
        <v>226</v>
      </c>
      <c r="E29" s="23">
        <v>0</v>
      </c>
      <c r="F29" s="23">
        <v>0</v>
      </c>
      <c r="G29" s="23">
        <v>0</v>
      </c>
      <c r="H29" s="23">
        <v>0</v>
      </c>
      <c r="I29" s="23">
        <v>0</v>
      </c>
      <c r="J29" s="23">
        <v>0</v>
      </c>
      <c r="K29" s="23">
        <v>0</v>
      </c>
      <c r="L29" s="23">
        <v>0</v>
      </c>
      <c r="M29" s="23">
        <v>0</v>
      </c>
      <c r="N29" s="23">
        <v>0</v>
      </c>
      <c r="O29" s="23">
        <v>0</v>
      </c>
      <c r="P29" s="23">
        <v>0</v>
      </c>
      <c r="Q29" s="23">
        <v>0</v>
      </c>
      <c r="R29" s="23">
        <v>0</v>
      </c>
      <c r="S29" s="23">
        <v>0</v>
      </c>
      <c r="T29" s="23">
        <v>0</v>
      </c>
      <c r="U29" s="23">
        <v>0</v>
      </c>
      <c r="V29" s="23">
        <v>0</v>
      </c>
      <c r="W29" s="23">
        <v>0</v>
      </c>
      <c r="X29" s="23">
        <v>0</v>
      </c>
      <c r="Y29" s="23">
        <v>0</v>
      </c>
      <c r="Z29" s="23">
        <v>0</v>
      </c>
      <c r="AA29" s="23">
        <v>0</v>
      </c>
      <c r="AB29" s="23">
        <v>0</v>
      </c>
      <c r="AC29" s="23">
        <v>0</v>
      </c>
      <c r="AD29" s="23">
        <v>0</v>
      </c>
      <c r="AE29" s="23">
        <v>0</v>
      </c>
      <c r="AF29" s="23">
        <v>0</v>
      </c>
      <c r="AG29" s="23">
        <v>0</v>
      </c>
      <c r="AH29" s="23">
        <v>0</v>
      </c>
      <c r="AI29" s="23">
        <v>0</v>
      </c>
      <c r="AJ29" s="23">
        <v>0</v>
      </c>
      <c r="AK29" s="23">
        <v>0</v>
      </c>
      <c r="AL29" s="23">
        <v>0</v>
      </c>
      <c r="AM29" s="23">
        <v>0</v>
      </c>
      <c r="AN29" s="23">
        <v>0</v>
      </c>
      <c r="AO29" s="23">
        <v>0</v>
      </c>
      <c r="AP29" s="23">
        <v>0</v>
      </c>
      <c r="AQ29" s="23">
        <v>0</v>
      </c>
      <c r="AR29" s="23">
        <v>0</v>
      </c>
      <c r="AS29" s="23">
        <v>0</v>
      </c>
      <c r="AT29" s="23">
        <v>0</v>
      </c>
      <c r="AU29" s="23">
        <v>3.45</v>
      </c>
      <c r="AV29" s="23">
        <v>17.25</v>
      </c>
      <c r="AW29" s="23">
        <v>18.399999999999999</v>
      </c>
      <c r="AX29" s="23">
        <v>85.1</v>
      </c>
      <c r="AY29" s="23">
        <v>213.9</v>
      </c>
      <c r="AZ29" s="23">
        <v>410.87900262467201</v>
      </c>
      <c r="BA29" s="23">
        <v>929.2</v>
      </c>
      <c r="BB29" s="23">
        <v>1145.4000000000001</v>
      </c>
      <c r="BC29" s="23">
        <v>1350.1</v>
      </c>
      <c r="BD29" s="23">
        <v>1251.2</v>
      </c>
      <c r="BE29" s="23">
        <v>1069.5</v>
      </c>
      <c r="BF29" s="23">
        <v>1216.7</v>
      </c>
    </row>
    <row r="30" spans="1:58" s="23" customFormat="1" x14ac:dyDescent="0.2">
      <c r="A30" s="23" t="s">
        <v>17</v>
      </c>
      <c r="B30" s="23" t="s">
        <v>58</v>
      </c>
      <c r="C30" s="23" t="s">
        <v>27</v>
      </c>
      <c r="D30" s="23" t="s">
        <v>226</v>
      </c>
      <c r="E30" s="23">
        <v>1493.24735290386</v>
      </c>
      <c r="F30" s="23">
        <v>1527.1783099433401</v>
      </c>
      <c r="G30" s="23">
        <v>1609.41784415443</v>
      </c>
      <c r="H30" s="23">
        <v>1540.5222165585701</v>
      </c>
      <c r="I30" s="23">
        <v>1422.54750928514</v>
      </c>
      <c r="J30" s="23">
        <v>1466.7598233987601</v>
      </c>
      <c r="K30" s="23">
        <v>1435.7162760615599</v>
      </c>
      <c r="L30" s="23">
        <v>1385.7638449040701</v>
      </c>
      <c r="M30" s="23">
        <v>1228.0604588039901</v>
      </c>
      <c r="N30" s="23">
        <v>1259.4648866339701</v>
      </c>
      <c r="O30" s="23">
        <v>1304.77090661287</v>
      </c>
      <c r="P30" s="23">
        <v>1192.74867678494</v>
      </c>
      <c r="Q30" s="23">
        <v>1067.1786985835899</v>
      </c>
      <c r="R30" s="23">
        <v>1189.2609873256199</v>
      </c>
      <c r="S30" s="23">
        <v>1350.7551368607501</v>
      </c>
      <c r="T30" s="23">
        <v>1432.58644548098</v>
      </c>
      <c r="U30" s="23">
        <v>1460.44656097506</v>
      </c>
      <c r="V30" s="23">
        <v>1454.5937955529801</v>
      </c>
      <c r="W30" s="23">
        <v>1434.6441475286299</v>
      </c>
      <c r="X30" s="23">
        <v>1502.05013285013</v>
      </c>
      <c r="Y30" s="23">
        <v>1400.52121948235</v>
      </c>
      <c r="Z30" s="23">
        <v>1216.3708545726799</v>
      </c>
      <c r="AA30" s="23">
        <v>1314.02692980079</v>
      </c>
      <c r="AB30" s="23">
        <v>1332.18875923523</v>
      </c>
      <c r="AC30" s="23">
        <v>1453.1364120941601</v>
      </c>
      <c r="AD30" s="23">
        <v>1383.9829605412599</v>
      </c>
      <c r="AE30" s="23">
        <v>1244.06451230877</v>
      </c>
      <c r="AF30" s="23">
        <v>1216.7379930846701</v>
      </c>
      <c r="AG30" s="23">
        <v>1268.63405933178</v>
      </c>
      <c r="AH30" s="23">
        <v>1485.8299151829001</v>
      </c>
      <c r="AI30" s="23">
        <v>1492.21897793108</v>
      </c>
      <c r="AJ30" s="23">
        <v>1568.47441849048</v>
      </c>
      <c r="AK30" s="23">
        <v>1510.66078703669</v>
      </c>
      <c r="AL30" s="23">
        <v>1482.12913017241</v>
      </c>
      <c r="AM30" s="23">
        <v>1380.7768179387999</v>
      </c>
      <c r="AN30" s="23">
        <v>1334.73116628105</v>
      </c>
      <c r="AO30" s="23">
        <v>1425.5265569155099</v>
      </c>
      <c r="AP30" s="23">
        <v>1372.16458956881</v>
      </c>
      <c r="AQ30" s="23">
        <v>1294.2861648901801</v>
      </c>
      <c r="AR30" s="23">
        <v>1148.22877688113</v>
      </c>
      <c r="AS30" s="23">
        <v>1096.7057940730999</v>
      </c>
      <c r="AT30" s="23">
        <v>774.46641675156195</v>
      </c>
      <c r="AU30" s="23">
        <v>786.01205874998698</v>
      </c>
      <c r="AV30" s="23">
        <v>1362.2782004936901</v>
      </c>
      <c r="AW30" s="23">
        <v>1297.76129812627</v>
      </c>
      <c r="AX30" s="23">
        <v>1518.45151214511</v>
      </c>
      <c r="AY30" s="23">
        <v>1990.5727779316101</v>
      </c>
      <c r="AZ30" s="23">
        <v>1737.7410728658999</v>
      </c>
      <c r="BA30" s="23">
        <v>1101.02958510755</v>
      </c>
      <c r="BB30" s="23">
        <v>1038.4191985479699</v>
      </c>
      <c r="BC30" s="23">
        <v>1039.6934730856599</v>
      </c>
      <c r="BD30" s="23">
        <v>976.58863797234596</v>
      </c>
      <c r="BE30" s="23">
        <v>910.495548281423</v>
      </c>
      <c r="BF30" s="23">
        <v>898.85938332536603</v>
      </c>
    </row>
    <row r="31" spans="1:58" s="23" customFormat="1" x14ac:dyDescent="0.2">
      <c r="A31" s="23" t="s">
        <v>17</v>
      </c>
      <c r="B31" s="23" t="s">
        <v>58</v>
      </c>
      <c r="C31" s="23" t="s">
        <v>28</v>
      </c>
      <c r="D31" s="23" t="s">
        <v>226</v>
      </c>
      <c r="E31" s="23">
        <v>3159.8399660800801</v>
      </c>
      <c r="F31" s="23">
        <v>3452.1826790570199</v>
      </c>
      <c r="G31" s="23">
        <v>3666.3111272835899</v>
      </c>
      <c r="H31" s="23">
        <v>3987.49295886656</v>
      </c>
      <c r="I31" s="23">
        <v>4365.5988693426498</v>
      </c>
      <c r="J31" s="23">
        <v>4671.4856059951499</v>
      </c>
      <c r="K31" s="23">
        <v>4883.7639638129704</v>
      </c>
      <c r="L31" s="23">
        <v>5167.3407613760101</v>
      </c>
      <c r="M31" s="23">
        <v>5528.7785983908097</v>
      </c>
      <c r="N31" s="23">
        <v>5810.2468203214503</v>
      </c>
      <c r="O31" s="23">
        <v>6032.9925481505597</v>
      </c>
      <c r="P31" s="23">
        <v>6187.5469775759002</v>
      </c>
      <c r="Q31" s="23">
        <v>6266.08950049952</v>
      </c>
      <c r="R31" s="23">
        <v>6694.8754298263302</v>
      </c>
      <c r="S31" s="23">
        <v>6508.4057533733103</v>
      </c>
      <c r="T31" s="23">
        <v>6464.74537120077</v>
      </c>
      <c r="U31" s="23">
        <v>6718.3352419512203</v>
      </c>
      <c r="V31" s="23">
        <v>6840.5462995309599</v>
      </c>
      <c r="W31" s="23">
        <v>7021.8138215374202</v>
      </c>
      <c r="X31" s="23">
        <v>7238.9661673472501</v>
      </c>
      <c r="Y31" s="23">
        <v>7067.2210115605203</v>
      </c>
      <c r="Z31" s="23">
        <v>6638.2165361217003</v>
      </c>
      <c r="AA31" s="23">
        <v>6879.3484718197496</v>
      </c>
      <c r="AB31" s="23">
        <v>7398.3426979821897</v>
      </c>
      <c r="AC31" s="23">
        <v>8082.0932374694203</v>
      </c>
      <c r="AD31" s="23">
        <v>8526.0355161594998</v>
      </c>
      <c r="AE31" s="23">
        <v>9319.1893047002595</v>
      </c>
      <c r="AF31" s="23">
        <v>10149.646807449401</v>
      </c>
      <c r="AG31" s="23">
        <v>11218.117575083001</v>
      </c>
      <c r="AH31" s="23">
        <v>12076.214449938399</v>
      </c>
      <c r="AI31" s="23">
        <v>12676.7005778886</v>
      </c>
      <c r="AJ31" s="23">
        <v>12846.330615132099</v>
      </c>
      <c r="AK31" s="23">
        <v>13394.6930133228</v>
      </c>
      <c r="AL31" s="23">
        <v>14163.8390634594</v>
      </c>
      <c r="AM31" s="23">
        <v>15638.8946031658</v>
      </c>
      <c r="AN31" s="23">
        <v>16292.2007609425</v>
      </c>
      <c r="AO31" s="23">
        <v>17224.7182555084</v>
      </c>
      <c r="AP31" s="23">
        <v>17840.032641355101</v>
      </c>
      <c r="AQ31" s="23">
        <v>18142.958733801501</v>
      </c>
      <c r="AR31" s="23">
        <v>18421.723714504998</v>
      </c>
      <c r="AS31" s="23">
        <v>19170.657990182899</v>
      </c>
      <c r="AT31" s="23">
        <v>19928.256998514898</v>
      </c>
      <c r="AU31" s="23">
        <v>20736.925806666899</v>
      </c>
      <c r="AV31" s="23">
        <v>21435.002080377701</v>
      </c>
      <c r="AW31" s="23">
        <v>22202.462253747501</v>
      </c>
      <c r="AX31" s="23">
        <v>23687.580756457501</v>
      </c>
      <c r="AY31" s="23">
        <v>24213.454612604099</v>
      </c>
      <c r="AZ31" s="23">
        <v>24554.077644956498</v>
      </c>
      <c r="BA31" s="23">
        <v>24443.590516222099</v>
      </c>
      <c r="BB31" s="23">
        <v>24066.5981324147</v>
      </c>
      <c r="BC31" s="23">
        <v>24881.788457120299</v>
      </c>
      <c r="BD31" s="23">
        <v>24968.066202678699</v>
      </c>
      <c r="BE31" s="23">
        <v>25637.5853782259</v>
      </c>
      <c r="BF31" s="23">
        <v>25813.706795375499</v>
      </c>
    </row>
    <row r="32" spans="1:58" s="23" customFormat="1" x14ac:dyDescent="0.2">
      <c r="A32" s="23" t="s">
        <v>17</v>
      </c>
      <c r="B32" s="23" t="s">
        <v>58</v>
      </c>
      <c r="C32" s="23" t="s">
        <v>29</v>
      </c>
      <c r="D32" s="23" t="s">
        <v>226</v>
      </c>
      <c r="E32" s="23">
        <v>662.62086478610297</v>
      </c>
      <c r="F32" s="23">
        <v>1002.19328822387</v>
      </c>
      <c r="G32" s="23">
        <v>1129.43548860142</v>
      </c>
      <c r="H32" s="23">
        <v>1319.12822989399</v>
      </c>
      <c r="I32" s="23">
        <v>1257.0416234345901</v>
      </c>
      <c r="J32" s="23">
        <v>1114.97495871669</v>
      </c>
      <c r="K32" s="23">
        <v>1130.59937816467</v>
      </c>
      <c r="L32" s="23">
        <v>1135.5678603009801</v>
      </c>
      <c r="M32" s="23">
        <v>1243.03180232159</v>
      </c>
      <c r="N32" s="23">
        <v>1296.72309250477</v>
      </c>
      <c r="O32" s="23">
        <v>1379.9294084175301</v>
      </c>
      <c r="P32" s="23">
        <v>1298.9557438900299</v>
      </c>
      <c r="Q32" s="23">
        <v>1224.29896117256</v>
      </c>
      <c r="R32" s="23">
        <v>1218.83586701287</v>
      </c>
      <c r="S32" s="23">
        <v>1134.0675799931801</v>
      </c>
      <c r="T32" s="23">
        <v>1098.45387277648</v>
      </c>
      <c r="U32" s="23">
        <v>1043.5570301074799</v>
      </c>
      <c r="V32" s="23">
        <v>1049.8668480397901</v>
      </c>
      <c r="W32" s="23">
        <v>1063.8802428864601</v>
      </c>
      <c r="X32" s="23">
        <v>1039.4911378688801</v>
      </c>
      <c r="Y32" s="23">
        <v>1018.6217465216901</v>
      </c>
      <c r="Z32" s="23">
        <v>963.87896036215795</v>
      </c>
      <c r="AA32" s="23">
        <v>877.91645652433704</v>
      </c>
      <c r="AB32" s="23">
        <v>931.386335384527</v>
      </c>
      <c r="AC32" s="23">
        <v>892.48503717846495</v>
      </c>
      <c r="AD32" s="23">
        <v>892.34722905179694</v>
      </c>
      <c r="AE32" s="23">
        <v>881.16330710942395</v>
      </c>
      <c r="AF32" s="23">
        <v>840.95792004986697</v>
      </c>
      <c r="AG32" s="23">
        <v>842.40952656678598</v>
      </c>
      <c r="AH32" s="23">
        <v>768.45106489039995</v>
      </c>
      <c r="AI32" s="23">
        <v>732.19273587411999</v>
      </c>
      <c r="AJ32" s="23">
        <v>757.40252707472098</v>
      </c>
      <c r="AK32" s="23">
        <v>785.482906226924</v>
      </c>
      <c r="AL32" s="23">
        <v>732.99822547539497</v>
      </c>
      <c r="AM32" s="23">
        <v>725.93722156368597</v>
      </c>
      <c r="AN32" s="23">
        <v>729.385472639461</v>
      </c>
      <c r="AO32" s="23">
        <v>694.16762594396198</v>
      </c>
      <c r="AP32" s="23">
        <v>565.15519544715698</v>
      </c>
      <c r="AQ32" s="23">
        <v>579.07561289366595</v>
      </c>
      <c r="AR32" s="23">
        <v>689.42220519106297</v>
      </c>
      <c r="AS32" s="23">
        <v>705.97829308205303</v>
      </c>
      <c r="AT32" s="23">
        <v>733.99346504898904</v>
      </c>
      <c r="AU32" s="23">
        <v>738.87776925778098</v>
      </c>
      <c r="AV32" s="23">
        <v>735.56749365380904</v>
      </c>
      <c r="AW32" s="23">
        <v>764.732497724013</v>
      </c>
      <c r="AX32" s="23">
        <v>755.97967002805899</v>
      </c>
      <c r="AY32" s="23">
        <v>692.53719508894801</v>
      </c>
      <c r="AZ32" s="23">
        <v>688.65407849949702</v>
      </c>
      <c r="BA32" s="23">
        <v>717.33148403567998</v>
      </c>
      <c r="BB32" s="23">
        <v>718.04752272013104</v>
      </c>
      <c r="BC32" s="23">
        <v>723.80716821192698</v>
      </c>
      <c r="BD32" s="23">
        <v>755.03190211312699</v>
      </c>
      <c r="BE32" s="23">
        <v>761.51835282477202</v>
      </c>
      <c r="BF32" s="23">
        <v>758.74133534756697</v>
      </c>
    </row>
    <row r="33" spans="1:58" s="23" customFormat="1" x14ac:dyDescent="0.2">
      <c r="A33" s="23" t="s">
        <v>17</v>
      </c>
      <c r="B33" s="23" t="s">
        <v>58</v>
      </c>
      <c r="C33" s="23" t="s">
        <v>32</v>
      </c>
      <c r="D33" s="23" t="s">
        <v>226</v>
      </c>
      <c r="E33" s="23">
        <v>0</v>
      </c>
      <c r="F33" s="23">
        <v>0</v>
      </c>
      <c r="G33" s="23">
        <v>0</v>
      </c>
      <c r="H33" s="23">
        <v>0</v>
      </c>
      <c r="I33" s="23">
        <v>0</v>
      </c>
      <c r="J33" s="23">
        <v>0</v>
      </c>
      <c r="K33" s="23">
        <v>0</v>
      </c>
      <c r="L33" s="23">
        <v>0</v>
      </c>
      <c r="M33" s="23">
        <v>0</v>
      </c>
      <c r="N33" s="23">
        <v>0</v>
      </c>
      <c r="O33" s="23">
        <v>0</v>
      </c>
      <c r="P33" s="23">
        <v>0</v>
      </c>
      <c r="Q33" s="23">
        <v>0</v>
      </c>
      <c r="R33" s="23">
        <v>0</v>
      </c>
      <c r="S33" s="23">
        <v>0</v>
      </c>
      <c r="T33" s="23">
        <v>0</v>
      </c>
      <c r="U33" s="23">
        <v>0</v>
      </c>
      <c r="V33" s="23">
        <v>0</v>
      </c>
      <c r="W33" s="23">
        <v>0</v>
      </c>
      <c r="X33" s="23">
        <v>0</v>
      </c>
      <c r="Y33" s="23">
        <v>0</v>
      </c>
      <c r="Z33" s="23">
        <v>0</v>
      </c>
      <c r="AA33" s="23">
        <v>0</v>
      </c>
      <c r="AB33" s="23">
        <v>0</v>
      </c>
      <c r="AC33" s="23">
        <v>0</v>
      </c>
      <c r="AD33" s="23">
        <v>0</v>
      </c>
      <c r="AE33" s="23">
        <v>0</v>
      </c>
      <c r="AF33" s="23">
        <v>0</v>
      </c>
      <c r="AG33" s="23">
        <v>0</v>
      </c>
      <c r="AH33" s="23">
        <v>0</v>
      </c>
      <c r="AI33" s="23">
        <v>0</v>
      </c>
      <c r="AJ33" s="23">
        <v>0</v>
      </c>
      <c r="AK33" s="23">
        <v>0</v>
      </c>
      <c r="AL33" s="23">
        <v>0</v>
      </c>
      <c r="AM33" s="23">
        <v>0</v>
      </c>
      <c r="AN33" s="23">
        <v>0</v>
      </c>
      <c r="AO33" s="23">
        <v>0</v>
      </c>
      <c r="AP33" s="23">
        <v>0</v>
      </c>
      <c r="AQ33" s="23">
        <v>0</v>
      </c>
      <c r="AR33" s="23">
        <v>0</v>
      </c>
      <c r="AS33" s="23">
        <v>0</v>
      </c>
      <c r="AT33" s="23">
        <v>0</v>
      </c>
      <c r="AU33" s="23">
        <v>0</v>
      </c>
      <c r="AV33" s="23">
        <v>0</v>
      </c>
      <c r="AW33" s="23">
        <v>5.50179572555958</v>
      </c>
      <c r="AX33" s="23">
        <v>5.5349504997132799</v>
      </c>
      <c r="AY33" s="23">
        <v>5.5919173129326802</v>
      </c>
      <c r="AZ33" s="23">
        <v>5.4363649523989004</v>
      </c>
      <c r="BA33" s="23">
        <v>5.21525504375143</v>
      </c>
      <c r="BB33" s="23">
        <v>5.2713443936890103</v>
      </c>
      <c r="BC33" s="23">
        <v>5.1757981799377504</v>
      </c>
      <c r="BD33" s="23">
        <v>5.2180386795535796</v>
      </c>
      <c r="BE33" s="23">
        <v>5.4008652363300298</v>
      </c>
      <c r="BF33" s="23">
        <v>7.9133962131113798</v>
      </c>
    </row>
    <row r="34" spans="1:58" s="23" customFormat="1" x14ac:dyDescent="0.2">
      <c r="A34" s="23" t="s">
        <v>17</v>
      </c>
      <c r="B34" s="23" t="s">
        <v>58</v>
      </c>
      <c r="C34" s="23" t="s">
        <v>34</v>
      </c>
      <c r="D34" s="23" t="s">
        <v>226</v>
      </c>
      <c r="E34" s="23">
        <v>788.67005433819895</v>
      </c>
      <c r="F34" s="23">
        <v>796.95786981751303</v>
      </c>
      <c r="G34" s="23">
        <v>819.08066565823299</v>
      </c>
      <c r="H34" s="23">
        <v>818.70179294677996</v>
      </c>
      <c r="I34" s="23">
        <v>779.32911229171498</v>
      </c>
      <c r="J34" s="23">
        <v>780.61349357736594</v>
      </c>
      <c r="K34" s="23">
        <v>819.15085458526096</v>
      </c>
      <c r="L34" s="23">
        <v>833.16057003535298</v>
      </c>
      <c r="M34" s="23">
        <v>779.61895028652395</v>
      </c>
      <c r="N34" s="23">
        <v>826.497474499345</v>
      </c>
      <c r="O34" s="23">
        <v>848.35582695321705</v>
      </c>
      <c r="P34" s="23">
        <v>901.655133447141</v>
      </c>
      <c r="Q34" s="23">
        <v>836.41101910674399</v>
      </c>
      <c r="R34" s="23">
        <v>803.15777727293505</v>
      </c>
      <c r="S34" s="23">
        <v>828.86592295087496</v>
      </c>
      <c r="T34" s="23">
        <v>839.886658465295</v>
      </c>
      <c r="U34" s="23">
        <v>846.35753578195602</v>
      </c>
      <c r="V34" s="23">
        <v>873.85738020387396</v>
      </c>
      <c r="W34" s="23">
        <v>876.05463874331997</v>
      </c>
      <c r="X34" s="23">
        <v>890.48159559995804</v>
      </c>
      <c r="Y34" s="23">
        <v>893.95366387814397</v>
      </c>
      <c r="Z34" s="23">
        <v>876.77069967280499</v>
      </c>
      <c r="AA34" s="23">
        <v>775.58650374710101</v>
      </c>
      <c r="AB34" s="23">
        <v>821.40634730440297</v>
      </c>
      <c r="AC34" s="23">
        <v>819.70272102735805</v>
      </c>
      <c r="AD34" s="23">
        <v>839.92760029013095</v>
      </c>
      <c r="AE34" s="23">
        <v>837.82023320951498</v>
      </c>
      <c r="AF34" s="23">
        <v>836.84110613527002</v>
      </c>
      <c r="AG34" s="23">
        <v>879.97766481462202</v>
      </c>
      <c r="AH34" s="23">
        <v>847.81844442698605</v>
      </c>
      <c r="AI34" s="23">
        <v>1404.6850736627</v>
      </c>
      <c r="AJ34" s="23">
        <v>1381.2224199990401</v>
      </c>
      <c r="AK34" s="23">
        <v>1443.3734413775601</v>
      </c>
      <c r="AL34" s="23">
        <v>1945.1808040844401</v>
      </c>
      <c r="AM34" s="23">
        <v>1749.8286796464499</v>
      </c>
      <c r="AN34" s="23">
        <v>2002.1356813061</v>
      </c>
      <c r="AO34" s="23">
        <v>2036.25631420627</v>
      </c>
      <c r="AP34" s="23">
        <v>2071.5827502800298</v>
      </c>
      <c r="AQ34" s="23">
        <v>2080.5441041956001</v>
      </c>
      <c r="AR34" s="23">
        <v>2019.0679184207199</v>
      </c>
      <c r="AS34" s="23">
        <v>2006.02293153439</v>
      </c>
      <c r="AT34" s="23">
        <v>2102.0968979638601</v>
      </c>
      <c r="AU34" s="23">
        <v>1975.7413898780801</v>
      </c>
      <c r="AV34" s="23">
        <v>1971.79028542123</v>
      </c>
      <c r="AW34" s="23">
        <v>954.56155838458699</v>
      </c>
      <c r="AX34" s="23">
        <v>960.31391170025404</v>
      </c>
      <c r="AY34" s="23">
        <v>959.01381916795503</v>
      </c>
      <c r="AZ34" s="23">
        <v>921.46385943161295</v>
      </c>
      <c r="BA34" s="23">
        <v>881.37810239399198</v>
      </c>
      <c r="BB34" s="23">
        <v>911.94258010819897</v>
      </c>
      <c r="BC34" s="23">
        <v>903.17678239913801</v>
      </c>
      <c r="BD34" s="23">
        <v>910.54774958209998</v>
      </c>
      <c r="BE34" s="23">
        <v>947.85184897592103</v>
      </c>
      <c r="BF34" s="23">
        <v>925.86735693403102</v>
      </c>
    </row>
    <row r="35" spans="1:58" s="23" customFormat="1" x14ac:dyDescent="0.2">
      <c r="A35" s="23" t="s">
        <v>17</v>
      </c>
      <c r="B35" s="23" t="s">
        <v>58</v>
      </c>
      <c r="C35" s="23" t="s">
        <v>35</v>
      </c>
      <c r="D35" s="23" t="s">
        <v>226</v>
      </c>
      <c r="E35" s="23">
        <v>1545.0012275418001</v>
      </c>
      <c r="F35" s="23">
        <v>1593.12404762851</v>
      </c>
      <c r="G35" s="23">
        <v>1709.8166285320201</v>
      </c>
      <c r="H35" s="23">
        <v>1945.68739796507</v>
      </c>
      <c r="I35" s="23">
        <v>2270.01545079995</v>
      </c>
      <c r="J35" s="23">
        <v>2748.79728334336</v>
      </c>
      <c r="K35" s="23">
        <v>3214.7921436246102</v>
      </c>
      <c r="L35" s="23">
        <v>3506.4287196248702</v>
      </c>
      <c r="M35" s="23">
        <v>4141.5805273669903</v>
      </c>
      <c r="N35" s="23">
        <v>4972.9147230971203</v>
      </c>
      <c r="O35" s="23">
        <v>6226.6961392126595</v>
      </c>
      <c r="P35" s="23">
        <v>6579.7083664861402</v>
      </c>
      <c r="Q35" s="23">
        <v>8488.0640754523592</v>
      </c>
      <c r="R35" s="23">
        <v>8710.8927492981493</v>
      </c>
      <c r="S35" s="23">
        <v>7815.9852862275802</v>
      </c>
      <c r="T35" s="23">
        <v>7424.6728119999398</v>
      </c>
      <c r="U35" s="23">
        <v>7447.4456298717296</v>
      </c>
      <c r="V35" s="23">
        <v>7596.3821926910796</v>
      </c>
      <c r="W35" s="23">
        <v>7391.3486970352997</v>
      </c>
      <c r="X35" s="23">
        <v>7837.5401380073199</v>
      </c>
      <c r="Y35" s="23">
        <v>6647.3750151250097</v>
      </c>
      <c r="Z35" s="23">
        <v>6178.5426763793002</v>
      </c>
      <c r="AA35" s="23">
        <v>5923.7213249228398</v>
      </c>
      <c r="AB35" s="23">
        <v>4954.3576236345198</v>
      </c>
      <c r="AC35" s="23">
        <v>4611.9857442070197</v>
      </c>
      <c r="AD35" s="23">
        <v>4563.0045523499703</v>
      </c>
      <c r="AE35" s="23">
        <v>4272.8631642924602</v>
      </c>
      <c r="AF35" s="23">
        <v>4290.3717742038298</v>
      </c>
      <c r="AG35" s="23">
        <v>3943.0245988788602</v>
      </c>
      <c r="AH35" s="23">
        <v>3891.5154342607202</v>
      </c>
      <c r="AI35" s="23">
        <v>4005.6819708778899</v>
      </c>
      <c r="AJ35" s="23">
        <v>4157.1491743708802</v>
      </c>
      <c r="AK35" s="23">
        <v>3998.0267025844801</v>
      </c>
      <c r="AL35" s="23">
        <v>4028.2869584720702</v>
      </c>
      <c r="AM35" s="23">
        <v>4265.0450983742303</v>
      </c>
      <c r="AN35" s="23">
        <v>4448.5157680029997</v>
      </c>
      <c r="AO35" s="23">
        <v>4599.3528052038801</v>
      </c>
      <c r="AP35" s="23">
        <v>4568.8791846870499</v>
      </c>
      <c r="AQ35" s="23">
        <v>4574.03178266534</v>
      </c>
      <c r="AR35" s="23">
        <v>4823.8353559201296</v>
      </c>
      <c r="AS35" s="23">
        <v>4945.09689838131</v>
      </c>
      <c r="AT35" s="23">
        <v>4749.9626126495396</v>
      </c>
      <c r="AU35" s="23">
        <v>5052.1547364375901</v>
      </c>
      <c r="AV35" s="23">
        <v>5277.7670990402903</v>
      </c>
      <c r="AW35" s="23">
        <v>4771.3870821762803</v>
      </c>
      <c r="AX35" s="23">
        <v>4921.9820882816703</v>
      </c>
      <c r="AY35" s="23">
        <v>4461.7023144334198</v>
      </c>
      <c r="AZ35" s="23">
        <v>4616.7049365797102</v>
      </c>
      <c r="BA35" s="23">
        <v>3909.5276335772201</v>
      </c>
      <c r="BB35" s="23">
        <v>3381.3589063798399</v>
      </c>
      <c r="BC35" s="23">
        <v>3323.8037708739398</v>
      </c>
      <c r="BD35" s="23">
        <v>2981.84680664604</v>
      </c>
      <c r="BE35" s="23">
        <v>2966.49771019845</v>
      </c>
      <c r="BF35" s="23">
        <v>2389.7537567597701</v>
      </c>
    </row>
    <row r="36" spans="1:58" s="23" customFormat="1" x14ac:dyDescent="0.2">
      <c r="A36" s="23" t="s">
        <v>17</v>
      </c>
      <c r="B36" s="23" t="s">
        <v>58</v>
      </c>
      <c r="C36" s="23" t="s">
        <v>37</v>
      </c>
      <c r="D36" s="23" t="s">
        <v>226</v>
      </c>
      <c r="E36" s="23">
        <v>9606.6465471217707</v>
      </c>
      <c r="F36" s="23">
        <v>10189.071490742001</v>
      </c>
      <c r="G36" s="23">
        <v>10589.1590975984</v>
      </c>
      <c r="H36" s="23">
        <v>11150.0348235401</v>
      </c>
      <c r="I36" s="23">
        <v>12283.1398863263</v>
      </c>
      <c r="J36" s="23">
        <v>13305.368747165299</v>
      </c>
      <c r="K36" s="23">
        <v>13944.1797115148</v>
      </c>
      <c r="L36" s="23">
        <v>14842.8687350952</v>
      </c>
      <c r="M36" s="23">
        <v>15737.456248656899</v>
      </c>
      <c r="N36" s="23">
        <v>16310.6552500873</v>
      </c>
      <c r="O36" s="23">
        <v>17307.3437167991</v>
      </c>
      <c r="P36" s="23">
        <v>18169.748762933399</v>
      </c>
      <c r="Q36" s="23">
        <v>19101.252675487001</v>
      </c>
      <c r="R36" s="23">
        <v>20128.634136764002</v>
      </c>
      <c r="S36" s="23">
        <v>19845.303876792099</v>
      </c>
      <c r="T36" s="23">
        <v>19338.406414371198</v>
      </c>
      <c r="U36" s="23">
        <v>20528.307139846402</v>
      </c>
      <c r="V36" s="23">
        <v>20268.711901266</v>
      </c>
      <c r="W36" s="23">
        <v>21425.473495860799</v>
      </c>
      <c r="X36" s="23">
        <v>21277.6076847484</v>
      </c>
      <c r="Y36" s="23">
        <v>22791.772278849701</v>
      </c>
      <c r="Z36" s="23">
        <v>22270.004200408301</v>
      </c>
      <c r="AA36" s="23">
        <v>23020.2467453871</v>
      </c>
      <c r="AB36" s="23">
        <v>23311.335819472199</v>
      </c>
      <c r="AC36" s="23">
        <v>24012.689551503299</v>
      </c>
      <c r="AD36" s="23">
        <v>24048.076227948601</v>
      </c>
      <c r="AE36" s="23">
        <v>26424.230601041101</v>
      </c>
      <c r="AF36" s="23">
        <v>27272.555310735199</v>
      </c>
      <c r="AG36" s="23">
        <v>28431.167587718701</v>
      </c>
      <c r="AH36" s="23">
        <v>29706.552518361801</v>
      </c>
      <c r="AI36" s="23">
        <v>29856.438553357999</v>
      </c>
      <c r="AJ36" s="23">
        <v>29647.093939958901</v>
      </c>
      <c r="AK36" s="23">
        <v>29469.2065444119</v>
      </c>
      <c r="AL36" s="23">
        <v>28873.813903819198</v>
      </c>
      <c r="AM36" s="23">
        <v>28201.939453655599</v>
      </c>
      <c r="AN36" s="23">
        <v>27418.577807882099</v>
      </c>
      <c r="AO36" s="23">
        <v>27787.9009478076</v>
      </c>
      <c r="AP36" s="23">
        <v>27381.5216539305</v>
      </c>
      <c r="AQ36" s="23">
        <v>27035.951833700201</v>
      </c>
      <c r="AR36" s="23">
        <v>27492.998702633198</v>
      </c>
      <c r="AS36" s="23">
        <v>27059.785662959399</v>
      </c>
      <c r="AT36" s="23">
        <v>25423.3288716321</v>
      </c>
      <c r="AU36" s="23">
        <v>25755.554748879498</v>
      </c>
      <c r="AV36" s="23">
        <v>24333.6088365861</v>
      </c>
      <c r="AW36" s="23">
        <v>24043.415554903098</v>
      </c>
      <c r="AX36" s="23">
        <v>23542.45159199</v>
      </c>
      <c r="AY36" s="23">
        <v>22573.813723012099</v>
      </c>
      <c r="AZ36" s="23">
        <v>21804.512856982899</v>
      </c>
      <c r="BA36" s="23">
        <v>20462.958475464999</v>
      </c>
      <c r="BB36" s="23">
        <v>19125.355890286999</v>
      </c>
      <c r="BC36" s="23">
        <v>18237.997550800101</v>
      </c>
      <c r="BD36" s="23">
        <v>17266.683858603901</v>
      </c>
      <c r="BE36" s="23">
        <v>16377.0935532697</v>
      </c>
      <c r="BF36" s="23">
        <v>15442.218777795901</v>
      </c>
    </row>
    <row r="37" spans="1:58" s="23" customFormat="1" x14ac:dyDescent="0.2">
      <c r="A37" s="23" t="s">
        <v>17</v>
      </c>
      <c r="B37" s="23" t="s">
        <v>58</v>
      </c>
      <c r="C37" s="23" t="s">
        <v>38</v>
      </c>
      <c r="D37" s="23" t="s">
        <v>226</v>
      </c>
      <c r="E37" s="23">
        <v>5339.8718841445698</v>
      </c>
      <c r="F37" s="23">
        <v>4578.66056479693</v>
      </c>
      <c r="G37" s="23">
        <v>3562.6133346511901</v>
      </c>
      <c r="H37" s="23">
        <v>2797.8586601419802</v>
      </c>
      <c r="I37" s="23">
        <v>2089.2430208451601</v>
      </c>
      <c r="J37" s="23">
        <v>1521.97873507592</v>
      </c>
      <c r="K37" s="23">
        <v>864.11002469131597</v>
      </c>
      <c r="L37" s="23">
        <v>514.44254632418802</v>
      </c>
      <c r="M37" s="23">
        <v>220.28920223492099</v>
      </c>
      <c r="N37" s="23">
        <v>196.85288944264701</v>
      </c>
      <c r="O37" s="23">
        <v>188.10440209762999</v>
      </c>
      <c r="P37" s="23">
        <v>127.60273162951501</v>
      </c>
      <c r="Q37" s="23">
        <v>50.0524740094354</v>
      </c>
      <c r="R37" s="23">
        <v>51.230201953115497</v>
      </c>
      <c r="S37" s="23">
        <v>48.957569164064303</v>
      </c>
      <c r="T37" s="23">
        <v>40.858602535680703</v>
      </c>
      <c r="U37" s="23">
        <v>39.917371934164201</v>
      </c>
      <c r="V37" s="23">
        <v>39.165796439942</v>
      </c>
      <c r="W37" s="23">
        <v>40.200830937242401</v>
      </c>
      <c r="X37" s="23">
        <v>38.2939550363756</v>
      </c>
      <c r="Y37" s="23">
        <v>39.099706075792803</v>
      </c>
      <c r="Z37" s="23">
        <v>33.470531183818899</v>
      </c>
      <c r="AA37" s="23">
        <v>31.270377534026998</v>
      </c>
      <c r="AB37" s="23">
        <v>12.2707275918579</v>
      </c>
      <c r="AC37" s="23">
        <v>2.2032332634725198</v>
      </c>
      <c r="AD37" s="23">
        <v>3.3537070651301399</v>
      </c>
      <c r="AE37" s="23">
        <v>2.2269768345297001</v>
      </c>
      <c r="AF37" s="23">
        <v>1.1122576900479999</v>
      </c>
      <c r="AG37" s="23">
        <v>1.11135688453762</v>
      </c>
      <c r="AH37" s="23">
        <v>2.2214301442201201</v>
      </c>
      <c r="AI37" s="23">
        <v>2.2237092236451499</v>
      </c>
      <c r="AJ37" s="23">
        <v>0</v>
      </c>
      <c r="AK37" s="23">
        <v>0</v>
      </c>
      <c r="AL37" s="23">
        <v>0</v>
      </c>
      <c r="AM37" s="23">
        <v>0</v>
      </c>
      <c r="AN37" s="23">
        <v>0</v>
      </c>
      <c r="AO37" s="23">
        <v>0</v>
      </c>
      <c r="AP37" s="23">
        <v>0</v>
      </c>
      <c r="AQ37" s="23">
        <v>0</v>
      </c>
      <c r="AR37" s="23">
        <v>0</v>
      </c>
      <c r="AS37" s="23">
        <v>0</v>
      </c>
      <c r="AT37" s="23">
        <v>0</v>
      </c>
      <c r="AU37" s="23">
        <v>0</v>
      </c>
      <c r="AV37" s="23">
        <v>0</v>
      </c>
      <c r="AW37" s="23">
        <v>0</v>
      </c>
      <c r="AX37" s="23">
        <v>2.1889822758156199</v>
      </c>
      <c r="AY37" s="23">
        <v>12.001452724184601</v>
      </c>
      <c r="AZ37" s="23">
        <v>12.051630479055801</v>
      </c>
      <c r="BA37" s="23">
        <v>12.051418165876701</v>
      </c>
      <c r="BB37" s="23">
        <v>12.0594640584368</v>
      </c>
      <c r="BC37" s="23">
        <v>12.069739185088601</v>
      </c>
      <c r="BD37" s="23">
        <v>9.8661369861054808</v>
      </c>
      <c r="BE37" s="23">
        <v>9.8491447385925692</v>
      </c>
      <c r="BF37" s="23">
        <v>8.7542213425188304</v>
      </c>
    </row>
    <row r="38" spans="1:58" s="23" customFormat="1" x14ac:dyDescent="0.2">
      <c r="A38" s="23" t="s">
        <v>17</v>
      </c>
      <c r="B38" s="23" t="s">
        <v>58</v>
      </c>
      <c r="C38" s="23" t="s">
        <v>39</v>
      </c>
      <c r="D38" s="23" t="s">
        <v>226</v>
      </c>
      <c r="E38" s="23">
        <v>745.58021671552399</v>
      </c>
      <c r="F38" s="23">
        <v>769.76729359130297</v>
      </c>
      <c r="G38" s="23">
        <v>779.22234585600995</v>
      </c>
      <c r="H38" s="23">
        <v>837.87531298395902</v>
      </c>
      <c r="I38" s="23">
        <v>816.44480051819198</v>
      </c>
      <c r="J38" s="23">
        <v>826.38509839320295</v>
      </c>
      <c r="K38" s="23">
        <v>841.62519242348901</v>
      </c>
      <c r="L38" s="23">
        <v>897.95811019172402</v>
      </c>
      <c r="M38" s="23">
        <v>906.66360785107099</v>
      </c>
      <c r="N38" s="23">
        <v>940.80717744756805</v>
      </c>
      <c r="O38" s="23">
        <v>1026.89234862137</v>
      </c>
      <c r="P38" s="23">
        <v>1221.7972239215601</v>
      </c>
      <c r="Q38" s="23">
        <v>1412.39016986568</v>
      </c>
      <c r="R38" s="23">
        <v>1473.40753336633</v>
      </c>
      <c r="S38" s="23">
        <v>1210.32696945524</v>
      </c>
      <c r="T38" s="23">
        <v>1262.67308393756</v>
      </c>
      <c r="U38" s="23">
        <v>1181.4921955715299</v>
      </c>
      <c r="V38" s="23">
        <v>1234.8533932555499</v>
      </c>
      <c r="W38" s="23">
        <v>1243.9111470405001</v>
      </c>
      <c r="X38" s="23">
        <v>1228.6157084285601</v>
      </c>
      <c r="Y38" s="23">
        <v>981.29479122910595</v>
      </c>
      <c r="Z38" s="23">
        <v>934.711680165914</v>
      </c>
      <c r="AA38" s="23">
        <v>963.88744666039099</v>
      </c>
      <c r="AB38" s="23">
        <v>973.74467555702495</v>
      </c>
      <c r="AC38" s="23">
        <v>958.37421628655602</v>
      </c>
      <c r="AD38" s="23">
        <v>989.39748244229997</v>
      </c>
      <c r="AE38" s="23">
        <v>958.23248347928995</v>
      </c>
      <c r="AF38" s="23">
        <v>922.26685043900704</v>
      </c>
      <c r="AG38" s="23">
        <v>880.12921608579904</v>
      </c>
      <c r="AH38" s="23">
        <v>808.20900981134298</v>
      </c>
      <c r="AI38" s="23">
        <v>788.34620681830495</v>
      </c>
      <c r="AJ38" s="23">
        <v>807.54435628624401</v>
      </c>
      <c r="AK38" s="23">
        <v>799.40076604624301</v>
      </c>
      <c r="AL38" s="23">
        <v>787.66604182407605</v>
      </c>
      <c r="AM38" s="23">
        <v>774.74472160879304</v>
      </c>
      <c r="AN38" s="23">
        <v>748.45123273682998</v>
      </c>
      <c r="AO38" s="23">
        <v>824.93861376952805</v>
      </c>
      <c r="AP38" s="23">
        <v>790.16174342899399</v>
      </c>
      <c r="AQ38" s="23">
        <v>835.82494416952602</v>
      </c>
      <c r="AR38" s="23">
        <v>700.09222288527098</v>
      </c>
      <c r="AS38" s="23">
        <v>674.084951949171</v>
      </c>
      <c r="AT38" s="23">
        <v>542.21019197462999</v>
      </c>
      <c r="AU38" s="23">
        <v>481.48870911455202</v>
      </c>
      <c r="AV38" s="23">
        <v>208.21232626417299</v>
      </c>
      <c r="AW38" s="23">
        <v>145.252885302615</v>
      </c>
      <c r="AX38" s="23">
        <v>232.15123725271101</v>
      </c>
      <c r="AY38" s="23">
        <v>173.72119470027801</v>
      </c>
      <c r="AZ38" s="23">
        <v>166.46274082934801</v>
      </c>
      <c r="BA38" s="23">
        <v>165.35888106017299</v>
      </c>
      <c r="BB38" s="23">
        <v>176.58823441488599</v>
      </c>
      <c r="BC38" s="23">
        <v>175.96608627518501</v>
      </c>
      <c r="BD38" s="23">
        <v>181.48686707187599</v>
      </c>
      <c r="BE38" s="23">
        <v>179.317777270665</v>
      </c>
      <c r="BF38" s="23">
        <v>172.33606549815201</v>
      </c>
    </row>
    <row r="39" spans="1:58" s="29" customFormat="1" x14ac:dyDescent="0.2">
      <c r="A39" s="29" t="s">
        <v>17</v>
      </c>
      <c r="B39" s="29" t="s">
        <v>58</v>
      </c>
      <c r="C39" s="29" t="s">
        <v>25</v>
      </c>
      <c r="D39" s="29" t="s">
        <v>44</v>
      </c>
      <c r="E39" s="29">
        <v>0.17385059443894299</v>
      </c>
      <c r="F39" s="29">
        <v>0.17748858674082399</v>
      </c>
      <c r="G39" s="29">
        <v>0.17924992424641401</v>
      </c>
      <c r="H39" s="29">
        <v>0.18052219204772599</v>
      </c>
      <c r="I39" s="29">
        <v>0.17955911529426999</v>
      </c>
      <c r="J39" s="29">
        <v>0.17919202223234201</v>
      </c>
      <c r="K39" s="29">
        <v>0.18084894372340801</v>
      </c>
      <c r="L39" s="29">
        <v>0.185508887789539</v>
      </c>
      <c r="M39" s="29">
        <v>0.18572290380998099</v>
      </c>
      <c r="N39" s="29">
        <v>0.18736720812673999</v>
      </c>
      <c r="O39" s="29">
        <v>0.179621576340071</v>
      </c>
      <c r="P39" s="29">
        <v>0.17880071356621199</v>
      </c>
      <c r="Q39" s="29">
        <v>0.178493269047242</v>
      </c>
      <c r="R39" s="29">
        <v>0.18062018070441599</v>
      </c>
      <c r="S39" s="29">
        <v>0.181078569239665</v>
      </c>
      <c r="T39" s="29">
        <v>0.17336908938590401</v>
      </c>
      <c r="U39" s="29">
        <v>0.17444726824774401</v>
      </c>
      <c r="V39" s="29">
        <v>0.173094790265094</v>
      </c>
      <c r="W39" s="29">
        <v>0.17572723592218301</v>
      </c>
      <c r="X39" s="29">
        <v>0.17935511484722799</v>
      </c>
      <c r="Y39" s="29">
        <v>0.17937392884426501</v>
      </c>
      <c r="Z39" s="29">
        <v>0.18028093138475201</v>
      </c>
      <c r="AA39" s="29">
        <v>0.17334008216055799</v>
      </c>
      <c r="AB39" s="29">
        <v>0.170455308728546</v>
      </c>
      <c r="AC39" s="29">
        <v>0.17188072795175799</v>
      </c>
      <c r="AD39" s="29">
        <v>0.168459271903833</v>
      </c>
      <c r="AE39" s="29">
        <v>0.16370418119812399</v>
      </c>
      <c r="AF39" s="29">
        <v>0.16906325067841299</v>
      </c>
      <c r="AG39" s="29">
        <v>0.170747337245575</v>
      </c>
      <c r="AH39" s="29">
        <v>0.17340397803341001</v>
      </c>
      <c r="AI39" s="29">
        <v>0.17841834681418001</v>
      </c>
      <c r="AJ39" s="29">
        <v>0.18102763410578501</v>
      </c>
      <c r="AK39" s="29">
        <v>0.187919688625209</v>
      </c>
      <c r="AL39" s="29">
        <v>0.18168429894980401</v>
      </c>
      <c r="AM39" s="29">
        <v>0.185451204949313</v>
      </c>
      <c r="AN39" s="29">
        <v>0.18553417794006299</v>
      </c>
      <c r="AO39" s="29">
        <v>0.18606507337265701</v>
      </c>
      <c r="AP39" s="29">
        <v>0.192728167143114</v>
      </c>
      <c r="AQ39" s="29">
        <v>0.195078247973654</v>
      </c>
      <c r="AR39" s="29">
        <v>0.19053588562121501</v>
      </c>
      <c r="AS39" s="29">
        <v>0.192533257602372</v>
      </c>
      <c r="AT39" s="29">
        <v>0.194576553284664</v>
      </c>
      <c r="AU39" s="29">
        <v>0.21033183693051599</v>
      </c>
      <c r="AV39" s="29">
        <v>0.2059091927676</v>
      </c>
      <c r="AW39" s="29">
        <v>0.198500289234986</v>
      </c>
      <c r="AX39" s="29">
        <v>0.19706902632255399</v>
      </c>
      <c r="AY39" s="29">
        <v>0.20192900701334199</v>
      </c>
      <c r="AZ39" s="29">
        <v>0.21369371104749599</v>
      </c>
      <c r="BA39" s="29">
        <v>0.21991914678601401</v>
      </c>
      <c r="BB39" s="29">
        <v>0.21639203555133599</v>
      </c>
      <c r="BC39" s="29">
        <v>0.2141092262771</v>
      </c>
      <c r="BD39" s="29">
        <v>0.215859031362957</v>
      </c>
      <c r="BE39" s="29">
        <v>0.219214920904021</v>
      </c>
      <c r="BF39" s="29">
        <v>0.219968098082584</v>
      </c>
    </row>
    <row r="40" spans="1:58" s="29" customFormat="1" x14ac:dyDescent="0.2">
      <c r="A40" s="29" t="s">
        <v>17</v>
      </c>
      <c r="B40" s="29" t="s">
        <v>58</v>
      </c>
      <c r="C40" s="29" t="s">
        <v>26</v>
      </c>
      <c r="D40" s="29" t="s">
        <v>44</v>
      </c>
      <c r="E40" s="29">
        <v>0</v>
      </c>
      <c r="F40" s="29">
        <v>0</v>
      </c>
      <c r="G40" s="29">
        <v>0</v>
      </c>
      <c r="H40" s="29">
        <v>0</v>
      </c>
      <c r="I40" s="29">
        <v>0</v>
      </c>
      <c r="J40" s="29">
        <v>0</v>
      </c>
      <c r="K40" s="29">
        <v>0</v>
      </c>
      <c r="L40" s="29">
        <v>0</v>
      </c>
      <c r="M40" s="29">
        <v>0</v>
      </c>
      <c r="N40" s="29">
        <v>0</v>
      </c>
      <c r="O40" s="29">
        <v>0</v>
      </c>
      <c r="P40" s="29">
        <v>0</v>
      </c>
      <c r="Q40" s="29">
        <v>0</v>
      </c>
      <c r="R40" s="29">
        <v>0</v>
      </c>
      <c r="S40" s="29">
        <v>0</v>
      </c>
      <c r="T40" s="29">
        <v>0</v>
      </c>
      <c r="U40" s="29">
        <v>0</v>
      </c>
      <c r="V40" s="29">
        <v>0</v>
      </c>
      <c r="W40" s="29">
        <v>0</v>
      </c>
      <c r="X40" s="29">
        <v>0</v>
      </c>
      <c r="Y40" s="29">
        <v>0</v>
      </c>
      <c r="Z40" s="29">
        <v>0</v>
      </c>
      <c r="AA40" s="29">
        <v>0</v>
      </c>
      <c r="AB40" s="29">
        <v>0</v>
      </c>
      <c r="AC40" s="29">
        <v>0</v>
      </c>
      <c r="AD40" s="29">
        <v>0</v>
      </c>
      <c r="AE40" s="29">
        <v>0</v>
      </c>
      <c r="AF40" s="29">
        <v>0</v>
      </c>
      <c r="AG40" s="29">
        <v>0</v>
      </c>
      <c r="AH40" s="29">
        <v>0</v>
      </c>
      <c r="AI40" s="29">
        <v>0</v>
      </c>
      <c r="AJ40" s="29">
        <v>0</v>
      </c>
      <c r="AK40" s="29">
        <v>0</v>
      </c>
      <c r="AL40" s="29">
        <v>0</v>
      </c>
      <c r="AM40" s="29">
        <v>0</v>
      </c>
      <c r="AN40" s="29">
        <v>0</v>
      </c>
      <c r="AO40" s="29">
        <v>0</v>
      </c>
      <c r="AP40" s="29">
        <v>0</v>
      </c>
      <c r="AQ40" s="29">
        <v>0</v>
      </c>
      <c r="AR40" s="29">
        <v>0</v>
      </c>
      <c r="AS40" s="29">
        <v>0</v>
      </c>
      <c r="AT40" s="29">
        <v>0</v>
      </c>
      <c r="AU40" s="29">
        <v>0.16033527565217401</v>
      </c>
      <c r="AV40" s="29">
        <v>0.16249645565217399</v>
      </c>
      <c r="AW40" s="29">
        <v>0.16414610869565199</v>
      </c>
      <c r="AX40" s="29">
        <v>0.191043405452409</v>
      </c>
      <c r="AY40" s="29">
        <v>0.17949615708274899</v>
      </c>
      <c r="AZ40" s="29">
        <v>0.16778251544037501</v>
      </c>
      <c r="BA40" s="29">
        <v>0.17203284005596201</v>
      </c>
      <c r="BB40" s="29">
        <v>0.17529777478260899</v>
      </c>
      <c r="BC40" s="29">
        <v>0.17525538173913</v>
      </c>
      <c r="BD40" s="29">
        <v>0.177607783851503</v>
      </c>
      <c r="BE40" s="29">
        <v>0.17781180782608699</v>
      </c>
      <c r="BF40" s="29">
        <v>0.17948804521739101</v>
      </c>
    </row>
    <row r="41" spans="1:58" s="29" customFormat="1" x14ac:dyDescent="0.2">
      <c r="A41" s="29" t="s">
        <v>17</v>
      </c>
      <c r="B41" s="29" t="s">
        <v>58</v>
      </c>
      <c r="C41" s="29" t="s">
        <v>27</v>
      </c>
      <c r="D41" s="29" t="s">
        <v>44</v>
      </c>
      <c r="E41" s="29">
        <v>0.103652071708688</v>
      </c>
      <c r="F41" s="29">
        <v>0.104523309883783</v>
      </c>
      <c r="G41" s="29">
        <v>0.10650085272420599</v>
      </c>
      <c r="H41" s="29">
        <v>0.107447123283799</v>
      </c>
      <c r="I41" s="29">
        <v>0.10862742998133899</v>
      </c>
      <c r="J41" s="29">
        <v>0.10843967145994</v>
      </c>
      <c r="K41" s="29">
        <v>0.109465748388759</v>
      </c>
      <c r="L41" s="29">
        <v>0.110253246205581</v>
      </c>
      <c r="M41" s="29">
        <v>0.11059439709692501</v>
      </c>
      <c r="N41" s="29">
        <v>0.11135574430727201</v>
      </c>
      <c r="O41" s="29">
        <v>0.112026382503001</v>
      </c>
      <c r="P41" s="29">
        <v>0.112867557401007</v>
      </c>
      <c r="Q41" s="29">
        <v>0.11377776609967601</v>
      </c>
      <c r="R41" s="29">
        <v>0.115349788302977</v>
      </c>
      <c r="S41" s="29">
        <v>0.11648028630389699</v>
      </c>
      <c r="T41" s="29">
        <v>0.116030939086675</v>
      </c>
      <c r="U41" s="29">
        <v>0.116137314142299</v>
      </c>
      <c r="V41" s="29">
        <v>0.117153249876346</v>
      </c>
      <c r="W41" s="29">
        <v>0.11817146548574101</v>
      </c>
      <c r="X41" s="29">
        <v>0.11905277967033299</v>
      </c>
      <c r="Y41" s="29">
        <v>0.118623921821339</v>
      </c>
      <c r="Z41" s="29">
        <v>0.12051876756903999</v>
      </c>
      <c r="AA41" s="29">
        <v>0.121109781282889</v>
      </c>
      <c r="AB41" s="29">
        <v>0.11723464845902</v>
      </c>
      <c r="AC41" s="29">
        <v>0.12223873045064799</v>
      </c>
      <c r="AD41" s="29">
        <v>0.121436977465583</v>
      </c>
      <c r="AE41" s="29">
        <v>0.12516032542639899</v>
      </c>
      <c r="AF41" s="29">
        <v>0.13049520481353999</v>
      </c>
      <c r="AG41" s="29">
        <v>0.13068973201565301</v>
      </c>
      <c r="AH41" s="29">
        <v>0.141256391429678</v>
      </c>
      <c r="AI41" s="29">
        <v>0.14786643115940201</v>
      </c>
      <c r="AJ41" s="29">
        <v>0.144808680922314</v>
      </c>
      <c r="AK41" s="29">
        <v>0.14050570151248901</v>
      </c>
      <c r="AL41" s="29">
        <v>0.14979457659008</v>
      </c>
      <c r="AM41" s="29">
        <v>0.151348646432201</v>
      </c>
      <c r="AN41" s="29">
        <v>0.151511328606691</v>
      </c>
      <c r="AO41" s="29">
        <v>0.15827761590791101</v>
      </c>
      <c r="AP41" s="29">
        <v>0.16002807150052001</v>
      </c>
      <c r="AQ41" s="29">
        <v>0.16382035706762799</v>
      </c>
      <c r="AR41" s="29">
        <v>0.16089809403472699</v>
      </c>
      <c r="AS41" s="29">
        <v>0.15837117944543599</v>
      </c>
      <c r="AT41" s="29">
        <v>0.15528361931874199</v>
      </c>
      <c r="AU41" s="29">
        <v>0.15528782379511</v>
      </c>
      <c r="AV41" s="29">
        <v>0.15604097138085599</v>
      </c>
      <c r="AW41" s="29">
        <v>0.14942621801789299</v>
      </c>
      <c r="AX41" s="29">
        <v>0.16567161368861599</v>
      </c>
      <c r="AY41" s="29">
        <v>0.16651479207327299</v>
      </c>
      <c r="AZ41" s="29">
        <v>0.16259023275776799</v>
      </c>
      <c r="BA41" s="29">
        <v>0.15868158916722799</v>
      </c>
      <c r="BB41" s="29">
        <v>0.15393410509216099</v>
      </c>
      <c r="BC41" s="29">
        <v>0.15325280901025001</v>
      </c>
      <c r="BD41" s="29">
        <v>0.15833771438817301</v>
      </c>
      <c r="BE41" s="29">
        <v>0.15464054316988299</v>
      </c>
      <c r="BF41" s="29">
        <v>0.15691371858766701</v>
      </c>
    </row>
    <row r="42" spans="1:58" s="29" customFormat="1" x14ac:dyDescent="0.2">
      <c r="A42" s="29" t="s">
        <v>17</v>
      </c>
      <c r="B42" s="29" t="s">
        <v>58</v>
      </c>
      <c r="C42" s="29" t="s">
        <v>28</v>
      </c>
      <c r="D42" s="29" t="s">
        <v>44</v>
      </c>
      <c r="E42" s="29">
        <v>9.1717084931843496E-2</v>
      </c>
      <c r="F42" s="29">
        <v>9.22194150608973E-2</v>
      </c>
      <c r="G42" s="29">
        <v>9.3050590504238903E-2</v>
      </c>
      <c r="H42" s="29">
        <v>9.3014170853715203E-2</v>
      </c>
      <c r="I42" s="29">
        <v>9.3461461249516195E-2</v>
      </c>
      <c r="J42" s="29">
        <v>9.2337245957565303E-2</v>
      </c>
      <c r="K42" s="29">
        <v>9.2857682188624197E-2</v>
      </c>
      <c r="L42" s="29">
        <v>9.3076215684665994E-2</v>
      </c>
      <c r="M42" s="29">
        <v>9.2900832660127802E-2</v>
      </c>
      <c r="N42" s="29">
        <v>9.2528988735155998E-2</v>
      </c>
      <c r="O42" s="29">
        <v>9.2847736290958299E-2</v>
      </c>
      <c r="P42" s="29">
        <v>9.3782291456045996E-2</v>
      </c>
      <c r="Q42" s="29">
        <v>9.5639298281045296E-2</v>
      </c>
      <c r="R42" s="29">
        <v>9.3106538425640206E-2</v>
      </c>
      <c r="S42" s="29">
        <v>9.3723682197263306E-2</v>
      </c>
      <c r="T42" s="29">
        <v>9.3525289012844404E-2</v>
      </c>
      <c r="U42" s="29">
        <v>9.3571231067269806E-2</v>
      </c>
      <c r="V42" s="29">
        <v>9.1471603155424006E-2</v>
      </c>
      <c r="W42" s="29">
        <v>9.2174602949567905E-2</v>
      </c>
      <c r="X42" s="29">
        <v>9.0042311413628298E-2</v>
      </c>
      <c r="Y42" s="29">
        <v>9.4092463634042597E-2</v>
      </c>
      <c r="Z42" s="29">
        <v>9.8725444533463005E-2</v>
      </c>
      <c r="AA42" s="29">
        <v>9.4950063385612293E-2</v>
      </c>
      <c r="AB42" s="29">
        <v>9.0661621696158795E-2</v>
      </c>
      <c r="AC42" s="29">
        <v>8.7397285185262893E-2</v>
      </c>
      <c r="AD42" s="29">
        <v>8.4065207063886593E-2</v>
      </c>
      <c r="AE42" s="29">
        <v>7.9690853487591695E-2</v>
      </c>
      <c r="AF42" s="29">
        <v>8.4395686009911305E-2</v>
      </c>
      <c r="AG42" s="29">
        <v>8.6000938276568198E-2</v>
      </c>
      <c r="AH42" s="29">
        <v>9.2982890226061293E-2</v>
      </c>
      <c r="AI42" s="29">
        <v>9.9667190574949494E-2</v>
      </c>
      <c r="AJ42" s="29">
        <v>0.105701678189608</v>
      </c>
      <c r="AK42" s="29">
        <v>0.107926790736907</v>
      </c>
      <c r="AL42" s="29">
        <v>0.113462055707056</v>
      </c>
      <c r="AM42" s="29">
        <v>0.118449469245097</v>
      </c>
      <c r="AN42" s="29">
        <v>0.127866012167621</v>
      </c>
      <c r="AO42" s="29">
        <v>0.131341225627567</v>
      </c>
      <c r="AP42" s="29">
        <v>0.136437704108097</v>
      </c>
      <c r="AQ42" s="29">
        <v>0.14138173315078301</v>
      </c>
      <c r="AR42" s="29">
        <v>0.14830449168645601</v>
      </c>
      <c r="AS42" s="29">
        <v>0.14944348260592299</v>
      </c>
      <c r="AT42" s="29">
        <v>0.15240478691133599</v>
      </c>
      <c r="AU42" s="29">
        <v>0.15325488486428701</v>
      </c>
      <c r="AV42" s="29">
        <v>0.158501536896895</v>
      </c>
      <c r="AW42" s="29">
        <v>0.163556661624954</v>
      </c>
      <c r="AX42" s="29">
        <v>0.16146659675852801</v>
      </c>
      <c r="AY42" s="29">
        <v>0.16694317770351699</v>
      </c>
      <c r="AZ42" s="29">
        <v>0.17290255068864399</v>
      </c>
      <c r="BA42" s="29">
        <v>0.17702725446178799</v>
      </c>
      <c r="BB42" s="29">
        <v>0.179960838117317</v>
      </c>
      <c r="BC42" s="29">
        <v>0.17727659567950901</v>
      </c>
      <c r="BD42" s="29">
        <v>0.18942082159853499</v>
      </c>
      <c r="BE42" s="29">
        <v>0.190115849707618</v>
      </c>
      <c r="BF42" s="29">
        <v>0.193611276453692</v>
      </c>
    </row>
    <row r="43" spans="1:58" s="29" customFormat="1" x14ac:dyDescent="0.2">
      <c r="A43" s="29" t="s">
        <v>17</v>
      </c>
      <c r="B43" s="29" t="s">
        <v>58</v>
      </c>
      <c r="C43" s="29" t="s">
        <v>29</v>
      </c>
      <c r="D43" s="29" t="s">
        <v>44</v>
      </c>
      <c r="E43" s="29">
        <v>0.11333054908592601</v>
      </c>
      <c r="F43" s="29">
        <v>0.109950522803128</v>
      </c>
      <c r="G43" s="29">
        <v>0.110233349566667</v>
      </c>
      <c r="H43" s="29">
        <v>0.111027121698222</v>
      </c>
      <c r="I43" s="29">
        <v>0.11061682070644301</v>
      </c>
      <c r="J43" s="29">
        <v>0.107215757013585</v>
      </c>
      <c r="K43" s="29">
        <v>0.108603090243445</v>
      </c>
      <c r="L43" s="29">
        <v>0.109662608201146</v>
      </c>
      <c r="M43" s="29">
        <v>0.110299019207659</v>
      </c>
      <c r="N43" s="29">
        <v>0.110860111120039</v>
      </c>
      <c r="O43" s="29">
        <v>0.11142493767223</v>
      </c>
      <c r="P43" s="29">
        <v>0.112571776371759</v>
      </c>
      <c r="Q43" s="29">
        <v>0.113499136741009</v>
      </c>
      <c r="R43" s="29">
        <v>0.115295984515457</v>
      </c>
      <c r="S43" s="29">
        <v>0.116505208552734</v>
      </c>
      <c r="T43" s="29">
        <v>0.115966951604459</v>
      </c>
      <c r="U43" s="29">
        <v>0.116132372126819</v>
      </c>
      <c r="V43" s="29">
        <v>0.117177332859583</v>
      </c>
      <c r="W43" s="29">
        <v>0.118146554381886</v>
      </c>
      <c r="X43" s="29">
        <v>0.119076737996792</v>
      </c>
      <c r="Y43" s="29">
        <v>0.11862938909720901</v>
      </c>
      <c r="Z43" s="29">
        <v>0.120495738963284</v>
      </c>
      <c r="AA43" s="29">
        <v>0.12101031008758099</v>
      </c>
      <c r="AB43" s="29">
        <v>0.117157262159048</v>
      </c>
      <c r="AC43" s="29">
        <v>0.12217087422631701</v>
      </c>
      <c r="AD43" s="29">
        <v>0.12123733205734</v>
      </c>
      <c r="AE43" s="29">
        <v>0.12489918079434199</v>
      </c>
      <c r="AF43" s="29">
        <v>0.130375212882826</v>
      </c>
      <c r="AG43" s="29">
        <v>0.13047996500700301</v>
      </c>
      <c r="AH43" s="29">
        <v>0.14097453366201099</v>
      </c>
      <c r="AI43" s="29">
        <v>0.14772709923278399</v>
      </c>
      <c r="AJ43" s="29">
        <v>0.14431932402995101</v>
      </c>
      <c r="AK43" s="29">
        <v>0.14006162295556901</v>
      </c>
      <c r="AL43" s="29">
        <v>0.14952296532221099</v>
      </c>
      <c r="AM43" s="29">
        <v>0.15099170306200399</v>
      </c>
      <c r="AN43" s="29">
        <v>0.15120841539781599</v>
      </c>
      <c r="AO43" s="29">
        <v>0.158088984067458</v>
      </c>
      <c r="AP43" s="29">
        <v>0.15971434286573699</v>
      </c>
      <c r="AQ43" s="29">
        <v>0.16391938345611201</v>
      </c>
      <c r="AR43" s="29">
        <v>0.161276114724483</v>
      </c>
      <c r="AS43" s="29">
        <v>0.15861281963096499</v>
      </c>
      <c r="AT43" s="29">
        <v>0.155328083217186</v>
      </c>
      <c r="AU43" s="29">
        <v>0.15537292342050099</v>
      </c>
      <c r="AV43" s="29">
        <v>0.156034210995215</v>
      </c>
      <c r="AW43" s="29">
        <v>0.148775046212381</v>
      </c>
      <c r="AX43" s="29">
        <v>0.16573050542529799</v>
      </c>
      <c r="AY43" s="29">
        <v>0.167288984825024</v>
      </c>
      <c r="AZ43" s="29">
        <v>0.16498535704248099</v>
      </c>
      <c r="BA43" s="29">
        <v>0.15876491711652699</v>
      </c>
      <c r="BB43" s="29">
        <v>0.15409875259903599</v>
      </c>
      <c r="BC43" s="29">
        <v>0.15330005952291401</v>
      </c>
      <c r="BD43" s="29">
        <v>0.15861031033501499</v>
      </c>
      <c r="BE43" s="29">
        <v>0.15502579401282701</v>
      </c>
      <c r="BF43" s="29">
        <v>0.15734794065662799</v>
      </c>
    </row>
    <row r="44" spans="1:58" s="29" customFormat="1" x14ac:dyDescent="0.2">
      <c r="A44" s="29" t="s">
        <v>17</v>
      </c>
      <c r="B44" s="29" t="s">
        <v>58</v>
      </c>
      <c r="C44" s="29" t="s">
        <v>32</v>
      </c>
      <c r="D44" s="29" t="s">
        <v>44</v>
      </c>
      <c r="E44" s="29">
        <v>0</v>
      </c>
      <c r="F44" s="29">
        <v>0</v>
      </c>
      <c r="G44" s="29">
        <v>0</v>
      </c>
      <c r="H44" s="29">
        <v>0</v>
      </c>
      <c r="I44" s="29">
        <v>0</v>
      </c>
      <c r="J44" s="29">
        <v>0</v>
      </c>
      <c r="K44" s="29">
        <v>0</v>
      </c>
      <c r="L44" s="29">
        <v>0</v>
      </c>
      <c r="M44" s="29">
        <v>0</v>
      </c>
      <c r="N44" s="29">
        <v>0</v>
      </c>
      <c r="O44" s="29">
        <v>0</v>
      </c>
      <c r="P44" s="29">
        <v>0</v>
      </c>
      <c r="Q44" s="29">
        <v>0</v>
      </c>
      <c r="R44" s="29">
        <v>0</v>
      </c>
      <c r="S44" s="29">
        <v>0</v>
      </c>
      <c r="T44" s="29">
        <v>0</v>
      </c>
      <c r="U44" s="29">
        <v>0</v>
      </c>
      <c r="V44" s="29">
        <v>0</v>
      </c>
      <c r="W44" s="29">
        <v>0</v>
      </c>
      <c r="X44" s="29">
        <v>0</v>
      </c>
      <c r="Y44" s="29">
        <v>0</v>
      </c>
      <c r="Z44" s="29">
        <v>0</v>
      </c>
      <c r="AA44" s="29">
        <v>0</v>
      </c>
      <c r="AB44" s="29">
        <v>0</v>
      </c>
      <c r="AC44" s="29">
        <v>0</v>
      </c>
      <c r="AD44" s="29">
        <v>0</v>
      </c>
      <c r="AE44" s="29">
        <v>0</v>
      </c>
      <c r="AF44" s="29">
        <v>0</v>
      </c>
      <c r="AG44" s="29">
        <v>0</v>
      </c>
      <c r="AH44" s="29">
        <v>0</v>
      </c>
      <c r="AI44" s="29">
        <v>0</v>
      </c>
      <c r="AJ44" s="29">
        <v>0</v>
      </c>
      <c r="AK44" s="29">
        <v>0</v>
      </c>
      <c r="AL44" s="29">
        <v>0</v>
      </c>
      <c r="AM44" s="29">
        <v>0</v>
      </c>
      <c r="AN44" s="29">
        <v>0</v>
      </c>
      <c r="AO44" s="29">
        <v>0</v>
      </c>
      <c r="AP44" s="29">
        <v>0</v>
      </c>
      <c r="AQ44" s="29">
        <v>0</v>
      </c>
      <c r="AR44" s="29">
        <v>0</v>
      </c>
      <c r="AS44" s="29">
        <v>0</v>
      </c>
      <c r="AT44" s="29">
        <v>0</v>
      </c>
      <c r="AU44" s="29">
        <v>0</v>
      </c>
      <c r="AV44" s="29">
        <v>0</v>
      </c>
      <c r="AW44" s="29">
        <v>0.30777296803904503</v>
      </c>
      <c r="AX44" s="29">
        <v>0.30713373138351702</v>
      </c>
      <c r="AY44" s="29">
        <v>0.30519693058639902</v>
      </c>
      <c r="AZ44" s="29">
        <v>0.31515580999468701</v>
      </c>
      <c r="BA44" s="29">
        <v>0.32979556811142902</v>
      </c>
      <c r="BB44" s="29">
        <v>0.32755097581314802</v>
      </c>
      <c r="BC44" s="29">
        <v>0.334885546101576</v>
      </c>
      <c r="BD44" s="29">
        <v>0.33345210851308998</v>
      </c>
      <c r="BE44" s="29">
        <v>0.32339855255986</v>
      </c>
      <c r="BF44" s="29">
        <v>0.332341124995429</v>
      </c>
    </row>
    <row r="45" spans="1:58" s="29" customFormat="1" x14ac:dyDescent="0.2">
      <c r="A45" s="29" t="s">
        <v>17</v>
      </c>
      <c r="B45" s="29" t="s">
        <v>58</v>
      </c>
      <c r="C45" s="29" t="s">
        <v>34</v>
      </c>
      <c r="D45" s="29" t="s">
        <v>44</v>
      </c>
      <c r="E45" s="29">
        <v>3.4603374473119203E-2</v>
      </c>
      <c r="F45" s="29">
        <v>3.5126088129865701E-2</v>
      </c>
      <c r="G45" s="29">
        <v>3.5723066675595203E-2</v>
      </c>
      <c r="H45" s="29">
        <v>3.5739598330038203E-2</v>
      </c>
      <c r="I45" s="29">
        <v>3.6642678473829203E-2</v>
      </c>
      <c r="J45" s="29">
        <v>3.6582388495657897E-2</v>
      </c>
      <c r="K45" s="29">
        <v>3.6578659729495797E-2</v>
      </c>
      <c r="L45" s="29">
        <v>3.7652015464040602E-2</v>
      </c>
      <c r="M45" s="29">
        <v>4.09595846422975E-2</v>
      </c>
      <c r="N45" s="29">
        <v>3.9657603281673399E-2</v>
      </c>
      <c r="O45" s="29">
        <v>3.89674412135829E-2</v>
      </c>
      <c r="P45" s="29">
        <v>3.7132019615970797E-2</v>
      </c>
      <c r="Q45" s="29">
        <v>3.8514814493242303E-2</v>
      </c>
      <c r="R45" s="29">
        <v>3.9408846456633298E-2</v>
      </c>
      <c r="S45" s="29">
        <v>3.9544283399068701E-2</v>
      </c>
      <c r="T45" s="29">
        <v>4.17052509025507E-2</v>
      </c>
      <c r="U45" s="29">
        <v>4.1053970094207998E-2</v>
      </c>
      <c r="V45" s="29">
        <v>4.0566921915484097E-2</v>
      </c>
      <c r="W45" s="29">
        <v>4.1107479181502801E-2</v>
      </c>
      <c r="X45" s="29">
        <v>4.0283510150293002E-2</v>
      </c>
      <c r="Y45" s="29">
        <v>4.1071217058074302E-2</v>
      </c>
      <c r="Z45" s="29">
        <v>4.1715686386017602E-2</v>
      </c>
      <c r="AA45" s="29">
        <v>4.1716673141788098E-2</v>
      </c>
      <c r="AB45" s="29">
        <v>4.4550052689620603E-2</v>
      </c>
      <c r="AC45" s="29">
        <v>4.5365879163354501E-2</v>
      </c>
      <c r="AD45" s="29">
        <v>4.4545160517497101E-2</v>
      </c>
      <c r="AE45" s="29">
        <v>4.4753259961702901E-2</v>
      </c>
      <c r="AF45" s="29">
        <v>4.5519715837002102E-2</v>
      </c>
      <c r="AG45" s="29">
        <v>4.4004235869051798E-2</v>
      </c>
      <c r="AH45" s="29">
        <v>4.5194466503848098E-2</v>
      </c>
      <c r="AI45" s="29">
        <v>4.5529419860096697E-2</v>
      </c>
      <c r="AJ45" s="29">
        <v>4.5667174941342099E-2</v>
      </c>
      <c r="AK45" s="29">
        <v>4.3183181656379098E-2</v>
      </c>
      <c r="AL45" s="29">
        <v>4.4413935702323402E-2</v>
      </c>
      <c r="AM45" s="29">
        <v>4.6380485904138798E-2</v>
      </c>
      <c r="AN45" s="29">
        <v>4.8297696207041503E-2</v>
      </c>
      <c r="AO45" s="29">
        <v>4.8352243739206498E-2</v>
      </c>
      <c r="AP45" s="29">
        <v>4.9096012096669403E-2</v>
      </c>
      <c r="AQ45" s="29">
        <v>4.8318459309406203E-2</v>
      </c>
      <c r="AR45" s="29">
        <v>5.1325800580823401E-2</v>
      </c>
      <c r="AS45" s="29">
        <v>5.1820368635809799E-2</v>
      </c>
      <c r="AT45" s="29">
        <v>4.9930766821770202E-2</v>
      </c>
      <c r="AU45" s="29">
        <v>5.18617456464395E-2</v>
      </c>
      <c r="AV45" s="29">
        <v>4.9777896293384E-2</v>
      </c>
      <c r="AW45" s="29">
        <v>5.0374190505193997E-2</v>
      </c>
      <c r="AX45" s="29">
        <v>5.0116065539225603E-2</v>
      </c>
      <c r="AY45" s="29">
        <v>5.0375646175687801E-2</v>
      </c>
      <c r="AZ45" s="29">
        <v>5.4467932265904399E-2</v>
      </c>
      <c r="BA45" s="29">
        <v>5.9326737696310201E-2</v>
      </c>
      <c r="BB45" s="29">
        <v>5.8119548471693899E-2</v>
      </c>
      <c r="BC45" s="29">
        <v>5.8222747395383197E-2</v>
      </c>
      <c r="BD45" s="29">
        <v>5.8560844172612203E-2</v>
      </c>
      <c r="BE45" s="29">
        <v>5.5998687389117903E-2</v>
      </c>
      <c r="BF45" s="29">
        <v>5.8067626165192301E-2</v>
      </c>
    </row>
    <row r="46" spans="1:58" s="29" customFormat="1" x14ac:dyDescent="0.2">
      <c r="A46" s="29" t="s">
        <v>17</v>
      </c>
      <c r="B46" s="29" t="s">
        <v>58</v>
      </c>
      <c r="C46" s="29" t="s">
        <v>35</v>
      </c>
      <c r="D46" s="29" t="s">
        <v>44</v>
      </c>
      <c r="E46" s="29">
        <v>0.21100306859864901</v>
      </c>
      <c r="F46" s="29">
        <v>0.213010405878407</v>
      </c>
      <c r="G46" s="29">
        <v>0.215770506523116</v>
      </c>
      <c r="H46" s="29">
        <v>0.21650189050952701</v>
      </c>
      <c r="I46" s="29">
        <v>0.21852802800315199</v>
      </c>
      <c r="J46" s="29">
        <v>0.21698398918473299</v>
      </c>
      <c r="K46" s="29">
        <v>0.21914698323409401</v>
      </c>
      <c r="L46" s="29">
        <v>0.22046819194508099</v>
      </c>
      <c r="M46" s="29">
        <v>0.22083598132557999</v>
      </c>
      <c r="N46" s="29">
        <v>0.22088032093096199</v>
      </c>
      <c r="O46" s="29">
        <v>0.22097111682311499</v>
      </c>
      <c r="P46" s="29">
        <v>0.22308952285432501</v>
      </c>
      <c r="Q46" s="29">
        <v>0.224278702785187</v>
      </c>
      <c r="R46" s="29">
        <v>0.226923698510611</v>
      </c>
      <c r="S46" s="29">
        <v>0.22860227272285299</v>
      </c>
      <c r="T46" s="29">
        <v>0.22625037392691699</v>
      </c>
      <c r="U46" s="29">
        <v>0.22594538901373401</v>
      </c>
      <c r="V46" s="29">
        <v>0.22747986556845901</v>
      </c>
      <c r="W46" s="29">
        <v>0.22868302785903999</v>
      </c>
      <c r="X46" s="29">
        <v>0.230403540932821</v>
      </c>
      <c r="Y46" s="29">
        <v>0.228473645092135</v>
      </c>
      <c r="Z46" s="29">
        <v>0.23101839297101801</v>
      </c>
      <c r="AA46" s="29">
        <v>0.23178943179233399</v>
      </c>
      <c r="AB46" s="29">
        <v>0.23358164426391201</v>
      </c>
      <c r="AC46" s="29">
        <v>0.23562171703695101</v>
      </c>
      <c r="AD46" s="29">
        <v>0.23992415248329901</v>
      </c>
      <c r="AE46" s="29">
        <v>0.24461630522939401</v>
      </c>
      <c r="AF46" s="29">
        <v>0.24230557506707301</v>
      </c>
      <c r="AG46" s="29">
        <v>0.237387816516829</v>
      </c>
      <c r="AH46" s="29">
        <v>0.238885857117666</v>
      </c>
      <c r="AI46" s="29">
        <v>0.24206614680083899</v>
      </c>
      <c r="AJ46" s="29">
        <v>0.24029808844932199</v>
      </c>
      <c r="AK46" s="29">
        <v>0.24045312138074401</v>
      </c>
      <c r="AL46" s="29">
        <v>0.241881725419476</v>
      </c>
      <c r="AM46" s="29">
        <v>0.24084809804040899</v>
      </c>
      <c r="AN46" s="29">
        <v>0.24127373172868899</v>
      </c>
      <c r="AO46" s="29">
        <v>0.24493750484315399</v>
      </c>
      <c r="AP46" s="29">
        <v>0.24661672030559101</v>
      </c>
      <c r="AQ46" s="29">
        <v>0.24820465924669399</v>
      </c>
      <c r="AR46" s="29">
        <v>0.247851120899615</v>
      </c>
      <c r="AS46" s="29">
        <v>0.246539152832186</v>
      </c>
      <c r="AT46" s="29">
        <v>0.24572846044969901</v>
      </c>
      <c r="AU46" s="29">
        <v>0.244770808597991</v>
      </c>
      <c r="AV46" s="29">
        <v>0.25542866418738702</v>
      </c>
      <c r="AW46" s="29">
        <v>0.254048137181761</v>
      </c>
      <c r="AX46" s="29">
        <v>0.25172785633451</v>
      </c>
      <c r="AY46" s="29">
        <v>0.25521917863419902</v>
      </c>
      <c r="AZ46" s="29">
        <v>0.26144360893339103</v>
      </c>
      <c r="BA46" s="29">
        <v>0.25733236705107099</v>
      </c>
      <c r="BB46" s="29">
        <v>0.25678906736629697</v>
      </c>
      <c r="BC46" s="29">
        <v>0.25804772457264602</v>
      </c>
      <c r="BD46" s="29">
        <v>0.26104157942155398</v>
      </c>
      <c r="BE46" s="29">
        <v>0.25909003649579199</v>
      </c>
      <c r="BF46" s="29">
        <v>0.26220442094820801</v>
      </c>
    </row>
    <row r="47" spans="1:58" s="29" customFormat="1" x14ac:dyDescent="0.2">
      <c r="A47" s="29" t="s">
        <v>17</v>
      </c>
      <c r="B47" s="29" t="s">
        <v>58</v>
      </c>
      <c r="C47" s="29" t="s">
        <v>37</v>
      </c>
      <c r="D47" s="29" t="s">
        <v>44</v>
      </c>
      <c r="E47" s="29">
        <v>0.133402092575266</v>
      </c>
      <c r="F47" s="29">
        <v>0.13432032252610401</v>
      </c>
      <c r="G47" s="29">
        <v>0.13596477963283499</v>
      </c>
      <c r="H47" s="29">
        <v>0.13633981713667401</v>
      </c>
      <c r="I47" s="29">
        <v>0.13700140054606999</v>
      </c>
      <c r="J47" s="29">
        <v>0.135668679176109</v>
      </c>
      <c r="K47" s="29">
        <v>0.13648660435424401</v>
      </c>
      <c r="L47" s="29">
        <v>0.13684519415093799</v>
      </c>
      <c r="M47" s="29">
        <v>0.136798474975632</v>
      </c>
      <c r="N47" s="29">
        <v>0.136363053100586</v>
      </c>
      <c r="O47" s="29">
        <v>0.13601563967525801</v>
      </c>
      <c r="P47" s="29">
        <v>0.137101792057681</v>
      </c>
      <c r="Q47" s="29">
        <v>0.137668125320213</v>
      </c>
      <c r="R47" s="29">
        <v>0.138021444730211</v>
      </c>
      <c r="S47" s="29">
        <v>0.13717810621396501</v>
      </c>
      <c r="T47" s="29">
        <v>0.14106129235213399</v>
      </c>
      <c r="U47" s="29">
        <v>0.13956433091269699</v>
      </c>
      <c r="V47" s="29">
        <v>0.14420185718671399</v>
      </c>
      <c r="W47" s="29">
        <v>0.142512110408196</v>
      </c>
      <c r="X47" s="29">
        <v>0.14391735129842501</v>
      </c>
      <c r="Y47" s="29">
        <v>0.14179224999711601</v>
      </c>
      <c r="Z47" s="29">
        <v>0.146454944107967</v>
      </c>
      <c r="AA47" s="29">
        <v>0.14599669528105599</v>
      </c>
      <c r="AB47" s="29">
        <v>0.146120716393211</v>
      </c>
      <c r="AC47" s="29">
        <v>0.148517245089721</v>
      </c>
      <c r="AD47" s="29">
        <v>0.15121896619704001</v>
      </c>
      <c r="AE47" s="29">
        <v>0.14483794053519999</v>
      </c>
      <c r="AF47" s="29">
        <v>0.148368044321804</v>
      </c>
      <c r="AG47" s="29">
        <v>0.150775946592173</v>
      </c>
      <c r="AH47" s="29">
        <v>0.152512860233499</v>
      </c>
      <c r="AI47" s="29">
        <v>0.15153077379154301</v>
      </c>
      <c r="AJ47" s="29">
        <v>0.15066697293968201</v>
      </c>
      <c r="AK47" s="29">
        <v>0.15038728843075599</v>
      </c>
      <c r="AL47" s="29">
        <v>0.15024863934757701</v>
      </c>
      <c r="AM47" s="29">
        <v>0.15075914429171899</v>
      </c>
      <c r="AN47" s="29">
        <v>0.151459427659453</v>
      </c>
      <c r="AO47" s="29">
        <v>0.150923532570058</v>
      </c>
      <c r="AP47" s="29">
        <v>0.152754192237508</v>
      </c>
      <c r="AQ47" s="29">
        <v>0.15380756358027101</v>
      </c>
      <c r="AR47" s="29">
        <v>0.156109335159025</v>
      </c>
      <c r="AS47" s="29">
        <v>0.15137283232227999</v>
      </c>
      <c r="AT47" s="29">
        <v>0.157698064527756</v>
      </c>
      <c r="AU47" s="29">
        <v>0.15529486157831701</v>
      </c>
      <c r="AV47" s="29">
        <v>0.15858198421099401</v>
      </c>
      <c r="AW47" s="29">
        <v>0.15701099380492001</v>
      </c>
      <c r="AX47" s="29">
        <v>0.15381789205097399</v>
      </c>
      <c r="AY47" s="29">
        <v>0.15704458060562801</v>
      </c>
      <c r="AZ47" s="29">
        <v>0.15826293021569901</v>
      </c>
      <c r="BA47" s="29">
        <v>0.15960738304654101</v>
      </c>
      <c r="BB47" s="29">
        <v>0.16176316797394599</v>
      </c>
      <c r="BC47" s="29">
        <v>0.16348535113972501</v>
      </c>
      <c r="BD47" s="29">
        <v>0.158827719641978</v>
      </c>
      <c r="BE47" s="29">
        <v>0.15927167327710801</v>
      </c>
      <c r="BF47" s="29">
        <v>0.16163907481074299</v>
      </c>
    </row>
    <row r="48" spans="1:58" s="29" customFormat="1" x14ac:dyDescent="0.2">
      <c r="A48" s="29" t="s">
        <v>17</v>
      </c>
      <c r="B48" s="29" t="s">
        <v>58</v>
      </c>
      <c r="C48" s="29" t="s">
        <v>38</v>
      </c>
      <c r="D48" s="29" t="s">
        <v>44</v>
      </c>
      <c r="E48" s="29">
        <v>1.8428147040228899E-2</v>
      </c>
      <c r="F48" s="29">
        <v>1.8589151563537E-2</v>
      </c>
      <c r="G48" s="29">
        <v>1.8725030522722001E-2</v>
      </c>
      <c r="H48" s="29">
        <v>1.8907234714392401E-2</v>
      </c>
      <c r="I48" s="29">
        <v>1.91184749181748E-2</v>
      </c>
      <c r="J48" s="29">
        <v>1.9186175041101001E-2</v>
      </c>
      <c r="K48" s="29">
        <v>1.9253908280885201E-2</v>
      </c>
      <c r="L48" s="29">
        <v>1.9349715893691E-2</v>
      </c>
      <c r="M48" s="29">
        <v>1.9377737431940802E-2</v>
      </c>
      <c r="N48" s="29">
        <v>1.9301904832375E-2</v>
      </c>
      <c r="O48" s="29">
        <v>1.9185100166486099E-2</v>
      </c>
      <c r="P48" s="29">
        <v>1.99824147370385E-2</v>
      </c>
      <c r="Q48" s="29">
        <v>2.0084133699574899E-2</v>
      </c>
      <c r="R48" s="29">
        <v>2.06471296163937E-2</v>
      </c>
      <c r="S48" s="29">
        <v>2.08386053968719E-2</v>
      </c>
      <c r="T48" s="29">
        <v>2.06799375544508E-2</v>
      </c>
      <c r="U48" s="29">
        <v>2.0744075971877701E-2</v>
      </c>
      <c r="V48" s="29">
        <v>2.07016630248615E-2</v>
      </c>
      <c r="W48" s="29">
        <v>2.0891559214562101E-2</v>
      </c>
      <c r="X48" s="29">
        <v>2.0858375460076298E-2</v>
      </c>
      <c r="Y48" s="29">
        <v>2.05700468039565E-2</v>
      </c>
      <c r="Z48" s="29">
        <v>2.1202569989181401E-2</v>
      </c>
      <c r="AA48" s="29">
        <v>2.1181404902427599E-2</v>
      </c>
      <c r="AB48" s="29">
        <v>2.1205681085501301E-2</v>
      </c>
      <c r="AC48" s="29">
        <v>2.14733286685376E-2</v>
      </c>
      <c r="AD48" s="29">
        <v>2.1160502876910101E-2</v>
      </c>
      <c r="AE48" s="29">
        <v>2.1244384434735801E-2</v>
      </c>
      <c r="AF48" s="29">
        <v>2.12678916150979E-2</v>
      </c>
      <c r="AG48" s="29">
        <v>2.12851302125526E-2</v>
      </c>
      <c r="AH48" s="29">
        <v>2.1297429551452099E-2</v>
      </c>
      <c r="AI48" s="29">
        <v>2.1275601817420799E-2</v>
      </c>
      <c r="AJ48" s="29">
        <v>0</v>
      </c>
      <c r="AK48" s="29">
        <v>0</v>
      </c>
      <c r="AL48" s="29">
        <v>0</v>
      </c>
      <c r="AM48" s="29">
        <v>0</v>
      </c>
      <c r="AN48" s="29">
        <v>0</v>
      </c>
      <c r="AO48" s="29">
        <v>0</v>
      </c>
      <c r="AP48" s="29">
        <v>0</v>
      </c>
      <c r="AQ48" s="29">
        <v>0</v>
      </c>
      <c r="AR48" s="29">
        <v>0</v>
      </c>
      <c r="AS48" s="29">
        <v>0</v>
      </c>
      <c r="AT48" s="29">
        <v>0</v>
      </c>
      <c r="AU48" s="29">
        <v>0</v>
      </c>
      <c r="AV48" s="29">
        <v>0</v>
      </c>
      <c r="AW48" s="29">
        <v>0</v>
      </c>
      <c r="AX48" s="29">
        <v>2.16131270329139E-2</v>
      </c>
      <c r="AY48" s="29">
        <v>2.16814699003599E-2</v>
      </c>
      <c r="AZ48" s="29">
        <v>2.1591197676713601E-2</v>
      </c>
      <c r="BA48" s="29">
        <v>2.1591578054836399E-2</v>
      </c>
      <c r="BB48" s="29">
        <v>2.1577172479564401E-2</v>
      </c>
      <c r="BC48" s="29">
        <v>2.1558803550740399E-2</v>
      </c>
      <c r="BD48" s="29">
        <v>2.15786973462689E-2</v>
      </c>
      <c r="BE48" s="29">
        <v>2.1615926016985601E-2</v>
      </c>
      <c r="BF48" s="29">
        <v>2.1617343290242799E-2</v>
      </c>
    </row>
    <row r="49" spans="1:58" s="29" customFormat="1" x14ac:dyDescent="0.2">
      <c r="A49" s="29" t="s">
        <v>17</v>
      </c>
      <c r="B49" s="29" t="s">
        <v>58</v>
      </c>
      <c r="C49" s="29" t="s">
        <v>39</v>
      </c>
      <c r="D49" s="29" t="s">
        <v>44</v>
      </c>
      <c r="E49" s="29">
        <v>4.5858542465921699E-2</v>
      </c>
      <c r="F49" s="29">
        <v>4.6109707530448699E-2</v>
      </c>
      <c r="G49" s="29">
        <v>4.65252952521195E-2</v>
      </c>
      <c r="H49" s="29">
        <v>4.6507085426857497E-2</v>
      </c>
      <c r="I49" s="29">
        <v>4.6730730624758098E-2</v>
      </c>
      <c r="J49" s="29">
        <v>4.6168622978782603E-2</v>
      </c>
      <c r="K49" s="29">
        <v>4.6428841094312098E-2</v>
      </c>
      <c r="L49" s="29">
        <v>4.6538107842332997E-2</v>
      </c>
      <c r="M49" s="29">
        <v>4.6450416330063901E-2</v>
      </c>
      <c r="N49" s="29">
        <v>4.6264494367577999E-2</v>
      </c>
      <c r="O49" s="29">
        <v>4.6423868145479101E-2</v>
      </c>
      <c r="P49" s="29">
        <v>4.6891145301602002E-2</v>
      </c>
      <c r="Q49" s="29">
        <v>4.7819649567104501E-2</v>
      </c>
      <c r="R49" s="29">
        <v>4.6553269212820103E-2</v>
      </c>
      <c r="S49" s="29">
        <v>4.6861841098631597E-2</v>
      </c>
      <c r="T49" s="29">
        <v>4.6762644506422202E-2</v>
      </c>
      <c r="U49" s="29">
        <v>4.6785615533634903E-2</v>
      </c>
      <c r="V49" s="29">
        <v>4.5735801152965203E-2</v>
      </c>
      <c r="W49" s="29">
        <v>4.6087301049110498E-2</v>
      </c>
      <c r="X49" s="29">
        <v>4.50211561324965E-2</v>
      </c>
      <c r="Y49" s="29">
        <v>4.7046231817021299E-2</v>
      </c>
      <c r="Z49" s="29">
        <v>4.93627218414667E-2</v>
      </c>
      <c r="AA49" s="29">
        <v>4.7475031269001398E-2</v>
      </c>
      <c r="AB49" s="29">
        <v>4.5330810422916701E-2</v>
      </c>
      <c r="AC49" s="29">
        <v>4.3698642167432702E-2</v>
      </c>
      <c r="AD49" s="29">
        <v>4.2032603531943297E-2</v>
      </c>
      <c r="AE49" s="29">
        <v>3.9845426743796299E-2</v>
      </c>
      <c r="AF49" s="29">
        <v>4.2197842580458E-2</v>
      </c>
      <c r="AG49" s="29">
        <v>4.3000469563222198E-2</v>
      </c>
      <c r="AH49" s="29">
        <v>4.6491445539280703E-2</v>
      </c>
      <c r="AI49" s="29">
        <v>4.98335957149528E-2</v>
      </c>
      <c r="AJ49" s="29">
        <v>5.2850839094802302E-2</v>
      </c>
      <c r="AK49" s="29">
        <v>5.3963395368455999E-2</v>
      </c>
      <c r="AL49" s="29">
        <v>5.67310282775658E-2</v>
      </c>
      <c r="AM49" s="29">
        <v>5.9224734202408799E-2</v>
      </c>
      <c r="AN49" s="29">
        <v>6.39330060838115E-2</v>
      </c>
      <c r="AO49" s="29">
        <v>6.5670612813786E-2</v>
      </c>
      <c r="AP49" s="29">
        <v>6.8218608814290094E-2</v>
      </c>
      <c r="AQ49" s="29">
        <v>7.0689585662827903E-2</v>
      </c>
      <c r="AR49" s="29">
        <v>7.4152099256368106E-2</v>
      </c>
      <c r="AS49" s="29">
        <v>7.4717546659902004E-2</v>
      </c>
      <c r="AT49" s="29">
        <v>7.6187433898204704E-2</v>
      </c>
      <c r="AU49" s="29">
        <v>7.6616282412602599E-2</v>
      </c>
      <c r="AV49" s="29">
        <v>7.9175667607132696E-2</v>
      </c>
      <c r="AW49" s="29">
        <v>8.1747608987332507E-2</v>
      </c>
      <c r="AX49" s="29">
        <v>8.0688080286254196E-2</v>
      </c>
      <c r="AY49" s="29">
        <v>8.3440870280733603E-2</v>
      </c>
      <c r="AZ49" s="29">
        <v>8.6442132325283999E-2</v>
      </c>
      <c r="BA49" s="29">
        <v>8.8495274473192498E-2</v>
      </c>
      <c r="BB49" s="29">
        <v>8.9968467846353595E-2</v>
      </c>
      <c r="BC49" s="29">
        <v>8.8613884811956395E-2</v>
      </c>
      <c r="BD49" s="29">
        <v>9.4691477974513202E-2</v>
      </c>
      <c r="BE49" s="29">
        <v>9.5061504271660602E-2</v>
      </c>
      <c r="BF49" s="29">
        <v>9.6802471274818197E-2</v>
      </c>
    </row>
    <row r="50" spans="1:58" s="28" customFormat="1" x14ac:dyDescent="0.2">
      <c r="A50" s="28" t="s">
        <v>17</v>
      </c>
      <c r="B50" s="28" t="s">
        <v>57</v>
      </c>
      <c r="C50" s="28" t="s">
        <v>20</v>
      </c>
      <c r="D50" s="28" t="s">
        <v>225</v>
      </c>
      <c r="E50" s="28">
        <v>32.3606733279072</v>
      </c>
      <c r="F50" s="28">
        <v>35.3673021003586</v>
      </c>
      <c r="G50" s="28">
        <v>40.729096609511501</v>
      </c>
      <c r="H50" s="28">
        <v>45.5416945326186</v>
      </c>
      <c r="I50" s="28">
        <v>47.750460075560603</v>
      </c>
      <c r="J50" s="28">
        <v>52.377993353134798</v>
      </c>
      <c r="K50" s="28">
        <v>55.836476842916198</v>
      </c>
      <c r="L50" s="28">
        <v>58.6147932055285</v>
      </c>
      <c r="M50" s="28">
        <v>63.203383701155502</v>
      </c>
      <c r="N50" s="28">
        <v>68.833675729941405</v>
      </c>
      <c r="O50" s="28">
        <v>73.117378014350393</v>
      </c>
      <c r="P50" s="28">
        <v>76.253855859806094</v>
      </c>
      <c r="Q50" s="28">
        <v>79.486802801100794</v>
      </c>
      <c r="R50" s="28">
        <v>86.742209880126495</v>
      </c>
      <c r="S50" s="28">
        <v>85.264650558287201</v>
      </c>
      <c r="T50" s="28">
        <v>89.825534212264401</v>
      </c>
      <c r="U50" s="28">
        <v>94.862037672017095</v>
      </c>
      <c r="V50" s="28">
        <v>99.582543650143506</v>
      </c>
      <c r="W50" s="28">
        <v>104.623543962855</v>
      </c>
      <c r="X50" s="28">
        <v>110.61181289639801</v>
      </c>
      <c r="Y50" s="28">
        <v>111.23730178853801</v>
      </c>
      <c r="Z50" s="28">
        <v>113.284265887215</v>
      </c>
      <c r="AA50" s="28">
        <v>115.32925086882901</v>
      </c>
      <c r="AB50" s="28">
        <v>120.400282198635</v>
      </c>
      <c r="AC50" s="28">
        <v>123.052897346506</v>
      </c>
      <c r="AD50" s="28">
        <v>130.30877259968599</v>
      </c>
      <c r="AE50" s="28">
        <v>134.69302503043201</v>
      </c>
      <c r="AF50" s="28">
        <v>141.249948837842</v>
      </c>
      <c r="AG50" s="28">
        <v>150.05783721776899</v>
      </c>
      <c r="AH50" s="28">
        <v>153.05943168878301</v>
      </c>
      <c r="AI50" s="28">
        <v>155.7286031738</v>
      </c>
      <c r="AJ50" s="28">
        <v>161.07707104593899</v>
      </c>
      <c r="AK50" s="28">
        <v>165.71033130258701</v>
      </c>
      <c r="AL50" s="28">
        <v>168.63418646874001</v>
      </c>
      <c r="AM50" s="28">
        <v>169.91008760386899</v>
      </c>
      <c r="AN50" s="28">
        <v>177.139967270765</v>
      </c>
      <c r="AO50" s="28">
        <v>184.41927732829399</v>
      </c>
      <c r="AP50" s="28">
        <v>192.534744592431</v>
      </c>
      <c r="AQ50" s="28">
        <v>193.64207828857801</v>
      </c>
      <c r="AR50" s="28">
        <v>199.12874754622399</v>
      </c>
      <c r="AS50" s="28">
        <v>204.17776105043399</v>
      </c>
      <c r="AT50" s="28">
        <v>207.97276921560899</v>
      </c>
      <c r="AU50" s="28">
        <v>211.79262163005899</v>
      </c>
      <c r="AV50" s="28">
        <v>213.72003856987899</v>
      </c>
      <c r="AW50" s="28">
        <v>222.00930739330499</v>
      </c>
      <c r="AX50" s="28">
        <v>231.25795334196701</v>
      </c>
      <c r="AY50" s="28">
        <v>232.29085356829401</v>
      </c>
      <c r="AZ50" s="28">
        <v>234.78259149444301</v>
      </c>
      <c r="BA50" s="28">
        <v>238.00724643291201</v>
      </c>
      <c r="BB50" s="28">
        <v>228.751183827907</v>
      </c>
      <c r="BC50" s="28">
        <v>235.33765888234399</v>
      </c>
      <c r="BD50" s="28">
        <v>219.20957223816799</v>
      </c>
      <c r="BE50" s="28">
        <v>218.768923557345</v>
      </c>
      <c r="BF50" s="28">
        <v>220.285546128189</v>
      </c>
    </row>
    <row r="51" spans="1:58" s="28" customFormat="1" x14ac:dyDescent="0.2">
      <c r="A51" s="28" t="s">
        <v>17</v>
      </c>
      <c r="B51" s="28" t="s">
        <v>57</v>
      </c>
      <c r="C51" s="28" t="s">
        <v>21</v>
      </c>
      <c r="D51" s="28" t="s">
        <v>225</v>
      </c>
      <c r="E51" s="28">
        <v>4.3089310583999998</v>
      </c>
      <c r="F51" s="28">
        <v>4.3594145496000003</v>
      </c>
      <c r="G51" s="28">
        <v>4.7445680177999998</v>
      </c>
      <c r="H51" s="28">
        <v>5.2661203776000001</v>
      </c>
      <c r="I51" s="28">
        <v>5.5730600399999997</v>
      </c>
      <c r="J51" s="28">
        <v>6.5152265776</v>
      </c>
      <c r="K51" s="28">
        <v>7.6605564976</v>
      </c>
      <c r="L51" s="28">
        <v>8.7808927689999994</v>
      </c>
      <c r="M51" s="28">
        <v>10.0425771792</v>
      </c>
      <c r="N51" s="28">
        <v>10.9494726444</v>
      </c>
      <c r="O51" s="28">
        <v>10.6440707562</v>
      </c>
      <c r="P51" s="28">
        <v>9.2424157210000004</v>
      </c>
      <c r="Q51" s="28">
        <v>8.2433972588</v>
      </c>
      <c r="R51" s="28">
        <v>5.9643484879999997</v>
      </c>
      <c r="S51" s="28">
        <v>3.9324156208000001</v>
      </c>
      <c r="T51" s="28">
        <v>1.8891654804</v>
      </c>
      <c r="U51" s="28">
        <v>0.55877011259999998</v>
      </c>
      <c r="V51" s="28">
        <v>0.17130308</v>
      </c>
      <c r="W51" s="28">
        <v>7.4289895999999994E-2</v>
      </c>
      <c r="X51" s="28">
        <v>7.8404103000000003E-2</v>
      </c>
      <c r="Y51" s="28">
        <v>7.5549047800000005E-2</v>
      </c>
      <c r="Z51" s="28">
        <v>6.3777455999999996E-2</v>
      </c>
      <c r="AA51" s="28">
        <v>5.7159590400000002E-2</v>
      </c>
      <c r="AB51" s="28">
        <v>4.502196E-2</v>
      </c>
      <c r="AC51" s="28">
        <v>4.1756955399999997E-2</v>
      </c>
      <c r="AD51" s="28">
        <v>4.2093703000000003E-2</v>
      </c>
      <c r="AE51" s="28">
        <v>3.3206443199999998E-2</v>
      </c>
      <c r="AF51" s="28">
        <v>2.0453879599999999E-2</v>
      </c>
      <c r="AG51" s="28">
        <v>3.7481699999999999E-3</v>
      </c>
      <c r="AH51" s="28">
        <v>0</v>
      </c>
      <c r="AI51" s="28">
        <v>0</v>
      </c>
      <c r="AJ51" s="28">
        <v>0</v>
      </c>
      <c r="AK51" s="28">
        <v>0</v>
      </c>
      <c r="AL51" s="28">
        <v>0</v>
      </c>
      <c r="AM51" s="28">
        <v>0</v>
      </c>
      <c r="AN51" s="28">
        <v>0</v>
      </c>
      <c r="AO51" s="28">
        <v>0</v>
      </c>
      <c r="AP51" s="28">
        <v>0</v>
      </c>
      <c r="AQ51" s="28">
        <v>0</v>
      </c>
      <c r="AR51" s="28">
        <v>0</v>
      </c>
      <c r="AS51" s="28">
        <v>0</v>
      </c>
      <c r="AT51" s="28">
        <v>0</v>
      </c>
      <c r="AU51" s="28">
        <v>0</v>
      </c>
      <c r="AV51" s="28">
        <v>0</v>
      </c>
      <c r="AW51" s="28">
        <v>0</v>
      </c>
      <c r="AX51" s="28">
        <v>0</v>
      </c>
      <c r="AY51" s="28">
        <v>0</v>
      </c>
      <c r="AZ51" s="28">
        <v>0</v>
      </c>
      <c r="BA51" s="28">
        <v>0</v>
      </c>
      <c r="BB51" s="28">
        <v>0</v>
      </c>
      <c r="BC51" s="28">
        <v>0</v>
      </c>
      <c r="BD51" s="28">
        <v>0</v>
      </c>
      <c r="BE51" s="28">
        <v>0</v>
      </c>
      <c r="BF51" s="28">
        <v>0</v>
      </c>
    </row>
    <row r="52" spans="1:58" s="28" customFormat="1" x14ac:dyDescent="0.2">
      <c r="A52" s="28" t="s">
        <v>17</v>
      </c>
      <c r="B52" s="28" t="s">
        <v>57</v>
      </c>
      <c r="C52" s="28" t="s">
        <v>22</v>
      </c>
      <c r="D52" s="28" t="s">
        <v>225</v>
      </c>
      <c r="E52" s="28">
        <v>27.848014076159998</v>
      </c>
      <c r="F52" s="28">
        <v>30.787231139818601</v>
      </c>
      <c r="G52" s="28">
        <v>46.104960862001597</v>
      </c>
      <c r="H52" s="28">
        <v>81.426024840304194</v>
      </c>
      <c r="I52" s="28">
        <v>54.072762479740298</v>
      </c>
      <c r="J52" s="28">
        <v>61.568106876928503</v>
      </c>
      <c r="K52" s="28">
        <v>56.623737933583001</v>
      </c>
      <c r="L52" s="28">
        <v>53.8910558333165</v>
      </c>
      <c r="M52" s="28">
        <v>72.520500509806894</v>
      </c>
      <c r="N52" s="28">
        <v>83.242268762555199</v>
      </c>
      <c r="O52" s="28">
        <v>89.543343820308493</v>
      </c>
      <c r="P52" s="28">
        <v>90.865810557909597</v>
      </c>
      <c r="Q52" s="28">
        <v>92.269593743164506</v>
      </c>
      <c r="R52" s="28">
        <v>97.436452787454897</v>
      </c>
      <c r="S52" s="28">
        <v>101.410454721352</v>
      </c>
      <c r="T52" s="28">
        <v>75.788552481518394</v>
      </c>
      <c r="U52" s="28">
        <v>73.859458718812405</v>
      </c>
      <c r="V52" s="28">
        <v>103.062905968417</v>
      </c>
      <c r="W52" s="28">
        <v>93.132262661132003</v>
      </c>
      <c r="X52" s="28">
        <v>117.842266390199</v>
      </c>
      <c r="Y52" s="28">
        <v>82.797556522595002</v>
      </c>
      <c r="Z52" s="28">
        <v>72.776691105739502</v>
      </c>
      <c r="AA52" s="28">
        <v>87.259010253811795</v>
      </c>
      <c r="AB52" s="28">
        <v>74.449232718565796</v>
      </c>
      <c r="AC52" s="28">
        <v>70.414939893249397</v>
      </c>
      <c r="AD52" s="28">
        <v>85.426452837563005</v>
      </c>
      <c r="AE52" s="28">
        <v>95.151024337265198</v>
      </c>
      <c r="AF52" s="28">
        <v>87.223531865097598</v>
      </c>
      <c r="AG52" s="28">
        <v>77.670294067090396</v>
      </c>
      <c r="AH52" s="28">
        <v>68.211555286847599</v>
      </c>
      <c r="AI52" s="28">
        <v>76.929741511222602</v>
      </c>
      <c r="AJ52" s="28">
        <v>106.026230935003</v>
      </c>
      <c r="AK52" s="28">
        <v>94.740348202248995</v>
      </c>
      <c r="AL52" s="28">
        <v>97.608031824825702</v>
      </c>
      <c r="AM52" s="28">
        <v>104.587656134024</v>
      </c>
      <c r="AN52" s="28">
        <v>90.492505671813703</v>
      </c>
      <c r="AO52" s="28">
        <v>129.105486552342</v>
      </c>
      <c r="AP52" s="28">
        <v>116.97702015289001</v>
      </c>
      <c r="AQ52" s="28">
        <v>113.515397670578</v>
      </c>
      <c r="AR52" s="28">
        <v>118.36432517028</v>
      </c>
      <c r="AS52" s="28">
        <v>122.576501081522</v>
      </c>
      <c r="AT52" s="28">
        <v>138.22890361102699</v>
      </c>
      <c r="AU52" s="28">
        <v>134.397412130715</v>
      </c>
      <c r="AV52" s="28">
        <v>143.80514187925101</v>
      </c>
      <c r="AW52" s="28">
        <v>142.19703327080401</v>
      </c>
      <c r="AX52" s="28">
        <v>146.73098642815901</v>
      </c>
      <c r="AY52" s="28">
        <v>148.19058771823899</v>
      </c>
      <c r="AZ52" s="28">
        <v>114.186191714193</v>
      </c>
      <c r="BA52" s="28">
        <v>121.586762463062</v>
      </c>
      <c r="BB52" s="28">
        <v>141.577453748219</v>
      </c>
      <c r="BC52" s="28">
        <v>150.377369219255</v>
      </c>
      <c r="BD52" s="28">
        <v>135.24334654908199</v>
      </c>
      <c r="BE52" s="28">
        <v>124.065672899354</v>
      </c>
      <c r="BF52" s="28">
        <v>138.69016110277801</v>
      </c>
    </row>
    <row r="53" spans="1:58" s="28" customFormat="1" x14ac:dyDescent="0.2">
      <c r="A53" s="28" t="s">
        <v>17</v>
      </c>
      <c r="B53" s="28" t="s">
        <v>57</v>
      </c>
      <c r="C53" s="28" t="s">
        <v>30</v>
      </c>
      <c r="D53" s="28" t="s">
        <v>225</v>
      </c>
      <c r="E53" s="28">
        <v>104.1336434208</v>
      </c>
      <c r="F53" s="28">
        <v>115.79682476361999</v>
      </c>
      <c r="G53" s="28">
        <v>130.38988744977999</v>
      </c>
      <c r="H53" s="28">
        <v>146.21162069331999</v>
      </c>
      <c r="I53" s="28">
        <v>155.97112143984</v>
      </c>
      <c r="J53" s="28">
        <v>166.74037697520001</v>
      </c>
      <c r="K53" s="28">
        <v>172.00981919183999</v>
      </c>
      <c r="L53" s="28">
        <v>180.92060083804</v>
      </c>
      <c r="M53" s="28">
        <v>192.53173105432001</v>
      </c>
      <c r="N53" s="28">
        <v>204.1453197056</v>
      </c>
      <c r="O53" s="28">
        <v>201.127316413702</v>
      </c>
      <c r="P53" s="28">
        <v>206.47346023927801</v>
      </c>
      <c r="Q53" s="28">
        <v>213.84900098427201</v>
      </c>
      <c r="R53" s="28">
        <v>222.99905527939001</v>
      </c>
      <c r="S53" s="28">
        <v>218.896877616138</v>
      </c>
      <c r="T53" s="28">
        <v>228.07348662470201</v>
      </c>
      <c r="U53" s="28">
        <v>230.88107905665899</v>
      </c>
      <c r="V53" s="28">
        <v>235.60859135000501</v>
      </c>
      <c r="W53" s="28">
        <v>239.33972979180001</v>
      </c>
      <c r="X53" s="28">
        <v>242.562446409453</v>
      </c>
      <c r="Y53" s="28">
        <v>239.571574236293</v>
      </c>
      <c r="Z53" s="28">
        <v>237.12626449433199</v>
      </c>
      <c r="AA53" s="28">
        <v>236.73977421697299</v>
      </c>
      <c r="AB53" s="28">
        <v>239.129896182219</v>
      </c>
      <c r="AC53" s="28">
        <v>241.47111316898801</v>
      </c>
      <c r="AD53" s="28">
        <v>255.35942762147701</v>
      </c>
      <c r="AE53" s="28">
        <v>264.454329851414</v>
      </c>
      <c r="AF53" s="28">
        <v>272.86828246477398</v>
      </c>
      <c r="AG53" s="28">
        <v>275.830129236434</v>
      </c>
      <c r="AH53" s="28">
        <v>279.87401291240002</v>
      </c>
      <c r="AI53" s="28">
        <v>281.05096142891603</v>
      </c>
      <c r="AJ53" s="28">
        <v>281.76613564817598</v>
      </c>
      <c r="AK53" s="28">
        <v>290.61632613144502</v>
      </c>
      <c r="AL53" s="28">
        <v>294.94686843257699</v>
      </c>
      <c r="AM53" s="28">
        <v>298.95696501990699</v>
      </c>
      <c r="AN53" s="28">
        <v>306.85690045141303</v>
      </c>
      <c r="AO53" s="28">
        <v>311.41881509652399</v>
      </c>
      <c r="AP53" s="28">
        <v>324.32846065479299</v>
      </c>
      <c r="AQ53" s="28">
        <v>322.15226377103198</v>
      </c>
      <c r="AR53" s="28">
        <v>330.30875160557201</v>
      </c>
      <c r="AS53" s="28">
        <v>335.20170080597899</v>
      </c>
      <c r="AT53" s="28">
        <v>340.76927814242498</v>
      </c>
      <c r="AU53" s="28">
        <v>343.35239660608499</v>
      </c>
      <c r="AV53" s="28">
        <v>370.77166400560799</v>
      </c>
      <c r="AW53" s="28">
        <v>389.88825531796101</v>
      </c>
      <c r="AX53" s="28">
        <v>394.64021447373102</v>
      </c>
      <c r="AY53" s="28">
        <v>400.95952938208097</v>
      </c>
      <c r="AZ53" s="28">
        <v>405.52569004157999</v>
      </c>
      <c r="BA53" s="28">
        <v>395.34484710277002</v>
      </c>
      <c r="BB53" s="28">
        <v>399.62895039725299</v>
      </c>
      <c r="BC53" s="28">
        <v>410.04512941018601</v>
      </c>
      <c r="BD53" s="28">
        <v>432.02183966471199</v>
      </c>
      <c r="BE53" s="28">
        <v>449.92953042054501</v>
      </c>
      <c r="BF53" s="28">
        <v>442.63946916575998</v>
      </c>
    </row>
    <row r="54" spans="1:58" s="28" customFormat="1" x14ac:dyDescent="0.2">
      <c r="A54" s="28" t="s">
        <v>17</v>
      </c>
      <c r="B54" s="28" t="s">
        <v>57</v>
      </c>
      <c r="C54" s="28" t="s">
        <v>31</v>
      </c>
      <c r="D54" s="28" t="s">
        <v>225</v>
      </c>
      <c r="E54" s="28">
        <v>120.0347656448</v>
      </c>
      <c r="F54" s="28">
        <v>152.92851370139201</v>
      </c>
      <c r="G54" s="28">
        <v>190.62631809426</v>
      </c>
      <c r="H54" s="28">
        <v>227.54575938608801</v>
      </c>
      <c r="I54" s="28">
        <v>256.96703037875199</v>
      </c>
      <c r="J54" s="28">
        <v>305.96225425128</v>
      </c>
      <c r="K54" s="28">
        <v>344.99048607968001</v>
      </c>
      <c r="L54" s="28">
        <v>382.80586065814401</v>
      </c>
      <c r="M54" s="28">
        <v>424.662272561088</v>
      </c>
      <c r="N54" s="28">
        <v>471.53529629209601</v>
      </c>
      <c r="O54" s="28">
        <v>520.77040605280001</v>
      </c>
      <c r="P54" s="28">
        <v>548.981796179664</v>
      </c>
      <c r="Q54" s="28">
        <v>579.98266685542399</v>
      </c>
      <c r="R54" s="28">
        <v>612.06895148963201</v>
      </c>
      <c r="S54" s="28">
        <v>653.33733149966395</v>
      </c>
      <c r="T54" s="28">
        <v>679.92935435599998</v>
      </c>
      <c r="U54" s="28">
        <v>709.27589131776006</v>
      </c>
      <c r="V54" s="28">
        <v>737.03021986360795</v>
      </c>
      <c r="W54" s="28">
        <v>763.69393003851201</v>
      </c>
      <c r="X54" s="28">
        <v>792.73429203622402</v>
      </c>
      <c r="Y54" s="28">
        <v>826.9026457146</v>
      </c>
      <c r="Z54" s="28">
        <v>905.91720243886402</v>
      </c>
      <c r="AA54" s="28">
        <v>984.07334700032004</v>
      </c>
      <c r="AB54" s="28">
        <v>1062.66190551674</v>
      </c>
      <c r="AC54" s="28">
        <v>1148.73208451352</v>
      </c>
      <c r="AD54" s="28">
        <v>1232.1906893519999</v>
      </c>
      <c r="AE54" s="28">
        <v>1315.33791275863</v>
      </c>
      <c r="AF54" s="28">
        <v>1400.1261925952001</v>
      </c>
      <c r="AG54" s="28">
        <v>1454.8414668207699</v>
      </c>
      <c r="AH54" s="28">
        <v>1521.4493056019401</v>
      </c>
      <c r="AI54" s="28">
        <v>1629.7113926986401</v>
      </c>
      <c r="AJ54" s="28">
        <v>1729.0574031926201</v>
      </c>
      <c r="AK54" s="28">
        <v>1749.7333573804799</v>
      </c>
      <c r="AL54" s="28">
        <v>1765.80113635681</v>
      </c>
      <c r="AM54" s="28">
        <v>1787.3285610257301</v>
      </c>
      <c r="AN54" s="28">
        <v>1798.1278266321001</v>
      </c>
      <c r="AO54" s="28">
        <v>1901.79617463864</v>
      </c>
      <c r="AP54" s="28">
        <v>1812.8786681699701</v>
      </c>
      <c r="AQ54" s="28">
        <v>1920.9689302376601</v>
      </c>
      <c r="AR54" s="28">
        <v>1935.03683070079</v>
      </c>
      <c r="AS54" s="28">
        <v>1973.2214348985599</v>
      </c>
      <c r="AT54" s="28">
        <v>2042.7834987902199</v>
      </c>
      <c r="AU54" s="28">
        <v>2021.0482131632</v>
      </c>
      <c r="AV54" s="28">
        <v>2172.1013434168299</v>
      </c>
      <c r="AW54" s="28">
        <v>2169.8408864011399</v>
      </c>
      <c r="AX54" s="28">
        <v>2222.0971425600301</v>
      </c>
      <c r="AY54" s="28">
        <v>2179.2872954424001</v>
      </c>
      <c r="AZ54" s="28">
        <v>2166.08221512198</v>
      </c>
      <c r="BA54" s="28">
        <v>2059.3468742990099</v>
      </c>
      <c r="BB54" s="28">
        <v>2042.30858149451</v>
      </c>
      <c r="BC54" s="28">
        <v>2051.8764201180002</v>
      </c>
      <c r="BD54" s="28">
        <v>2075.2301897883999</v>
      </c>
      <c r="BE54" s="28">
        <v>2081.3938329223201</v>
      </c>
      <c r="BF54" s="28">
        <v>2084.3313616478099</v>
      </c>
    </row>
    <row r="55" spans="1:58" s="28" customFormat="1" x14ac:dyDescent="0.2">
      <c r="A55" s="28" t="s">
        <v>17</v>
      </c>
      <c r="B55" s="28" t="s">
        <v>57</v>
      </c>
      <c r="C55" s="28" t="s">
        <v>33</v>
      </c>
      <c r="D55" s="28" t="s">
        <v>225</v>
      </c>
      <c r="E55" s="28">
        <v>1880.865</v>
      </c>
      <c r="F55" s="28">
        <v>1965.7805683500001</v>
      </c>
      <c r="G55" s="28">
        <v>2076.9620405999999</v>
      </c>
      <c r="H55" s="28">
        <v>2218.4983753500001</v>
      </c>
      <c r="I55" s="28">
        <v>2408.9934972000001</v>
      </c>
      <c r="J55" s="28">
        <v>2579.0265022499998</v>
      </c>
      <c r="K55" s="28">
        <v>2652.3646322999998</v>
      </c>
      <c r="L55" s="28">
        <v>2715.0952416</v>
      </c>
      <c r="M55" s="28">
        <v>2953.8891600000002</v>
      </c>
      <c r="N55" s="28">
        <v>3148.5500606999999</v>
      </c>
      <c r="O55" s="28">
        <v>3259.5051840000001</v>
      </c>
      <c r="P55" s="28">
        <v>3289.9001248499999</v>
      </c>
      <c r="Q55" s="28">
        <v>3324.7650282</v>
      </c>
      <c r="R55" s="28">
        <v>3657.4016787</v>
      </c>
      <c r="S55" s="28">
        <v>3480.0422496000001</v>
      </c>
      <c r="T55" s="28">
        <v>3489.8392342500001</v>
      </c>
      <c r="U55" s="28">
        <v>3719.8206648</v>
      </c>
      <c r="V55" s="28">
        <v>3820.9488847500002</v>
      </c>
      <c r="W55" s="28">
        <v>3933.8809428</v>
      </c>
      <c r="X55" s="28">
        <v>4102.2719633999995</v>
      </c>
      <c r="Y55" s="28">
        <v>3853.3864920000001</v>
      </c>
      <c r="Z55" s="28">
        <v>3775.31417865</v>
      </c>
      <c r="AA55" s="28">
        <v>3691.6649925000002</v>
      </c>
      <c r="AB55" s="28">
        <v>3748.8164941499999</v>
      </c>
      <c r="AC55" s="28">
        <v>3818.8408319999999</v>
      </c>
      <c r="AD55" s="28">
        <v>3982.0326375</v>
      </c>
      <c r="AE55" s="28">
        <v>4104.9387755999996</v>
      </c>
      <c r="AF55" s="28">
        <v>4297.5905395500004</v>
      </c>
      <c r="AG55" s="28">
        <v>4553.2434317999996</v>
      </c>
      <c r="AH55" s="28">
        <v>4740.1489828499998</v>
      </c>
      <c r="AI55" s="28">
        <v>4777.1402850000004</v>
      </c>
      <c r="AJ55" s="28">
        <v>4836.8077830000002</v>
      </c>
      <c r="AK55" s="28">
        <v>4787.1806975999998</v>
      </c>
      <c r="AL55" s="28">
        <v>4859.0835115500004</v>
      </c>
      <c r="AM55" s="28">
        <v>4808.5629945000001</v>
      </c>
      <c r="AN55" s="28">
        <v>5065.4251357499998</v>
      </c>
      <c r="AO55" s="28">
        <v>5343.0418079999999</v>
      </c>
      <c r="AP55" s="28">
        <v>5467.6335949499999</v>
      </c>
      <c r="AQ55" s="28">
        <v>5489.3958869999997</v>
      </c>
      <c r="AR55" s="28">
        <v>5687.4444181500003</v>
      </c>
      <c r="AS55" s="28">
        <v>5859.6562439999998</v>
      </c>
      <c r="AT55" s="28">
        <v>5836.4076627000004</v>
      </c>
      <c r="AU55" s="28">
        <v>5915.0974133999998</v>
      </c>
      <c r="AV55" s="28">
        <v>5779.6867665</v>
      </c>
      <c r="AW55" s="28">
        <v>5952.1328904000002</v>
      </c>
      <c r="AX55" s="28">
        <v>6204.6780037500002</v>
      </c>
      <c r="AY55" s="28">
        <v>6164.4972297000004</v>
      </c>
      <c r="AZ55" s="28">
        <v>6124.7119896000004</v>
      </c>
      <c r="BA55" s="28">
        <v>6240.9038879999998</v>
      </c>
      <c r="BB55" s="28">
        <v>5673.4171630500005</v>
      </c>
      <c r="BC55" s="28">
        <v>5907.0864000000001</v>
      </c>
      <c r="BD55" s="28">
        <v>5820.1862700000001</v>
      </c>
      <c r="BE55" s="28">
        <v>5715.2855645999998</v>
      </c>
      <c r="BF55" s="28">
        <v>5757.4799724000004</v>
      </c>
    </row>
    <row r="56" spans="1:58" s="28" customFormat="1" x14ac:dyDescent="0.2">
      <c r="A56" s="28" t="s">
        <v>17</v>
      </c>
      <c r="B56" s="28" t="s">
        <v>57</v>
      </c>
      <c r="C56" s="28" t="s">
        <v>41</v>
      </c>
      <c r="D56" s="28" t="s">
        <v>225</v>
      </c>
      <c r="E56" s="28">
        <v>825.67024800000002</v>
      </c>
      <c r="F56" s="28">
        <v>858.32202993999999</v>
      </c>
      <c r="G56" s="28">
        <v>908.70787470000005</v>
      </c>
      <c r="H56" s="28">
        <v>967.12012943000002</v>
      </c>
      <c r="I56" s="28">
        <v>1047.71228496</v>
      </c>
      <c r="J56" s="28">
        <v>1120.5522908999999</v>
      </c>
      <c r="K56" s="28">
        <v>1147.34824134</v>
      </c>
      <c r="L56" s="28">
        <v>1169.86925748</v>
      </c>
      <c r="M56" s="28">
        <v>1272.3351602400001</v>
      </c>
      <c r="N56" s="28">
        <v>1355.95604355</v>
      </c>
      <c r="O56" s="28">
        <v>1400.419944</v>
      </c>
      <c r="P56" s="28">
        <v>1409.11405074</v>
      </c>
      <c r="Q56" s="28">
        <v>1421.1059926800001</v>
      </c>
      <c r="R56" s="28">
        <v>1561.5764501399999</v>
      </c>
      <c r="S56" s="28">
        <v>1481.3394485399999</v>
      </c>
      <c r="T56" s="28">
        <v>1480.7773115</v>
      </c>
      <c r="U56" s="28">
        <v>1578.9762892799999</v>
      </c>
      <c r="V56" s="28">
        <v>1624.3447203600001</v>
      </c>
      <c r="W56" s="28">
        <v>1665.2350796400001</v>
      </c>
      <c r="X56" s="28">
        <v>1743.26964552</v>
      </c>
      <c r="Y56" s="28">
        <v>1624.5658968</v>
      </c>
      <c r="Z56" s="28">
        <v>1588.49428076</v>
      </c>
      <c r="AA56" s="28">
        <v>1548.8228174999999</v>
      </c>
      <c r="AB56" s="28">
        <v>1569.0500755200001</v>
      </c>
      <c r="AC56" s="28">
        <v>1597.8988655999999</v>
      </c>
      <c r="AD56" s="28">
        <v>1668.4096904999999</v>
      </c>
      <c r="AE56" s="28">
        <v>1719.3830261400001</v>
      </c>
      <c r="AF56" s="28">
        <v>1795.07045816</v>
      </c>
      <c r="AG56" s="28">
        <v>1897.6959277200001</v>
      </c>
      <c r="AH56" s="28">
        <v>1965.9868799999999</v>
      </c>
      <c r="AI56" s="28">
        <v>1980.6794461</v>
      </c>
      <c r="AJ56" s="28">
        <v>2013.06453678</v>
      </c>
      <c r="AK56" s="28">
        <v>1985.04264816</v>
      </c>
      <c r="AL56" s="28">
        <v>2016.67300086</v>
      </c>
      <c r="AM56" s="28">
        <v>1983.9253123200001</v>
      </c>
      <c r="AN56" s="28">
        <v>2083.2174142499998</v>
      </c>
      <c r="AO56" s="28">
        <v>2216.3249868399998</v>
      </c>
      <c r="AP56" s="28">
        <v>2252.1974681500001</v>
      </c>
      <c r="AQ56" s="28">
        <v>2251.5039687600001</v>
      </c>
      <c r="AR56" s="28">
        <v>2325.2090769800002</v>
      </c>
      <c r="AS56" s="28">
        <v>2395.3317959999999</v>
      </c>
      <c r="AT56" s="28">
        <v>2387.2880026799999</v>
      </c>
      <c r="AU56" s="28">
        <v>2411.2030410000002</v>
      </c>
      <c r="AV56" s="28">
        <v>2351.3987874200002</v>
      </c>
      <c r="AW56" s="28">
        <v>2421.0101663999999</v>
      </c>
      <c r="AX56" s="28">
        <v>2521.6285094</v>
      </c>
      <c r="AY56" s="28">
        <v>2498.8131021600002</v>
      </c>
      <c r="AZ56" s="28">
        <v>2476.8131877000001</v>
      </c>
      <c r="BA56" s="28">
        <v>2528.1906048000001</v>
      </c>
      <c r="BB56" s="28">
        <v>2291.0412861599998</v>
      </c>
      <c r="BC56" s="28">
        <v>2392.3715670000001</v>
      </c>
      <c r="BD56" s="28">
        <v>2341.0172456</v>
      </c>
      <c r="BE56" s="28">
        <v>2299.03744104</v>
      </c>
      <c r="BF56" s="28">
        <v>2317.19294313</v>
      </c>
    </row>
    <row r="57" spans="1:58" s="26" customFormat="1" x14ac:dyDescent="0.2">
      <c r="A57" s="26" t="s">
        <v>17</v>
      </c>
      <c r="B57" s="26" t="s">
        <v>57</v>
      </c>
      <c r="C57" s="26" t="s">
        <v>20</v>
      </c>
      <c r="D57" s="26" t="s">
        <v>226</v>
      </c>
      <c r="E57" s="26">
        <v>6292.4144346066096</v>
      </c>
      <c r="F57" s="26">
        <v>6649.6973188421998</v>
      </c>
      <c r="G57" s="26">
        <v>7393.4342124883797</v>
      </c>
      <c r="H57" s="26">
        <v>8116.7650168299697</v>
      </c>
      <c r="I57" s="26">
        <v>8155.56882789478</v>
      </c>
      <c r="J57" s="26">
        <v>8807.2831198009208</v>
      </c>
      <c r="K57" s="26">
        <v>9231.1653742115395</v>
      </c>
      <c r="L57" s="26">
        <v>9257.86568017633</v>
      </c>
      <c r="M57" s="26">
        <v>9027.0856498896792</v>
      </c>
      <c r="N57" s="26">
        <v>9990.7464620709998</v>
      </c>
      <c r="O57" s="26">
        <v>10629.5621731637</v>
      </c>
      <c r="P57" s="26">
        <v>11452.9181917444</v>
      </c>
      <c r="Q57" s="26">
        <v>11333.312559424299</v>
      </c>
      <c r="R57" s="26">
        <v>11905.2604834381</v>
      </c>
      <c r="S57" s="26">
        <v>11488.8220231462</v>
      </c>
      <c r="T57" s="26">
        <v>11307.953925686401</v>
      </c>
      <c r="U57" s="26">
        <v>11956.6934790254</v>
      </c>
      <c r="V57" s="26">
        <v>12521.420272113</v>
      </c>
      <c r="W57" s="26">
        <v>12799.9526527327</v>
      </c>
      <c r="X57" s="26">
        <v>13618.6915178119</v>
      </c>
      <c r="Y57" s="26">
        <v>13249.520183221301</v>
      </c>
      <c r="Z57" s="26">
        <v>13106.3539745048</v>
      </c>
      <c r="AA57" s="26">
        <v>13165.208002821601</v>
      </c>
      <c r="AB57" s="26">
        <v>13430.7263396773</v>
      </c>
      <c r="AC57" s="26">
        <v>13412.172562982199</v>
      </c>
      <c r="AD57" s="26">
        <v>14027.973977418</v>
      </c>
      <c r="AE57" s="26">
        <v>14060.043938884501</v>
      </c>
      <c r="AF57" s="26">
        <v>14213.080172572099</v>
      </c>
      <c r="AG57" s="26">
        <v>14733.407072862899</v>
      </c>
      <c r="AH57" s="26">
        <v>14776.5007300049</v>
      </c>
      <c r="AI57" s="26">
        <v>14744.076828356299</v>
      </c>
      <c r="AJ57" s="26">
        <v>14850.349660002699</v>
      </c>
      <c r="AK57" s="26">
        <v>15504.239527715999</v>
      </c>
      <c r="AL57" s="26">
        <v>15114.8285534279</v>
      </c>
      <c r="AM57" s="26">
        <v>14492.584234723099</v>
      </c>
      <c r="AN57" s="26">
        <v>14646.6917238685</v>
      </c>
      <c r="AO57" s="26">
        <v>15097.0282049376</v>
      </c>
      <c r="AP57" s="26">
        <v>15444.1491684706</v>
      </c>
      <c r="AQ57" s="26">
        <v>15365.901320307999</v>
      </c>
      <c r="AR57" s="26">
        <v>15044.7755937483</v>
      </c>
      <c r="AS57" s="26">
        <v>15101.0918403009</v>
      </c>
      <c r="AT57" s="26">
        <v>15569.1612648631</v>
      </c>
      <c r="AU57" s="26">
        <v>15394.9452928145</v>
      </c>
      <c r="AV57" s="26">
        <v>15799.200859840301</v>
      </c>
      <c r="AW57" s="26">
        <v>15998.8562884277</v>
      </c>
      <c r="AX57" s="26">
        <v>16595.391029085298</v>
      </c>
      <c r="AY57" s="26">
        <v>16671.331010330501</v>
      </c>
      <c r="AZ57" s="26">
        <v>16218.2821289205</v>
      </c>
      <c r="BA57" s="26">
        <v>15616.491973787801</v>
      </c>
      <c r="BB57" s="26">
        <v>15022.167476509199</v>
      </c>
      <c r="BC57" s="26">
        <v>15027.825737815299</v>
      </c>
      <c r="BD57" s="26">
        <v>13976.7618111591</v>
      </c>
      <c r="BE57" s="26">
        <v>14300.155156656399</v>
      </c>
      <c r="BF57" s="26">
        <v>13933.145987759301</v>
      </c>
    </row>
    <row r="58" spans="1:58" s="26" customFormat="1" x14ac:dyDescent="0.2">
      <c r="A58" s="26" t="s">
        <v>17</v>
      </c>
      <c r="B58" s="26" t="s">
        <v>57</v>
      </c>
      <c r="C58" s="26" t="s">
        <v>21</v>
      </c>
      <c r="D58" s="26" t="s">
        <v>226</v>
      </c>
      <c r="E58" s="26">
        <v>4031.0146222020498</v>
      </c>
      <c r="F58" s="26">
        <v>4063.4952086534499</v>
      </c>
      <c r="G58" s="26">
        <v>4352.1414899615302</v>
      </c>
      <c r="H58" s="26">
        <v>4774.3298948592701</v>
      </c>
      <c r="I58" s="26">
        <v>5059.9185225409201</v>
      </c>
      <c r="J58" s="26">
        <v>5874.7432174243804</v>
      </c>
      <c r="K58" s="26">
        <v>6885.1246554892896</v>
      </c>
      <c r="L58" s="26">
        <v>7684.5708907888502</v>
      </c>
      <c r="M58" s="26">
        <v>8505.55468335763</v>
      </c>
      <c r="N58" s="26">
        <v>8786.7154707925292</v>
      </c>
      <c r="O58" s="26">
        <v>9329.5596966429493</v>
      </c>
      <c r="P58" s="26">
        <v>6848.2372330865501</v>
      </c>
      <c r="Q58" s="26">
        <v>6255.8524213103701</v>
      </c>
      <c r="R58" s="26">
        <v>4487.0441140211897</v>
      </c>
      <c r="S58" s="26">
        <v>2864.6720357302202</v>
      </c>
      <c r="T58" s="26">
        <v>1371.29508793133</v>
      </c>
      <c r="U58" s="26">
        <v>509.49362866566702</v>
      </c>
      <c r="V58" s="26">
        <v>239.05953090986199</v>
      </c>
      <c r="W58" s="26">
        <v>234.16504654729599</v>
      </c>
      <c r="X58" s="26">
        <v>258.30920344926199</v>
      </c>
      <c r="Y58" s="26">
        <v>86.249142505529704</v>
      </c>
      <c r="Z58" s="26">
        <v>65.817166373328703</v>
      </c>
      <c r="AA58" s="26">
        <v>60.689951549513701</v>
      </c>
      <c r="AB58" s="26">
        <v>50.101502157613503</v>
      </c>
      <c r="AC58" s="26">
        <v>64.715732569250505</v>
      </c>
      <c r="AD58" s="26">
        <v>56.036819641547503</v>
      </c>
      <c r="AE58" s="26">
        <v>44.980577571200101</v>
      </c>
      <c r="AF58" s="26">
        <v>39.734887634676099</v>
      </c>
      <c r="AG58" s="26">
        <v>32.602433290744699</v>
      </c>
      <c r="AH58" s="26">
        <v>0</v>
      </c>
      <c r="AI58" s="26">
        <v>0</v>
      </c>
      <c r="AJ58" s="26">
        <v>0</v>
      </c>
      <c r="AK58" s="26">
        <v>0</v>
      </c>
      <c r="AL58" s="26">
        <v>0</v>
      </c>
      <c r="AM58" s="26">
        <v>0</v>
      </c>
      <c r="AN58" s="26">
        <v>0</v>
      </c>
      <c r="AO58" s="26">
        <v>0</v>
      </c>
      <c r="AP58" s="26">
        <v>0</v>
      </c>
      <c r="AQ58" s="26">
        <v>0</v>
      </c>
      <c r="AR58" s="26">
        <v>0</v>
      </c>
      <c r="AS58" s="26">
        <v>0</v>
      </c>
      <c r="AT58" s="26">
        <v>0</v>
      </c>
      <c r="AU58" s="26">
        <v>0</v>
      </c>
      <c r="AV58" s="26">
        <v>0</v>
      </c>
      <c r="AW58" s="26">
        <v>0</v>
      </c>
      <c r="AX58" s="26">
        <v>0</v>
      </c>
      <c r="AY58" s="26">
        <v>0</v>
      </c>
      <c r="AZ58" s="26">
        <v>0</v>
      </c>
      <c r="BA58" s="26">
        <v>0</v>
      </c>
      <c r="BB58" s="26">
        <v>0</v>
      </c>
      <c r="BC58" s="26">
        <v>0</v>
      </c>
      <c r="BD58" s="26">
        <v>0</v>
      </c>
      <c r="BE58" s="26">
        <v>0</v>
      </c>
      <c r="BF58" s="26">
        <v>0</v>
      </c>
    </row>
    <row r="59" spans="1:58" s="26" customFormat="1" x14ac:dyDescent="0.2">
      <c r="A59" s="26" t="s">
        <v>17</v>
      </c>
      <c r="B59" s="26" t="s">
        <v>57</v>
      </c>
      <c r="C59" s="26" t="s">
        <v>22</v>
      </c>
      <c r="D59" s="26" t="s">
        <v>226</v>
      </c>
      <c r="E59" s="26">
        <v>6289.4887670836297</v>
      </c>
      <c r="F59" s="26">
        <v>7052.1583835950996</v>
      </c>
      <c r="G59" s="26">
        <v>8457.5327305498995</v>
      </c>
      <c r="H59" s="26">
        <v>9746.0903917273408</v>
      </c>
      <c r="I59" s="26">
        <v>9241.6020322909299</v>
      </c>
      <c r="J59" s="26">
        <v>10148.884488617199</v>
      </c>
      <c r="K59" s="26">
        <v>10600.009881218701</v>
      </c>
      <c r="L59" s="26">
        <v>10661.741485000201</v>
      </c>
      <c r="M59" s="26">
        <v>10489.0021603648</v>
      </c>
      <c r="N59" s="26">
        <v>11835.221087731001</v>
      </c>
      <c r="O59" s="26">
        <v>12967.494041534799</v>
      </c>
      <c r="P59" s="26">
        <v>14293.0387025048</v>
      </c>
      <c r="Q59" s="26">
        <v>15204.1932192039</v>
      </c>
      <c r="R59" s="26">
        <v>15653.3569455584</v>
      </c>
      <c r="S59" s="26">
        <v>15728.9954978027</v>
      </c>
      <c r="T59" s="26">
        <v>13449.6620867907</v>
      </c>
      <c r="U59" s="26">
        <v>12118.977662117701</v>
      </c>
      <c r="V59" s="26">
        <v>12105.2312045654</v>
      </c>
      <c r="W59" s="26">
        <v>11552.372000641401</v>
      </c>
      <c r="X59" s="26">
        <v>12559.289690297501</v>
      </c>
      <c r="Y59" s="26">
        <v>11032.941339471499</v>
      </c>
      <c r="Z59" s="26">
        <v>10016.1289097197</v>
      </c>
      <c r="AA59" s="26">
        <v>9126.5551026334306</v>
      </c>
      <c r="AB59" s="26">
        <v>8642.3906558577291</v>
      </c>
      <c r="AC59" s="26">
        <v>8393.1677631243001</v>
      </c>
      <c r="AD59" s="26">
        <v>8957.9302004337605</v>
      </c>
      <c r="AE59" s="26">
        <v>9299.0890050200196</v>
      </c>
      <c r="AF59" s="26">
        <v>8993.1611301113007</v>
      </c>
      <c r="AG59" s="26">
        <v>8507.4625749278093</v>
      </c>
      <c r="AH59" s="26">
        <v>8178.2803132180197</v>
      </c>
      <c r="AI59" s="26">
        <v>8045.6381069735498</v>
      </c>
      <c r="AJ59" s="26">
        <v>8721.7376506856108</v>
      </c>
      <c r="AK59" s="26">
        <v>9034.73506760692</v>
      </c>
      <c r="AL59" s="26">
        <v>8815.3159746713809</v>
      </c>
      <c r="AM59" s="26">
        <v>8522.7423873177995</v>
      </c>
      <c r="AN59" s="26">
        <v>8321.97993245217</v>
      </c>
      <c r="AO59" s="26">
        <v>9230.9091652836905</v>
      </c>
      <c r="AP59" s="26">
        <v>8304.21148966902</v>
      </c>
      <c r="AQ59" s="26">
        <v>9162.0036652911404</v>
      </c>
      <c r="AR59" s="26">
        <v>8844.7349288312307</v>
      </c>
      <c r="AS59" s="26">
        <v>8914.6001040635401</v>
      </c>
      <c r="AT59" s="26">
        <v>9667.0706517667004</v>
      </c>
      <c r="AU59" s="26">
        <v>9264.0196957784392</v>
      </c>
      <c r="AV59" s="26">
        <v>10186.774760595999</v>
      </c>
      <c r="AW59" s="26">
        <v>9832.7279128026803</v>
      </c>
      <c r="AX59" s="26">
        <v>9983.8805430379307</v>
      </c>
      <c r="AY59" s="26">
        <v>9820.3139140882195</v>
      </c>
      <c r="AZ59" s="26">
        <v>9088.4812461631791</v>
      </c>
      <c r="BA59" s="26">
        <v>8802.3328695375203</v>
      </c>
      <c r="BB59" s="26">
        <v>8803.7389713539596</v>
      </c>
      <c r="BC59" s="26">
        <v>8665.3631029708995</v>
      </c>
      <c r="BD59" s="26">
        <v>7823.7806368667398</v>
      </c>
      <c r="BE59" s="26">
        <v>8824.0357641173396</v>
      </c>
      <c r="BF59" s="26">
        <v>8683.7269313025299</v>
      </c>
    </row>
    <row r="60" spans="1:58" s="26" customFormat="1" x14ac:dyDescent="0.2">
      <c r="A60" s="26" t="s">
        <v>17</v>
      </c>
      <c r="B60" s="26" t="s">
        <v>57</v>
      </c>
      <c r="C60" s="26" t="s">
        <v>30</v>
      </c>
      <c r="D60" s="26" t="s">
        <v>226</v>
      </c>
      <c r="E60" s="26">
        <v>3023.8249711015101</v>
      </c>
      <c r="F60" s="26">
        <v>3312.4619811646198</v>
      </c>
      <c r="G60" s="26">
        <v>3667.5767791026101</v>
      </c>
      <c r="H60" s="26">
        <v>4110.7045333542401</v>
      </c>
      <c r="I60" s="26">
        <v>4277.0174389463</v>
      </c>
      <c r="J60" s="26">
        <v>4579.8658758275096</v>
      </c>
      <c r="K60" s="26">
        <v>4725.0835140191803</v>
      </c>
      <c r="L60" s="26">
        <v>4828.1842064497096</v>
      </c>
      <c r="M60" s="26">
        <v>4723.1399012402899</v>
      </c>
      <c r="N60" s="26">
        <v>5172.4583435787799</v>
      </c>
      <c r="O60" s="26">
        <v>5528.78443906541</v>
      </c>
      <c r="P60" s="26">
        <v>5998.6449108790002</v>
      </c>
      <c r="Q60" s="26">
        <v>6044.9270906189404</v>
      </c>
      <c r="R60" s="26">
        <v>6204.2587381525</v>
      </c>
      <c r="S60" s="26">
        <v>6106.5236554299699</v>
      </c>
      <c r="T60" s="26">
        <v>6070.4611182161498</v>
      </c>
      <c r="U60" s="26">
        <v>6285.7929973325299</v>
      </c>
      <c r="V60" s="26">
        <v>6552.7424610710796</v>
      </c>
      <c r="W60" s="26">
        <v>6641.2417699724801</v>
      </c>
      <c r="X60" s="26">
        <v>6957.5096260487298</v>
      </c>
      <c r="Y60" s="26">
        <v>6806.4256759885702</v>
      </c>
      <c r="Z60" s="26">
        <v>6675.2350854431697</v>
      </c>
      <c r="AA60" s="26">
        <v>6708.5568651648</v>
      </c>
      <c r="AB60" s="26">
        <v>6712.1498356724896</v>
      </c>
      <c r="AC60" s="26">
        <v>6653.0517888812101</v>
      </c>
      <c r="AD60" s="26">
        <v>6935.8347159892301</v>
      </c>
      <c r="AE60" s="26">
        <v>6935.8744637987902</v>
      </c>
      <c r="AF60" s="26">
        <v>6872.0948653354899</v>
      </c>
      <c r="AG60" s="26">
        <v>6760.6586344330999</v>
      </c>
      <c r="AH60" s="26">
        <v>6751.1306772861999</v>
      </c>
      <c r="AI60" s="26">
        <v>6678.1399002181697</v>
      </c>
      <c r="AJ60" s="26">
        <v>6578.2679297577797</v>
      </c>
      <c r="AK60" s="26">
        <v>6973.6108556928602</v>
      </c>
      <c r="AL60" s="26">
        <v>6865.2987123884004</v>
      </c>
      <c r="AM60" s="26">
        <v>6715.0175923238603</v>
      </c>
      <c r="AN60" s="26">
        <v>6784.9392592867198</v>
      </c>
      <c r="AO60" s="26">
        <v>6923.8698300774904</v>
      </c>
      <c r="AP60" s="26">
        <v>7197.8049489736504</v>
      </c>
      <c r="AQ60" s="26">
        <v>7209.7818128641702</v>
      </c>
      <c r="AR60" s="26">
        <v>7139.2446157431004</v>
      </c>
      <c r="AS60" s="26">
        <v>7187.5008607445598</v>
      </c>
      <c r="AT60" s="26">
        <v>7490.4046613028104</v>
      </c>
      <c r="AU60" s="26">
        <v>7426.8467991904499</v>
      </c>
      <c r="AV60" s="26">
        <v>8291.3941667527106</v>
      </c>
      <c r="AW60" s="26">
        <v>8615.8312375710593</v>
      </c>
      <c r="AX60" s="26">
        <v>8748.6323708559194</v>
      </c>
      <c r="AY60" s="26">
        <v>8960.5190740750204</v>
      </c>
      <c r="AZ60" s="26">
        <v>8800.4413703538994</v>
      </c>
      <c r="BA60" s="26">
        <v>8109.0704597813301</v>
      </c>
      <c r="BB60" s="26">
        <v>8110.3658185086497</v>
      </c>
      <c r="BC60" s="26">
        <v>7982.8882868948504</v>
      </c>
      <c r="BD60" s="26">
        <v>8274.40270163079</v>
      </c>
      <c r="BE60" s="26">
        <v>8755.1742159773894</v>
      </c>
      <c r="BF60" s="26">
        <v>8286.7473374234996</v>
      </c>
    </row>
    <row r="61" spans="1:58" s="26" customFormat="1" x14ac:dyDescent="0.2">
      <c r="A61" s="26" t="s">
        <v>17</v>
      </c>
      <c r="B61" s="26" t="s">
        <v>57</v>
      </c>
      <c r="C61" s="26" t="s">
        <v>31</v>
      </c>
      <c r="D61" s="26" t="s">
        <v>226</v>
      </c>
      <c r="E61" s="26">
        <v>609.973100151788</v>
      </c>
      <c r="F61" s="26">
        <v>763.65357030676796</v>
      </c>
      <c r="G61" s="26">
        <v>933.66300418953699</v>
      </c>
      <c r="H61" s="26">
        <v>1111.2099230937799</v>
      </c>
      <c r="I61" s="26">
        <v>1220.9303984374901</v>
      </c>
      <c r="J61" s="26">
        <v>1452.52243625797</v>
      </c>
      <c r="K61" s="26">
        <v>1633.93725280392</v>
      </c>
      <c r="L61" s="26">
        <v>1757.0253141702501</v>
      </c>
      <c r="M61" s="26">
        <v>1787.3518353219999</v>
      </c>
      <c r="N61" s="26">
        <v>2044.77964428428</v>
      </c>
      <c r="O61" s="26">
        <v>2292.6757056548299</v>
      </c>
      <c r="P61" s="26">
        <v>2530.1695735673702</v>
      </c>
      <c r="Q61" s="26">
        <v>2570.8223462542501</v>
      </c>
      <c r="R61" s="26">
        <v>2645.0790347925099</v>
      </c>
      <c r="S61" s="26">
        <v>2806.9553309683101</v>
      </c>
      <c r="T61" s="26">
        <v>2763.1663687159498</v>
      </c>
      <c r="U61" s="26">
        <v>2921.1158691083801</v>
      </c>
      <c r="V61" s="26">
        <v>3064.4974356757298</v>
      </c>
      <c r="W61" s="26">
        <v>3126.1102440488298</v>
      </c>
      <c r="X61" s="26">
        <v>3303.4549920876998</v>
      </c>
      <c r="Y61" s="26">
        <v>3371.7052080236099</v>
      </c>
      <c r="Z61" s="26">
        <v>3628.1822557461801</v>
      </c>
      <c r="AA61" s="26">
        <v>3931.7638915654502</v>
      </c>
      <c r="AB61" s="26">
        <v>4194.1860992429501</v>
      </c>
      <c r="AC61" s="26">
        <v>4477.4175260915699</v>
      </c>
      <c r="AD61" s="26">
        <v>4793.6589569581602</v>
      </c>
      <c r="AE61" s="26">
        <v>5013.3598865267004</v>
      </c>
      <c r="AF61" s="26">
        <v>5196.9481927308698</v>
      </c>
      <c r="AG61" s="26">
        <v>5322.3966335534697</v>
      </c>
      <c r="AH61" s="26">
        <v>5527.1869581703104</v>
      </c>
      <c r="AI61" s="26">
        <v>5863.2088610332703</v>
      </c>
      <c r="AJ61" s="26">
        <v>6116.0012158053196</v>
      </c>
      <c r="AK61" s="26">
        <v>6340.6811318374102</v>
      </c>
      <c r="AL61" s="26">
        <v>6187.651501284</v>
      </c>
      <c r="AM61" s="26">
        <v>6015.2457937461804</v>
      </c>
      <c r="AN61" s="26">
        <v>5919.9445533841699</v>
      </c>
      <c r="AO61" s="26">
        <v>6254.9174133306396</v>
      </c>
      <c r="AP61" s="26">
        <v>5894.2976607112696</v>
      </c>
      <c r="AQ61" s="26">
        <v>6232.78405031081</v>
      </c>
      <c r="AR61" s="26">
        <v>6029.6108824417297</v>
      </c>
      <c r="AS61" s="26">
        <v>6070.3095439236104</v>
      </c>
      <c r="AT61" s="26">
        <v>6414.5280907547503</v>
      </c>
      <c r="AU61" s="26">
        <v>6213.2681348467204</v>
      </c>
      <c r="AV61" s="26">
        <v>6847.0324146779803</v>
      </c>
      <c r="AW61" s="26">
        <v>6721.8588479426999</v>
      </c>
      <c r="AX61" s="26">
        <v>6909.6616233843197</v>
      </c>
      <c r="AY61" s="26">
        <v>6830.9385410530303</v>
      </c>
      <c r="AZ61" s="26">
        <v>6585.9135560982704</v>
      </c>
      <c r="BA61" s="26">
        <v>5993.3142706593999</v>
      </c>
      <c r="BB61" s="26">
        <v>5994.2716543674997</v>
      </c>
      <c r="BC61" s="26">
        <v>5900.0545781688597</v>
      </c>
      <c r="BD61" s="26">
        <v>6002.5672945084298</v>
      </c>
      <c r="BE61" s="26">
        <v>6217.5484487510403</v>
      </c>
      <c r="BF61" s="26">
        <v>6068.4841442726502</v>
      </c>
    </row>
    <row r="62" spans="1:58" s="26" customFormat="1" x14ac:dyDescent="0.2">
      <c r="A62" s="26" t="s">
        <v>17</v>
      </c>
      <c r="B62" s="26" t="s">
        <v>57</v>
      </c>
      <c r="C62" s="26" t="s">
        <v>33</v>
      </c>
      <c r="D62" s="26" t="s">
        <v>226</v>
      </c>
      <c r="E62" s="26">
        <v>10923.283518062</v>
      </c>
      <c r="F62" s="26">
        <v>11193.3552010023</v>
      </c>
      <c r="G62" s="26">
        <v>11573.7373344113</v>
      </c>
      <c r="H62" s="26">
        <v>12298.8262636195</v>
      </c>
      <c r="I62" s="26">
        <v>12964.9970494237</v>
      </c>
      <c r="J62" s="26">
        <v>13838.076565101001</v>
      </c>
      <c r="K62" s="26">
        <v>14167.2644914793</v>
      </c>
      <c r="L62" s="26">
        <v>14024.107028672999</v>
      </c>
      <c r="M62" s="26">
        <v>13960.890041717201</v>
      </c>
      <c r="N62" s="26">
        <v>15299.414450852501</v>
      </c>
      <c r="O62" s="26">
        <v>16045.958717744599</v>
      </c>
      <c r="P62" s="26">
        <v>16918.940540503099</v>
      </c>
      <c r="Q62" s="26">
        <v>16410.2575119676</v>
      </c>
      <c r="R62" s="26">
        <v>17563.580707927998</v>
      </c>
      <c r="S62" s="26">
        <v>16580.007168068401</v>
      </c>
      <c r="T62" s="26">
        <v>15695.236341009</v>
      </c>
      <c r="U62" s="26">
        <v>16919.8972700956</v>
      </c>
      <c r="V62" s="26">
        <v>17510.7963658558</v>
      </c>
      <c r="W62" s="26">
        <v>17713.390012065</v>
      </c>
      <c r="X62" s="26">
        <v>18767.276402750202</v>
      </c>
      <c r="Y62" s="26">
        <v>17215.1267721449</v>
      </c>
      <c r="Z62" s="26">
        <v>16534.014527130901</v>
      </c>
      <c r="AA62" s="26">
        <v>16097.730633732899</v>
      </c>
      <c r="AB62" s="26">
        <v>16116.9438195352</v>
      </c>
      <c r="AC62" s="26">
        <v>16182.488897322601</v>
      </c>
      <c r="AD62" s="26">
        <v>16810.2242654939</v>
      </c>
      <c r="AE62" s="26">
        <v>16945.235102848299</v>
      </c>
      <c r="AF62" s="26">
        <v>17244.122248255699</v>
      </c>
      <c r="AG62" s="26">
        <v>17973.714902709598</v>
      </c>
      <c r="AH62" s="26">
        <v>18546.021256544402</v>
      </c>
      <c r="AI62" s="26">
        <v>18475.903540494499</v>
      </c>
      <c r="AJ62" s="26">
        <v>18358.450594852598</v>
      </c>
      <c r="AK62" s="26">
        <v>18580.8431686521</v>
      </c>
      <c r="AL62" s="26">
        <v>18204.396249863399</v>
      </c>
      <c r="AM62" s="26">
        <v>17271.224116078902</v>
      </c>
      <c r="AN62" s="26">
        <v>17766.0233822027</v>
      </c>
      <c r="AO62" s="26">
        <v>18687.633612163499</v>
      </c>
      <c r="AP62" s="26">
        <v>18871.500973098799</v>
      </c>
      <c r="AQ62" s="26">
        <v>18873.973703190499</v>
      </c>
      <c r="AR62" s="26">
        <v>18747.336578455299</v>
      </c>
      <c r="AS62" s="26">
        <v>19036.160856994102</v>
      </c>
      <c r="AT62" s="26">
        <v>19320.040330924301</v>
      </c>
      <c r="AU62" s="26">
        <v>19137.472212775101</v>
      </c>
      <c r="AV62" s="26">
        <v>19141.228428212798</v>
      </c>
      <c r="AW62" s="26">
        <v>19339.224274186799</v>
      </c>
      <c r="AX62" s="26">
        <v>20201.833440627499</v>
      </c>
      <c r="AY62" s="26">
        <v>20198.479670835499</v>
      </c>
      <c r="AZ62" s="26">
        <v>19433.770457687999</v>
      </c>
      <c r="BA62" s="26">
        <v>18923.5109715217</v>
      </c>
      <c r="BB62" s="26">
        <v>17320.759687918799</v>
      </c>
      <c r="BC62" s="26">
        <v>17638.991530614501</v>
      </c>
      <c r="BD62" s="26">
        <v>17454.296101293399</v>
      </c>
      <c r="BE62" s="26">
        <v>17672.619470250698</v>
      </c>
      <c r="BF62" s="26">
        <v>17324.1358921799</v>
      </c>
    </row>
    <row r="63" spans="1:58" s="26" customFormat="1" x14ac:dyDescent="0.2">
      <c r="A63" s="26" t="s">
        <v>17</v>
      </c>
      <c r="B63" s="26" t="s">
        <v>57</v>
      </c>
      <c r="C63" s="26" t="s">
        <v>41</v>
      </c>
      <c r="D63" s="26" t="s">
        <v>226</v>
      </c>
      <c r="E63" s="26">
        <v>10444.999848511001</v>
      </c>
      <c r="F63" s="26">
        <v>10680.436899579499</v>
      </c>
      <c r="G63" s="26">
        <v>11003.0492401392</v>
      </c>
      <c r="H63" s="26">
        <v>11664.3357130199</v>
      </c>
      <c r="I63" s="26">
        <v>12358.50892529</v>
      </c>
      <c r="J63" s="26">
        <v>13170.8338761174</v>
      </c>
      <c r="K63" s="26">
        <v>13487.3380496396</v>
      </c>
      <c r="L63" s="26">
        <v>13353.733226100299</v>
      </c>
      <c r="M63" s="26">
        <v>13297.998213929101</v>
      </c>
      <c r="N63" s="26">
        <v>14586.9709850212</v>
      </c>
      <c r="O63" s="26">
        <v>15313.7251827045</v>
      </c>
      <c r="P63" s="26">
        <v>16131.1028380725</v>
      </c>
      <c r="Q63" s="26">
        <v>15626.824125315499</v>
      </c>
      <c r="R63" s="26">
        <v>16774.574856616498</v>
      </c>
      <c r="S63" s="26">
        <v>15796.2990882713</v>
      </c>
      <c r="T63" s="26">
        <v>15006.8182242772</v>
      </c>
      <c r="U63" s="26">
        <v>16224.879553863801</v>
      </c>
      <c r="V63" s="26">
        <v>16742.344513342501</v>
      </c>
      <c r="W63" s="26">
        <v>16943.786456288301</v>
      </c>
      <c r="X63" s="26">
        <v>17963.632846767599</v>
      </c>
      <c r="Y63" s="26">
        <v>16449.432437322499</v>
      </c>
      <c r="Z63" s="26">
        <v>15821.6644950956</v>
      </c>
      <c r="AA63" s="26">
        <v>15374.316379169401</v>
      </c>
      <c r="AB63" s="26">
        <v>15420.401598053601</v>
      </c>
      <c r="AC63" s="26">
        <v>15492.877215353201</v>
      </c>
      <c r="AD63" s="26">
        <v>16062.1272948396</v>
      </c>
      <c r="AE63" s="26">
        <v>16217.1796652584</v>
      </c>
      <c r="AF63" s="26">
        <v>16516.834347077402</v>
      </c>
      <c r="AG63" s="26">
        <v>17257.113589361899</v>
      </c>
      <c r="AH63" s="26">
        <v>17855.305797998299</v>
      </c>
      <c r="AI63" s="26">
        <v>17810.261946648199</v>
      </c>
      <c r="AJ63" s="26">
        <v>17686.507352246001</v>
      </c>
      <c r="AK63" s="26">
        <v>17907.3801069129</v>
      </c>
      <c r="AL63" s="26">
        <v>17539.704414239699</v>
      </c>
      <c r="AM63" s="26">
        <v>16646.4503307134</v>
      </c>
      <c r="AN63" s="26">
        <v>17159.219360206698</v>
      </c>
      <c r="AO63" s="26">
        <v>18074.3559585564</v>
      </c>
      <c r="AP63" s="26">
        <v>18265.591252554801</v>
      </c>
      <c r="AQ63" s="26">
        <v>18231.194054018899</v>
      </c>
      <c r="AR63" s="26">
        <v>18108.9599712989</v>
      </c>
      <c r="AS63" s="26">
        <v>18376.225854397901</v>
      </c>
      <c r="AT63" s="26">
        <v>18684.705688100501</v>
      </c>
      <c r="AU63" s="26">
        <v>18508.6475044906</v>
      </c>
      <c r="AV63" s="26">
        <v>18516.674806394101</v>
      </c>
      <c r="AW63" s="26">
        <v>18717.109058353701</v>
      </c>
      <c r="AX63" s="26">
        <v>19583.069989273099</v>
      </c>
      <c r="AY63" s="26">
        <v>19571.430999398799</v>
      </c>
      <c r="AZ63" s="26">
        <v>18817.2977371097</v>
      </c>
      <c r="BA63" s="26">
        <v>18330.317665025399</v>
      </c>
      <c r="BB63" s="26">
        <v>16760.503066953901</v>
      </c>
      <c r="BC63" s="26">
        <v>17057.101691893899</v>
      </c>
      <c r="BD63" s="26">
        <v>16877.746109016101</v>
      </c>
      <c r="BE63" s="26">
        <v>17088.067564486399</v>
      </c>
      <c r="BF63" s="26">
        <v>16753.055452967499</v>
      </c>
    </row>
    <row r="64" spans="1:58" s="31" customFormat="1" x14ac:dyDescent="0.2">
      <c r="A64" s="31" t="s">
        <v>17</v>
      </c>
      <c r="B64" s="31" t="s">
        <v>57</v>
      </c>
      <c r="C64" s="31" t="s">
        <v>20</v>
      </c>
      <c r="D64" s="31" t="s">
        <v>44</v>
      </c>
      <c r="E64" s="31">
        <v>5.1428070519214499E-3</v>
      </c>
      <c r="F64" s="31">
        <v>5.3186333760100396E-3</v>
      </c>
      <c r="G64" s="31">
        <v>5.5088197769739E-3</v>
      </c>
      <c r="H64" s="31">
        <v>5.61081840341425E-3</v>
      </c>
      <c r="I64" s="31">
        <v>5.8549515163476996E-3</v>
      </c>
      <c r="J64" s="31">
        <v>5.9471226984149396E-3</v>
      </c>
      <c r="K64" s="31">
        <v>6.0486920750984002E-3</v>
      </c>
      <c r="L64" s="31">
        <v>6.3313505758718297E-3</v>
      </c>
      <c r="M64" s="31">
        <v>7.0015269769737902E-3</v>
      </c>
      <c r="N64" s="31">
        <v>6.8897430228324298E-3</v>
      </c>
      <c r="O64" s="31">
        <v>6.8786820024392698E-3</v>
      </c>
      <c r="P64" s="31">
        <v>6.6580285114384297E-3</v>
      </c>
      <c r="Q64" s="31">
        <v>7.01355427941526E-3</v>
      </c>
      <c r="R64" s="31">
        <v>7.2860404861193303E-3</v>
      </c>
      <c r="S64" s="31">
        <v>7.4215311531945303E-3</v>
      </c>
      <c r="T64" s="31">
        <v>7.9435709415319102E-3</v>
      </c>
      <c r="U64" s="31">
        <v>7.9338019192702093E-3</v>
      </c>
      <c r="V64" s="31">
        <v>7.9529751007501905E-3</v>
      </c>
      <c r="W64" s="31">
        <v>8.1737446068223599E-3</v>
      </c>
      <c r="X64" s="31">
        <v>8.1220587713385205E-3</v>
      </c>
      <c r="Y64" s="31">
        <v>8.3955720848974506E-3</v>
      </c>
      <c r="Z64" s="31">
        <v>8.6434614926151308E-3</v>
      </c>
      <c r="AA64" s="31">
        <v>8.76015410042222E-3</v>
      </c>
      <c r="AB64" s="31">
        <v>8.9645399030241803E-3</v>
      </c>
      <c r="AC64" s="31">
        <v>9.1747177251606405E-3</v>
      </c>
      <c r="AD64" s="31">
        <v>9.2892083211342305E-3</v>
      </c>
      <c r="AE64" s="31">
        <v>9.5798438195434602E-3</v>
      </c>
      <c r="AF64" s="31">
        <v>9.9380251938929708E-3</v>
      </c>
      <c r="AG64" s="31">
        <v>1.0184870103409901E-2</v>
      </c>
      <c r="AH64" s="31">
        <v>1.0358300282690301E-2</v>
      </c>
      <c r="AI64" s="31">
        <v>1.05621128393944E-2</v>
      </c>
      <c r="AJ64" s="31">
        <v>1.0846685413729899E-2</v>
      </c>
      <c r="AK64" s="31">
        <v>1.06880657388166E-2</v>
      </c>
      <c r="AL64" s="31">
        <v>1.1156870610384499E-2</v>
      </c>
      <c r="AM64" s="31">
        <v>1.17239330717001E-2</v>
      </c>
      <c r="AN64" s="31">
        <v>1.2094196465000699E-2</v>
      </c>
      <c r="AO64" s="31">
        <v>1.2215601297477801E-2</v>
      </c>
      <c r="AP64" s="31">
        <v>1.2466516769048801E-2</v>
      </c>
      <c r="AQ64" s="31">
        <v>1.2602064418613401E-2</v>
      </c>
      <c r="AR64" s="31">
        <v>1.3235740626730901E-2</v>
      </c>
      <c r="AS64" s="31">
        <v>1.35207283824032E-2</v>
      </c>
      <c r="AT64" s="31">
        <v>1.33579944145718E-2</v>
      </c>
      <c r="AU64" s="31">
        <v>1.3757283160266301E-2</v>
      </c>
      <c r="AV64" s="31">
        <v>1.3527268908462901E-2</v>
      </c>
      <c r="AW64" s="31">
        <v>1.38765736369473E-2</v>
      </c>
      <c r="AX64" s="31">
        <v>1.39350710650121E-2</v>
      </c>
      <c r="AY64" s="31">
        <v>1.39335517616652E-2</v>
      </c>
      <c r="AZ64" s="31">
        <v>1.4476415543159E-2</v>
      </c>
      <c r="BA64" s="31">
        <v>1.52407625753854E-2</v>
      </c>
      <c r="BB64" s="31">
        <v>1.52275751275982E-2</v>
      </c>
      <c r="BC64" s="31">
        <v>1.5660126953039599E-2</v>
      </c>
      <c r="BD64" s="31">
        <v>1.5683859766655699E-2</v>
      </c>
      <c r="BE64" s="31">
        <v>1.52983601339117E-2</v>
      </c>
      <c r="BF64" s="31">
        <v>1.5810180006849601E-2</v>
      </c>
    </row>
    <row r="65" spans="1:58" s="31" customFormat="1" x14ac:dyDescent="0.2">
      <c r="A65" s="31" t="s">
        <v>17</v>
      </c>
      <c r="B65" s="31" t="s">
        <v>57</v>
      </c>
      <c r="C65" s="31" t="s">
        <v>21</v>
      </c>
      <c r="D65" s="31" t="s">
        <v>44</v>
      </c>
      <c r="E65" s="31">
        <v>1.0689445368586E-3</v>
      </c>
      <c r="F65" s="31">
        <v>1.0728238439450799E-3</v>
      </c>
      <c r="G65" s="31">
        <v>1.09016860521277E-3</v>
      </c>
      <c r="H65" s="31">
        <v>1.10300722689278E-3</v>
      </c>
      <c r="I65" s="31">
        <v>1.10141300006574E-3</v>
      </c>
      <c r="J65" s="31">
        <v>1.1090232094359399E-3</v>
      </c>
      <c r="K65" s="31">
        <v>1.1126242269982E-3</v>
      </c>
      <c r="L65" s="31">
        <v>1.14266533470662E-3</v>
      </c>
      <c r="M65" s="31">
        <v>1.1807080846649299E-3</v>
      </c>
      <c r="N65" s="31">
        <v>1.24613943410329E-3</v>
      </c>
      <c r="O65" s="31">
        <v>1.1408974380677399E-3</v>
      </c>
      <c r="P65" s="31">
        <v>1.3496050744775899E-3</v>
      </c>
      <c r="Q65" s="31">
        <v>1.31770967465906E-3</v>
      </c>
      <c r="R65" s="31">
        <v>1.3292377646483299E-3</v>
      </c>
      <c r="S65" s="31">
        <v>1.37272803718964E-3</v>
      </c>
      <c r="T65" s="31">
        <v>1.3776505852215199E-3</v>
      </c>
      <c r="U65" s="31">
        <v>1.0967165851776899E-3</v>
      </c>
      <c r="V65" s="31">
        <v>7.1657080287918103E-4</v>
      </c>
      <c r="W65" s="31">
        <v>3.1725441988625402E-4</v>
      </c>
      <c r="X65" s="31">
        <v>3.0352810489542E-4</v>
      </c>
      <c r="Y65" s="31">
        <v>8.7593969754721102E-4</v>
      </c>
      <c r="Z65" s="31">
        <v>9.6900944714393999E-4</v>
      </c>
      <c r="AA65" s="31">
        <v>9.4182956058823895E-4</v>
      </c>
      <c r="AB65" s="31">
        <v>8.9861497282788395E-4</v>
      </c>
      <c r="AC65" s="31">
        <v>6.4523654051689902E-4</v>
      </c>
      <c r="AD65" s="31">
        <v>7.5117937222815502E-4</v>
      </c>
      <c r="AE65" s="31">
        <v>7.3823959124218197E-4</v>
      </c>
      <c r="AF65" s="31">
        <v>5.1475871249602196E-4</v>
      </c>
      <c r="AG65" s="31">
        <v>1.14965958723825E-4</v>
      </c>
      <c r="AH65" s="31">
        <v>0</v>
      </c>
      <c r="AI65" s="31">
        <v>0</v>
      </c>
      <c r="AJ65" s="31">
        <v>0</v>
      </c>
      <c r="AK65" s="31">
        <v>0</v>
      </c>
      <c r="AL65" s="31">
        <v>0</v>
      </c>
      <c r="AM65" s="31">
        <v>0</v>
      </c>
      <c r="AN65" s="31">
        <v>0</v>
      </c>
      <c r="AO65" s="31">
        <v>0</v>
      </c>
      <c r="AP65" s="31">
        <v>0</v>
      </c>
      <c r="AQ65" s="31">
        <v>0</v>
      </c>
      <c r="AR65" s="31">
        <v>0</v>
      </c>
      <c r="AS65" s="31">
        <v>0</v>
      </c>
      <c r="AT65" s="31">
        <v>0</v>
      </c>
      <c r="AU65" s="31">
        <v>0</v>
      </c>
      <c r="AV65" s="31">
        <v>0</v>
      </c>
      <c r="AW65" s="31">
        <v>0</v>
      </c>
      <c r="AX65" s="31">
        <v>0</v>
      </c>
      <c r="AY65" s="31">
        <v>0</v>
      </c>
      <c r="AZ65" s="31">
        <v>0</v>
      </c>
      <c r="BA65" s="31">
        <v>0</v>
      </c>
      <c r="BB65" s="31">
        <v>0</v>
      </c>
      <c r="BC65" s="31">
        <v>0</v>
      </c>
      <c r="BD65" s="31">
        <v>0</v>
      </c>
      <c r="BE65" s="31">
        <v>0</v>
      </c>
      <c r="BF65" s="31">
        <v>0</v>
      </c>
    </row>
    <row r="66" spans="1:58" s="31" customFormat="1" x14ac:dyDescent="0.2">
      <c r="A66" s="31" t="s">
        <v>17</v>
      </c>
      <c r="B66" s="31" t="s">
        <v>57</v>
      </c>
      <c r="C66" s="31" t="s">
        <v>22</v>
      </c>
      <c r="D66" s="31" t="s">
        <v>44</v>
      </c>
      <c r="E66" s="31">
        <v>4.4277071010769596E-3</v>
      </c>
      <c r="F66" s="31">
        <v>4.36564658153972E-3</v>
      </c>
      <c r="G66" s="31">
        <v>5.45134879531278E-3</v>
      </c>
      <c r="H66" s="31">
        <v>8.3547372913163297E-3</v>
      </c>
      <c r="I66" s="31">
        <v>5.8510161215345E-3</v>
      </c>
      <c r="J66" s="31">
        <v>6.06649006065466E-3</v>
      </c>
      <c r="K66" s="31">
        <v>5.3418570895778098E-3</v>
      </c>
      <c r="L66" s="31">
        <v>5.0546203834649899E-3</v>
      </c>
      <c r="M66" s="31">
        <v>6.9139561038363603E-3</v>
      </c>
      <c r="N66" s="31">
        <v>7.0334358898329601E-3</v>
      </c>
      <c r="O66" s="31">
        <v>6.9052157289220201E-3</v>
      </c>
      <c r="P66" s="31">
        <v>6.35734726877817E-3</v>
      </c>
      <c r="Q66" s="31">
        <v>6.0686938407637399E-3</v>
      </c>
      <c r="R66" s="31">
        <v>6.2246362314699703E-3</v>
      </c>
      <c r="S66" s="31">
        <v>6.4473573493945401E-3</v>
      </c>
      <c r="T66" s="31">
        <v>5.6349781869949296E-3</v>
      </c>
      <c r="U66" s="31">
        <v>6.0945288272696001E-3</v>
      </c>
      <c r="V66" s="31">
        <v>8.5139147056974406E-3</v>
      </c>
      <c r="W66" s="31">
        <v>8.0617437402431998E-3</v>
      </c>
      <c r="X66" s="31">
        <v>9.3828766830050692E-3</v>
      </c>
      <c r="Y66" s="31">
        <v>7.5045768825379097E-3</v>
      </c>
      <c r="Z66" s="31">
        <v>7.2659499255362898E-3</v>
      </c>
      <c r="AA66" s="31">
        <v>9.5610018536603798E-3</v>
      </c>
      <c r="AB66" s="31">
        <v>8.6144257628651393E-3</v>
      </c>
      <c r="AC66" s="31">
        <v>8.3895546807273604E-3</v>
      </c>
      <c r="AD66" s="31">
        <v>9.5364052773515198E-3</v>
      </c>
      <c r="AE66" s="31">
        <v>1.02322952588043E-2</v>
      </c>
      <c r="AF66" s="31">
        <v>9.6988734665335707E-3</v>
      </c>
      <c r="AG66" s="31">
        <v>9.1296662645323993E-3</v>
      </c>
      <c r="AH66" s="31">
        <v>8.3405743841528292E-3</v>
      </c>
      <c r="AI66" s="31">
        <v>9.5616706205743692E-3</v>
      </c>
      <c r="AJ66" s="31">
        <v>1.2156548979281499E-2</v>
      </c>
      <c r="AK66" s="31">
        <v>1.0486234238558999E-2</v>
      </c>
      <c r="AL66" s="31">
        <v>1.10725505591947E-2</v>
      </c>
      <c r="AM66" s="31">
        <v>1.22715965567204E-2</v>
      </c>
      <c r="AN66" s="31">
        <v>1.0873915391087599E-2</v>
      </c>
      <c r="AO66" s="31">
        <v>1.3986215684787799E-2</v>
      </c>
      <c r="AP66" s="31">
        <v>1.40864692931313E-2</v>
      </c>
      <c r="AQ66" s="31">
        <v>1.2389800508442701E-2</v>
      </c>
      <c r="AR66" s="31">
        <v>1.33824615573778E-2</v>
      </c>
      <c r="AS66" s="31">
        <v>1.3750084092459499E-2</v>
      </c>
      <c r="AT66" s="31">
        <v>1.42989441776517E-2</v>
      </c>
      <c r="AU66" s="31">
        <v>1.4507461830198701E-2</v>
      </c>
      <c r="AV66" s="31">
        <v>1.4116847113917899E-2</v>
      </c>
      <c r="AW66" s="31">
        <v>1.4461605622754699E-2</v>
      </c>
      <c r="AX66" s="31">
        <v>1.46967890687033E-2</v>
      </c>
      <c r="AY66" s="31">
        <v>1.50902088278099E-2</v>
      </c>
      <c r="AZ66" s="31">
        <v>1.25638364234286E-2</v>
      </c>
      <c r="BA66" s="31">
        <v>1.38130157385709E-2</v>
      </c>
      <c r="BB66" s="31">
        <v>1.6081514253079399E-2</v>
      </c>
      <c r="BC66" s="31">
        <v>1.7353845122508298E-2</v>
      </c>
      <c r="BD66" s="31">
        <v>1.7286188458786399E-2</v>
      </c>
      <c r="BE66" s="31">
        <v>1.4059969408086801E-2</v>
      </c>
      <c r="BF66" s="31">
        <v>1.5971271574977401E-2</v>
      </c>
    </row>
    <row r="67" spans="1:58" s="31" customFormat="1" x14ac:dyDescent="0.2">
      <c r="A67" s="31" t="s">
        <v>17</v>
      </c>
      <c r="B67" s="31" t="s">
        <v>57</v>
      </c>
      <c r="C67" s="31" t="s">
        <v>30</v>
      </c>
      <c r="D67" s="31" t="s">
        <v>44</v>
      </c>
      <c r="E67" s="31">
        <v>3.4437721897265301E-2</v>
      </c>
      <c r="F67" s="31">
        <v>3.4957933229744498E-2</v>
      </c>
      <c r="G67" s="31">
        <v>3.55520539318291E-2</v>
      </c>
      <c r="H67" s="31">
        <v>3.5568506446269597E-2</v>
      </c>
      <c r="I67" s="31">
        <v>3.6467263383023703E-2</v>
      </c>
      <c r="J67" s="31">
        <v>3.6407262023819102E-2</v>
      </c>
      <c r="K67" s="31">
        <v>3.6403551107931101E-2</v>
      </c>
      <c r="L67" s="31">
        <v>3.7471768495567798E-2</v>
      </c>
      <c r="M67" s="31">
        <v>4.0763503745413397E-2</v>
      </c>
      <c r="N67" s="31">
        <v>3.9467755203680101E-2</v>
      </c>
      <c r="O67" s="31">
        <v>3.6378216338581099E-2</v>
      </c>
      <c r="P67" s="31">
        <v>3.4420017071659502E-2</v>
      </c>
      <c r="Q67" s="31">
        <v>3.5376605503835201E-2</v>
      </c>
      <c r="R67" s="31">
        <v>3.5942900625352402E-2</v>
      </c>
      <c r="S67" s="31">
        <v>3.5846398043753301E-2</v>
      </c>
      <c r="T67" s="31">
        <v>3.7571031620695597E-2</v>
      </c>
      <c r="U67" s="31">
        <v>3.6730620807054401E-2</v>
      </c>
      <c r="V67" s="31">
        <v>3.5955722775574198E-2</v>
      </c>
      <c r="W67" s="31">
        <v>3.60384003596953E-2</v>
      </c>
      <c r="X67" s="31">
        <v>3.48634007635873E-2</v>
      </c>
      <c r="Y67" s="31">
        <v>3.5197853563793999E-2</v>
      </c>
      <c r="Z67" s="31">
        <v>3.5523282919494303E-2</v>
      </c>
      <c r="AA67" s="31">
        <v>3.5289225235054698E-2</v>
      </c>
      <c r="AB67" s="31">
        <v>3.5626424027565003E-2</v>
      </c>
      <c r="AC67" s="31">
        <v>3.6294789343522302E-2</v>
      </c>
      <c r="AD67" s="31">
        <v>3.68174038278039E-2</v>
      </c>
      <c r="AE67" s="31">
        <v>3.8128476983213998E-2</v>
      </c>
      <c r="AF67" s="31">
        <v>3.9706710662739501E-2</v>
      </c>
      <c r="AG67" s="31">
        <v>4.0799298433970302E-2</v>
      </c>
      <c r="AH67" s="31">
        <v>4.14558725479897E-2</v>
      </c>
      <c r="AI67" s="31">
        <v>4.2085216187180301E-2</v>
      </c>
      <c r="AJ67" s="31">
        <v>4.2832876169966297E-2</v>
      </c>
      <c r="AK67" s="31">
        <v>4.1673722859686402E-2</v>
      </c>
      <c r="AL67" s="31">
        <v>4.2961986184278801E-2</v>
      </c>
      <c r="AM67" s="31">
        <v>4.4520652538818997E-2</v>
      </c>
      <c r="AN67" s="31">
        <v>4.5226182390860799E-2</v>
      </c>
      <c r="AO67" s="31">
        <v>4.4977566410002702E-2</v>
      </c>
      <c r="AP67" s="31">
        <v>4.50593567002728E-2</v>
      </c>
      <c r="AQ67" s="31">
        <v>4.4682664764726397E-2</v>
      </c>
      <c r="AR67" s="31">
        <v>4.6266624745871898E-2</v>
      </c>
      <c r="AS67" s="31">
        <v>4.6636752787985798E-2</v>
      </c>
      <c r="AT67" s="31">
        <v>4.54941079355725E-2</v>
      </c>
      <c r="AU67" s="31">
        <v>4.6231248050452797E-2</v>
      </c>
      <c r="AV67" s="31">
        <v>4.47176501983646E-2</v>
      </c>
      <c r="AW67" s="31">
        <v>4.52525408828547E-2</v>
      </c>
      <c r="AX67" s="31">
        <v>4.5108789322132803E-2</v>
      </c>
      <c r="AY67" s="31">
        <v>4.4747355155144497E-2</v>
      </c>
      <c r="AZ67" s="31">
        <v>4.60801535940773E-2</v>
      </c>
      <c r="BA67" s="31">
        <v>4.8753411265023201E-2</v>
      </c>
      <c r="BB67" s="31">
        <v>4.92738501986262E-2</v>
      </c>
      <c r="BC67" s="31">
        <v>5.1365510160444001E-2</v>
      </c>
      <c r="BD67" s="31">
        <v>5.2211846007877503E-2</v>
      </c>
      <c r="BE67" s="31">
        <v>5.1390128776588398E-2</v>
      </c>
      <c r="BF67" s="31">
        <v>5.3415345145950199E-2</v>
      </c>
    </row>
    <row r="68" spans="1:58" s="31" customFormat="1" x14ac:dyDescent="0.2">
      <c r="A68" s="31" t="s">
        <v>17</v>
      </c>
      <c r="B68" s="31" t="s">
        <v>57</v>
      </c>
      <c r="C68" s="31" t="s">
        <v>31</v>
      </c>
      <c r="D68" s="31" t="s">
        <v>44</v>
      </c>
      <c r="E68" s="31">
        <v>0.19678698227008701</v>
      </c>
      <c r="F68" s="31">
        <v>0.20025901750182201</v>
      </c>
      <c r="G68" s="31">
        <v>0.20417036686564699</v>
      </c>
      <c r="H68" s="31">
        <v>0.20477297282638099</v>
      </c>
      <c r="I68" s="31">
        <v>0.210468205810594</v>
      </c>
      <c r="J68" s="31">
        <v>0.210642015994953</v>
      </c>
      <c r="K68" s="31">
        <v>0.211140596426</v>
      </c>
      <c r="L68" s="31">
        <v>0.21787156825280099</v>
      </c>
      <c r="M68" s="31">
        <v>0.23759299325898101</v>
      </c>
      <c r="N68" s="31">
        <v>0.23060445540436</v>
      </c>
      <c r="O68" s="31">
        <v>0.22714525424085599</v>
      </c>
      <c r="P68" s="31">
        <v>0.216974309514613</v>
      </c>
      <c r="Q68" s="31">
        <v>0.22560200151538001</v>
      </c>
      <c r="R68" s="31">
        <v>0.231399116411523</v>
      </c>
      <c r="S68" s="31">
        <v>0.23275658301063301</v>
      </c>
      <c r="T68" s="31">
        <v>0.24606891646266099</v>
      </c>
      <c r="U68" s="31">
        <v>0.24280991343703601</v>
      </c>
      <c r="V68" s="31">
        <v>0.24050606513269601</v>
      </c>
      <c r="W68" s="31">
        <v>0.24429526485585501</v>
      </c>
      <c r="X68" s="31">
        <v>0.239971270665091</v>
      </c>
      <c r="Y68" s="31">
        <v>0.24524761054045499</v>
      </c>
      <c r="Z68" s="31">
        <v>0.24968900087753501</v>
      </c>
      <c r="AA68" s="31">
        <v>0.25028800664032402</v>
      </c>
      <c r="AB68" s="31">
        <v>0.25336546361368001</v>
      </c>
      <c r="AC68" s="31">
        <v>0.256561305221019</v>
      </c>
      <c r="AD68" s="31">
        <v>0.25704596434909799</v>
      </c>
      <c r="AE68" s="31">
        <v>0.26236654509754498</v>
      </c>
      <c r="AF68" s="31">
        <v>0.26941315184815601</v>
      </c>
      <c r="AG68" s="31">
        <v>0.27334330133330398</v>
      </c>
      <c r="AH68" s="31">
        <v>0.27526648132517501</v>
      </c>
      <c r="AI68" s="31">
        <v>0.27795554129576699</v>
      </c>
      <c r="AJ68" s="31">
        <v>0.28271044137863899</v>
      </c>
      <c r="AK68" s="31">
        <v>0.27595353259365701</v>
      </c>
      <c r="AL68" s="31">
        <v>0.28537501441223501</v>
      </c>
      <c r="AM68" s="31">
        <v>0.29713308854044601</v>
      </c>
      <c r="AN68" s="31">
        <v>0.30374065338233402</v>
      </c>
      <c r="AO68" s="31">
        <v>0.304048167060605</v>
      </c>
      <c r="AP68" s="31">
        <v>0.307564831727757</v>
      </c>
      <c r="AQ68" s="31">
        <v>0.30820399274733001</v>
      </c>
      <c r="AR68" s="31">
        <v>0.32092233950546201</v>
      </c>
      <c r="AS68" s="31">
        <v>0.32506108965625302</v>
      </c>
      <c r="AT68" s="31">
        <v>0.31846200841095001</v>
      </c>
      <c r="AU68" s="31">
        <v>0.32527941323315501</v>
      </c>
      <c r="AV68" s="31">
        <v>0.31723251941388497</v>
      </c>
      <c r="AW68" s="31">
        <v>0.32280369693648803</v>
      </c>
      <c r="AX68" s="31">
        <v>0.32159275861495201</v>
      </c>
      <c r="AY68" s="31">
        <v>0.31903189910803198</v>
      </c>
      <c r="AZ68" s="31">
        <v>0.32889624145101098</v>
      </c>
      <c r="BA68" s="31">
        <v>0.343607356680869</v>
      </c>
      <c r="BB68" s="31">
        <v>0.34071004773473301</v>
      </c>
      <c r="BC68" s="31">
        <v>0.34777244734485502</v>
      </c>
      <c r="BD68" s="31">
        <v>0.345723769175728</v>
      </c>
      <c r="BE68" s="31">
        <v>0.33476117638302</v>
      </c>
      <c r="BF68" s="31">
        <v>0.34346820591349397</v>
      </c>
    </row>
    <row r="69" spans="1:58" s="31" customFormat="1" x14ac:dyDescent="0.2">
      <c r="A69" s="31" t="s">
        <v>17</v>
      </c>
      <c r="B69" s="31" t="s">
        <v>57</v>
      </c>
      <c r="C69" s="31" t="s">
        <v>33</v>
      </c>
      <c r="D69" s="31" t="s">
        <v>44</v>
      </c>
      <c r="E69" s="31">
        <v>0.172188609486326</v>
      </c>
      <c r="F69" s="31">
        <v>0.17562031518252599</v>
      </c>
      <c r="G69" s="31">
        <v>0.17945474141915499</v>
      </c>
      <c r="H69" s="31">
        <v>0.18038293474495301</v>
      </c>
      <c r="I69" s="31">
        <v>0.18580748518620599</v>
      </c>
      <c r="J69" s="31">
        <v>0.18637174683324001</v>
      </c>
      <c r="K69" s="31">
        <v>0.18721783827041799</v>
      </c>
      <c r="L69" s="31">
        <v>0.193602005179285</v>
      </c>
      <c r="M69" s="31">
        <v>0.21158315488291499</v>
      </c>
      <c r="N69" s="31">
        <v>0.20579546170308299</v>
      </c>
      <c r="O69" s="31">
        <v>0.20313558331640399</v>
      </c>
      <c r="P69" s="31">
        <v>0.19445071734687699</v>
      </c>
      <c r="Q69" s="31">
        <v>0.202602855304088</v>
      </c>
      <c r="R69" s="31">
        <v>0.20823781548423601</v>
      </c>
      <c r="S69" s="31">
        <v>0.20989389294729899</v>
      </c>
      <c r="T69" s="31">
        <v>0.222350218781456</v>
      </c>
      <c r="U69" s="31">
        <v>0.21984889183544001</v>
      </c>
      <c r="V69" s="31">
        <v>0.218205317731891</v>
      </c>
      <c r="W69" s="31">
        <v>0.22208515366739801</v>
      </c>
      <c r="X69" s="31">
        <v>0.218586430729972</v>
      </c>
      <c r="Y69" s="31">
        <v>0.22383724168880401</v>
      </c>
      <c r="Z69" s="31">
        <v>0.228336207909763</v>
      </c>
      <c r="AA69" s="31">
        <v>0.229328287104276</v>
      </c>
      <c r="AB69" s="31">
        <v>0.23260095314138299</v>
      </c>
      <c r="AC69" s="31">
        <v>0.23598600043728901</v>
      </c>
      <c r="AD69" s="31">
        <v>0.23688158912155999</v>
      </c>
      <c r="AE69" s="31">
        <v>0.24224737813817701</v>
      </c>
      <c r="AF69" s="31">
        <v>0.24922060268882101</v>
      </c>
      <c r="AG69" s="31">
        <v>0.253327898903836</v>
      </c>
      <c r="AH69" s="31">
        <v>0.25558845842352002</v>
      </c>
      <c r="AI69" s="31">
        <v>0.25856057726918302</v>
      </c>
      <c r="AJ69" s="31">
        <v>0.26346492357890799</v>
      </c>
      <c r="AK69" s="31">
        <v>0.25764066001463698</v>
      </c>
      <c r="AL69" s="31">
        <v>0.26691813586437702</v>
      </c>
      <c r="AM69" s="31">
        <v>0.27841471815674101</v>
      </c>
      <c r="AN69" s="31">
        <v>0.28511868000941198</v>
      </c>
      <c r="AO69" s="31">
        <v>0.28591323646897199</v>
      </c>
      <c r="AP69" s="31">
        <v>0.28972966181884902</v>
      </c>
      <c r="AQ69" s="31">
        <v>0.29084473536550798</v>
      </c>
      <c r="AR69" s="31">
        <v>0.30337346291025102</v>
      </c>
      <c r="AS69" s="31">
        <v>0.30781712174107301</v>
      </c>
      <c r="AT69" s="31">
        <v>0.30209086330726098</v>
      </c>
      <c r="AU69" s="31">
        <v>0.309084572279688</v>
      </c>
      <c r="AV69" s="31">
        <v>0.30194962607421499</v>
      </c>
      <c r="AW69" s="31">
        <v>0.30777516233392399</v>
      </c>
      <c r="AX69" s="31">
        <v>0.30713440054761998</v>
      </c>
      <c r="AY69" s="31">
        <v>0.30519610040754103</v>
      </c>
      <c r="AZ69" s="31">
        <v>0.31515819346199198</v>
      </c>
      <c r="BA69" s="31">
        <v>0.32979629929097298</v>
      </c>
      <c r="BB69" s="31">
        <v>0.32755013436316999</v>
      </c>
      <c r="BC69" s="31">
        <v>0.33488798890500998</v>
      </c>
      <c r="BD69" s="31">
        <v>0.33345293538183501</v>
      </c>
      <c r="BE69" s="31">
        <v>0.32339776082548799</v>
      </c>
      <c r="BF69" s="31">
        <v>0.33233865216901898</v>
      </c>
    </row>
    <row r="70" spans="1:58" s="31" customFormat="1" x14ac:dyDescent="0.2">
      <c r="A70" s="31" t="s">
        <v>17</v>
      </c>
      <c r="B70" s="31" t="s">
        <v>57</v>
      </c>
      <c r="C70" s="31" t="s">
        <v>41</v>
      </c>
      <c r="D70" s="31" t="s">
        <v>44</v>
      </c>
      <c r="E70" s="31">
        <v>7.9049330777894E-2</v>
      </c>
      <c r="F70" s="31">
        <v>8.0363943723481102E-2</v>
      </c>
      <c r="G70" s="31">
        <v>8.2586913397154293E-2</v>
      </c>
      <c r="H70" s="31">
        <v>8.2912576697401499E-2</v>
      </c>
      <c r="I70" s="31">
        <v>8.47765933005072E-2</v>
      </c>
      <c r="J70" s="31">
        <v>8.5078310260361695E-2</v>
      </c>
      <c r="K70" s="31">
        <v>8.5068546300035505E-2</v>
      </c>
      <c r="L70" s="31">
        <v>8.7606157594451298E-2</v>
      </c>
      <c r="M70" s="31">
        <v>9.56786983853916E-2</v>
      </c>
      <c r="N70" s="31">
        <v>9.2956655973497296E-2</v>
      </c>
      <c r="O70" s="31">
        <v>9.1448679357368598E-2</v>
      </c>
      <c r="P70" s="31">
        <v>8.7353857010583305E-2</v>
      </c>
      <c r="Q70" s="31">
        <v>9.0940166810849599E-2</v>
      </c>
      <c r="R70" s="31">
        <v>9.3091864532355698E-2</v>
      </c>
      <c r="S70" s="31">
        <v>9.3777627294983901E-2</v>
      </c>
      <c r="T70" s="31">
        <v>9.8673635501526996E-2</v>
      </c>
      <c r="U70" s="31">
        <v>9.73182133055642E-2</v>
      </c>
      <c r="V70" s="31">
        <v>9.70201466745296E-2</v>
      </c>
      <c r="W70" s="31">
        <v>9.8279985051510602E-2</v>
      </c>
      <c r="X70" s="31">
        <v>9.7044381856963E-2</v>
      </c>
      <c r="Y70" s="31">
        <v>9.8761212764641296E-2</v>
      </c>
      <c r="Z70" s="31">
        <v>0.100399947252857</v>
      </c>
      <c r="AA70" s="31">
        <v>0.10074092267272999</v>
      </c>
      <c r="AB70" s="31">
        <v>0.101751570187254</v>
      </c>
      <c r="AC70" s="31">
        <v>0.10313764469885001</v>
      </c>
      <c r="AD70" s="31">
        <v>0.10387227419347</v>
      </c>
      <c r="AE70" s="31">
        <v>0.106022320873918</v>
      </c>
      <c r="AF70" s="31">
        <v>0.108681265455546</v>
      </c>
      <c r="AG70" s="31">
        <v>0.109966010126388</v>
      </c>
      <c r="AH70" s="31">
        <v>0.11010659253007</v>
      </c>
      <c r="AI70" s="31">
        <v>0.111210012072436</v>
      </c>
      <c r="AJ70" s="31">
        <v>0.11381922369904</v>
      </c>
      <c r="AK70" s="31">
        <v>0.110850534042872</v>
      </c>
      <c r="AL70" s="31">
        <v>0.114977593306689</v>
      </c>
      <c r="AM70" s="31">
        <v>0.11918008181357299</v>
      </c>
      <c r="AN70" s="31">
        <v>0.121405139156919</v>
      </c>
      <c r="AO70" s="31">
        <v>0.122622625775542</v>
      </c>
      <c r="AP70" s="31">
        <v>0.12330274103965801</v>
      </c>
      <c r="AQ70" s="31">
        <v>0.123497339893855</v>
      </c>
      <c r="AR70" s="31">
        <v>0.12840102803613501</v>
      </c>
      <c r="AS70" s="31">
        <v>0.130349496952157</v>
      </c>
      <c r="AT70" s="31">
        <v>0.127766957774473</v>
      </c>
      <c r="AU70" s="31">
        <v>0.130274404999878</v>
      </c>
      <c r="AV70" s="31">
        <v>0.126988177521378</v>
      </c>
      <c r="AW70" s="31">
        <v>0.12934744136245099</v>
      </c>
      <c r="AX70" s="31">
        <v>0.12876574054942699</v>
      </c>
      <c r="AY70" s="31">
        <v>0.12767656602303501</v>
      </c>
      <c r="AZ70" s="31">
        <v>0.13162427582869399</v>
      </c>
      <c r="BA70" s="31">
        <v>0.13792399297170099</v>
      </c>
      <c r="BB70" s="31">
        <v>0.13669287115117501</v>
      </c>
      <c r="BC70" s="31">
        <v>0.14025662801418001</v>
      </c>
      <c r="BD70" s="31">
        <v>0.138704376193302</v>
      </c>
      <c r="BE70" s="31">
        <v>0.13454051678833601</v>
      </c>
      <c r="BF70" s="31">
        <v>0.13831464652136399</v>
      </c>
    </row>
    <row r="71" spans="1:58" s="24" customFormat="1" x14ac:dyDescent="0.2">
      <c r="A71" s="24" t="s">
        <v>17</v>
      </c>
      <c r="B71" s="24" t="s">
        <v>61</v>
      </c>
      <c r="C71" s="24" t="s">
        <v>36</v>
      </c>
      <c r="D71" s="24" t="s">
        <v>225</v>
      </c>
      <c r="E71" s="24">
        <v>9.8957213762062501</v>
      </c>
      <c r="F71" s="24">
        <v>9.8297499004493805</v>
      </c>
      <c r="G71" s="24">
        <v>9.7637784198337503</v>
      </c>
      <c r="H71" s="24">
        <v>9.6978069484603093</v>
      </c>
      <c r="I71" s="24">
        <v>9.6318354725449993</v>
      </c>
      <c r="J71" s="24">
        <v>9.5658639987421896</v>
      </c>
      <c r="K71" s="24">
        <v>9.4998925181793705</v>
      </c>
      <c r="L71" s="24">
        <v>9.4339210448518696</v>
      </c>
      <c r="M71" s="24">
        <v>9.3679495709962506</v>
      </c>
      <c r="N71" s="24">
        <v>9.3019780962956293</v>
      </c>
      <c r="O71" s="24">
        <v>9.2360066202218807</v>
      </c>
      <c r="P71" s="24">
        <v>9.1040636605749992</v>
      </c>
      <c r="Q71" s="24">
        <v>8.9721207139200008</v>
      </c>
      <c r="R71" s="24">
        <v>8.8401777596071902</v>
      </c>
      <c r="S71" s="24">
        <v>8.7082348091391193</v>
      </c>
      <c r="T71" s="24">
        <v>8.5762918577943807</v>
      </c>
      <c r="U71" s="24">
        <v>8.44434890596375</v>
      </c>
      <c r="V71" s="24">
        <v>8.3124059543443796</v>
      </c>
      <c r="W71" s="24">
        <v>8.1804630031897503</v>
      </c>
      <c r="X71" s="24">
        <v>8.0485200512165296</v>
      </c>
      <c r="Y71" s="24">
        <v>7.916577099275</v>
      </c>
      <c r="Z71" s="24">
        <v>7.7846341476820298</v>
      </c>
      <c r="AA71" s="24">
        <v>7.6526911958566899</v>
      </c>
      <c r="AB71" s="24">
        <v>7.5207482441845004</v>
      </c>
      <c r="AC71" s="24">
        <v>7.3888052930932497</v>
      </c>
      <c r="AD71" s="24">
        <v>7.2568623411253101</v>
      </c>
      <c r="AE71" s="24">
        <v>7.1249193894003104</v>
      </c>
      <c r="AF71" s="24">
        <v>6.9929764376647503</v>
      </c>
      <c r="AG71" s="24">
        <v>6.8610334859820004</v>
      </c>
      <c r="AH71" s="24">
        <v>6.7290905346636603</v>
      </c>
      <c r="AI71" s="24">
        <v>6.5971475825531298</v>
      </c>
      <c r="AJ71" s="24">
        <v>6.5311761069124401</v>
      </c>
      <c r="AK71" s="24">
        <v>6.4652046312294997</v>
      </c>
      <c r="AL71" s="24">
        <v>6.3992331554884698</v>
      </c>
      <c r="AM71" s="24">
        <v>6.3332616797896897</v>
      </c>
      <c r="AN71" s="24">
        <v>6.2672902037951603</v>
      </c>
      <c r="AO71" s="24">
        <v>6.2013187279485003</v>
      </c>
      <c r="AP71" s="24">
        <v>6.1353472518641903</v>
      </c>
      <c r="AQ71" s="24">
        <v>6.06937577603337</v>
      </c>
      <c r="AR71" s="24">
        <v>6.0034043007412503</v>
      </c>
      <c r="AS71" s="24">
        <v>5.9374328245618804</v>
      </c>
      <c r="AT71" s="24">
        <v>5.8714613490743401</v>
      </c>
      <c r="AU71" s="24">
        <v>5.8054898727418101</v>
      </c>
      <c r="AV71" s="24">
        <v>5.7395183969374104</v>
      </c>
      <c r="AW71" s="24">
        <v>5.6735469212597502</v>
      </c>
      <c r="AX71" s="24">
        <v>5.60757544580391</v>
      </c>
      <c r="AY71" s="24">
        <v>5.5416039694396897</v>
      </c>
      <c r="AZ71" s="24">
        <v>5.4756324934504397</v>
      </c>
      <c r="BA71" s="24">
        <v>5.4096610177252504</v>
      </c>
      <c r="BB71" s="24">
        <v>5.3436895423644701</v>
      </c>
      <c r="BC71" s="24">
        <v>5.27771806620094</v>
      </c>
      <c r="BD71" s="24">
        <v>5.2117465905972198</v>
      </c>
      <c r="BE71" s="24">
        <v>5.1457751147400002</v>
      </c>
      <c r="BF71" s="24">
        <v>5.0798036390095298</v>
      </c>
    </row>
    <row r="72" spans="1:58" s="34" customFormat="1" x14ac:dyDescent="0.2">
      <c r="A72" s="34" t="s">
        <v>17</v>
      </c>
      <c r="B72" s="34" t="s">
        <v>61</v>
      </c>
      <c r="C72" s="34" t="s">
        <v>36</v>
      </c>
      <c r="D72" s="34" t="s">
        <v>226</v>
      </c>
      <c r="E72" s="34">
        <v>1769.3040410000001</v>
      </c>
      <c r="F72" s="34">
        <v>1767.3271649999999</v>
      </c>
      <c r="G72" s="34">
        <v>1765.3280769999999</v>
      </c>
      <c r="H72" s="34">
        <v>1763.3064010000001</v>
      </c>
      <c r="I72" s="34">
        <v>1761.2617499999999</v>
      </c>
      <c r="J72" s="34">
        <v>1759.1937330000001</v>
      </c>
      <c r="K72" s="34">
        <v>1757.1019449999999</v>
      </c>
      <c r="L72" s="34">
        <v>1754.9859739999999</v>
      </c>
      <c r="M72" s="34">
        <v>1752.845399</v>
      </c>
      <c r="N72" s="34">
        <v>1750.6797879999999</v>
      </c>
      <c r="O72" s="34">
        <v>1748.4887000000001</v>
      </c>
      <c r="P72" s="34">
        <v>1733.708576</v>
      </c>
      <c r="Q72" s="34">
        <v>1718.7524969999999</v>
      </c>
      <c r="R72" s="34">
        <v>1703.617305</v>
      </c>
      <c r="S72" s="34">
        <v>1688.2997600000001</v>
      </c>
      <c r="T72" s="34">
        <v>1672.796548</v>
      </c>
      <c r="U72" s="34">
        <v>1657.1042729999999</v>
      </c>
      <c r="V72" s="34">
        <v>1641.219454</v>
      </c>
      <c r="W72" s="34">
        <v>1625.1385270000001</v>
      </c>
      <c r="X72" s="34">
        <v>1608.8578359999999</v>
      </c>
      <c r="Y72" s="34">
        <v>1592.3736369999999</v>
      </c>
      <c r="Z72" s="34">
        <v>1575.68209</v>
      </c>
      <c r="AA72" s="34">
        <v>1558.7792569999999</v>
      </c>
      <c r="AB72" s="34">
        <v>1541.6611009999999</v>
      </c>
      <c r="AC72" s="34">
        <v>1524.323482</v>
      </c>
      <c r="AD72" s="34">
        <v>1506.7621509999999</v>
      </c>
      <c r="AE72" s="34">
        <v>1488.9727519999999</v>
      </c>
      <c r="AF72" s="34">
        <v>1470.9508109999999</v>
      </c>
      <c r="AG72" s="34">
        <v>1452.6917390000001</v>
      </c>
      <c r="AH72" s="34">
        <v>1434.190826</v>
      </c>
      <c r="AI72" s="34">
        <v>1415.443233</v>
      </c>
      <c r="AJ72" s="34">
        <v>1410.6934240000001</v>
      </c>
      <c r="AK72" s="34">
        <v>1405.879428</v>
      </c>
      <c r="AL72" s="34">
        <v>1400.9999350000001</v>
      </c>
      <c r="AM72" s="34">
        <v>1396.0536</v>
      </c>
      <c r="AN72" s="34">
        <v>1391.0390400000001</v>
      </c>
      <c r="AO72" s="34">
        <v>1385.9548319999999</v>
      </c>
      <c r="AP72" s="34">
        <v>1380.799518</v>
      </c>
      <c r="AQ72" s="34">
        <v>1375.5715929999999</v>
      </c>
      <c r="AR72" s="34">
        <v>1370.269513</v>
      </c>
      <c r="AS72" s="34">
        <v>1364.891689</v>
      </c>
      <c r="AT72" s="34">
        <v>1359.4364869999999</v>
      </c>
      <c r="AU72" s="34">
        <v>1353.902223</v>
      </c>
      <c r="AV72" s="34">
        <v>1348.287167</v>
      </c>
      <c r="AW72" s="34">
        <v>1342.5895370000001</v>
      </c>
      <c r="AX72" s="34">
        <v>1336.8074979999999</v>
      </c>
      <c r="AY72" s="34">
        <v>1330.9391599999999</v>
      </c>
      <c r="AZ72" s="34">
        <v>1324.982575</v>
      </c>
      <c r="BA72" s="34">
        <v>1318.9357399999999</v>
      </c>
      <c r="BB72" s="34">
        <v>1312.7965859999999</v>
      </c>
      <c r="BC72" s="34">
        <v>1306.5629839999999</v>
      </c>
      <c r="BD72" s="34">
        <v>1300.232737</v>
      </c>
      <c r="BE72" s="34">
        <v>1293.80358</v>
      </c>
      <c r="BF72" s="34">
        <v>1287.273177</v>
      </c>
    </row>
    <row r="73" spans="1:58" s="35" customFormat="1" x14ac:dyDescent="0.2">
      <c r="A73" s="35" t="s">
        <v>17</v>
      </c>
      <c r="B73" s="35" t="s">
        <v>61</v>
      </c>
      <c r="C73" s="35" t="s">
        <v>36</v>
      </c>
      <c r="D73" s="35" t="s">
        <v>44</v>
      </c>
      <c r="E73" s="35">
        <v>5.5930021900663504E-3</v>
      </c>
      <c r="F73" s="35">
        <v>5.5619299556510697E-3</v>
      </c>
      <c r="G73" s="35">
        <v>5.5308577182017699E-3</v>
      </c>
      <c r="H73" s="35">
        <v>5.4997854842247099E-3</v>
      </c>
      <c r="I73" s="35">
        <v>5.4687132520450203E-3</v>
      </c>
      <c r="J73" s="35">
        <v>5.4376410166202998E-3</v>
      </c>
      <c r="K73" s="35">
        <v>5.4065687794679299E-3</v>
      </c>
      <c r="L73" s="35">
        <v>5.3754965479011199E-3</v>
      </c>
      <c r="M73" s="35">
        <v>5.3444243150825898E-3</v>
      </c>
      <c r="N73" s="35">
        <v>5.3133520818917602E-3</v>
      </c>
      <c r="O73" s="35">
        <v>5.2822798455728504E-3</v>
      </c>
      <c r="P73" s="35">
        <v>5.2512076058248702E-3</v>
      </c>
      <c r="Q73" s="35">
        <v>5.2201353770135097E-3</v>
      </c>
      <c r="R73" s="35">
        <v>5.1890631385710104E-3</v>
      </c>
      <c r="S73" s="35">
        <v>5.1579909062707697E-3</v>
      </c>
      <c r="T73" s="35">
        <v>5.1269186728345496E-3</v>
      </c>
      <c r="U73" s="35">
        <v>5.0958464373978196E-3</v>
      </c>
      <c r="V73" s="35">
        <v>5.0647742043791197E-3</v>
      </c>
      <c r="W73" s="35">
        <v>5.0337019689582103E-3</v>
      </c>
      <c r="X73" s="35">
        <v>5.0026297359044803E-3</v>
      </c>
      <c r="Y73" s="35">
        <v>4.9715575009076796E-3</v>
      </c>
      <c r="Z73" s="35">
        <v>4.9404852648176198E-3</v>
      </c>
      <c r="AA73" s="35">
        <v>4.9094130304151804E-3</v>
      </c>
      <c r="AB73" s="35">
        <v>4.8783407970183299E-3</v>
      </c>
      <c r="AC73" s="35">
        <v>4.8472685623124501E-3</v>
      </c>
      <c r="AD73" s="35">
        <v>4.8161963295329097E-3</v>
      </c>
      <c r="AE73" s="35">
        <v>4.7851240929896602E-3</v>
      </c>
      <c r="AF73" s="35">
        <v>4.7540518590901797E-3</v>
      </c>
      <c r="AG73" s="35">
        <v>4.7229796258805596E-3</v>
      </c>
      <c r="AH73" s="35">
        <v>4.6919073896402501E-3</v>
      </c>
      <c r="AI73" s="35">
        <v>4.66083515661071E-3</v>
      </c>
      <c r="AJ73" s="35">
        <v>4.6297629207013597E-3</v>
      </c>
      <c r="AK73" s="35">
        <v>4.5986906860333498E-3</v>
      </c>
      <c r="AL73" s="35">
        <v>4.5676184528077599E-3</v>
      </c>
      <c r="AM73" s="35">
        <v>4.5365462184186103E-3</v>
      </c>
      <c r="AN73" s="35">
        <v>4.5054739828115503E-3</v>
      </c>
      <c r="AO73" s="35">
        <v>4.4744017516066504E-3</v>
      </c>
      <c r="AP73" s="35">
        <v>4.4433295144474302E-3</v>
      </c>
      <c r="AQ73" s="35">
        <v>4.4122572804782996E-3</v>
      </c>
      <c r="AR73" s="35">
        <v>4.3811850470187397E-3</v>
      </c>
      <c r="AS73" s="35">
        <v>4.3501128129163E-3</v>
      </c>
      <c r="AT73" s="35">
        <v>4.3190405769021802E-3</v>
      </c>
      <c r="AU73" s="35">
        <v>4.2879683437389597E-3</v>
      </c>
      <c r="AV73" s="35">
        <v>4.2568961104243802E-3</v>
      </c>
      <c r="AW73" s="35">
        <v>4.2258238761023201E-3</v>
      </c>
      <c r="AX73" s="35">
        <v>4.1947516409007396E-3</v>
      </c>
      <c r="AY73" s="35">
        <v>4.1636794047292796E-3</v>
      </c>
      <c r="AZ73" s="35">
        <v>4.1326071729286202E-3</v>
      </c>
      <c r="BA73" s="35">
        <v>4.1015349373467198E-3</v>
      </c>
      <c r="BB73" s="35">
        <v>4.0704627048477604E-3</v>
      </c>
      <c r="BC73" s="35">
        <v>4.0393904701351499E-3</v>
      </c>
      <c r="BD73" s="35">
        <v>4.0083182358738104E-3</v>
      </c>
      <c r="BE73" s="35">
        <v>3.97724600108155E-3</v>
      </c>
      <c r="BF73" s="35">
        <v>3.9461737646457103E-3</v>
      </c>
    </row>
    <row r="74" spans="1:58" s="37" customFormat="1" x14ac:dyDescent="0.2"/>
    <row r="75" spans="1:58" s="22" customFormat="1" x14ac:dyDescent="0.2">
      <c r="A75" s="22" t="s">
        <v>12</v>
      </c>
      <c r="B75" s="22" t="s">
        <v>59</v>
      </c>
      <c r="C75" s="22" t="s">
        <v>51</v>
      </c>
      <c r="D75" s="22" t="s">
        <v>225</v>
      </c>
      <c r="E75" s="22">
        <v>0</v>
      </c>
      <c r="F75" s="22">
        <v>0</v>
      </c>
      <c r="G75" s="22">
        <v>0</v>
      </c>
      <c r="H75" s="22">
        <v>0</v>
      </c>
      <c r="I75" s="22">
        <v>0</v>
      </c>
      <c r="J75" s="22">
        <v>0</v>
      </c>
      <c r="K75" s="22">
        <v>0</v>
      </c>
      <c r="L75" s="22">
        <v>0</v>
      </c>
      <c r="M75" s="22">
        <v>0</v>
      </c>
      <c r="N75" s="22">
        <v>0</v>
      </c>
      <c r="O75" s="22">
        <v>0</v>
      </c>
      <c r="P75" s="22">
        <v>4.3052391723600003</v>
      </c>
      <c r="Q75" s="22">
        <v>4.3052391723600003</v>
      </c>
      <c r="R75" s="22">
        <v>4.3052391723600003</v>
      </c>
      <c r="S75" s="22">
        <v>5.4991290268800004</v>
      </c>
      <c r="T75" s="22">
        <v>5.68002142908</v>
      </c>
      <c r="U75" s="22">
        <v>5.8609138312800004</v>
      </c>
      <c r="V75" s="22">
        <v>6.04180623348</v>
      </c>
      <c r="W75" s="22">
        <v>6.2588771161199999</v>
      </c>
      <c r="X75" s="22">
        <v>6.4035910378800001</v>
      </c>
      <c r="Y75" s="22">
        <v>6.5844834400799996</v>
      </c>
      <c r="Z75" s="22">
        <v>6.7653758422800001</v>
      </c>
      <c r="AA75" s="22">
        <v>6.9462682444799997</v>
      </c>
      <c r="AB75" s="22">
        <v>7.1271606466800002</v>
      </c>
      <c r="AC75" s="22">
        <v>7.8869087359199996</v>
      </c>
      <c r="AD75" s="22">
        <v>8.3210505012000002</v>
      </c>
      <c r="AE75" s="22">
        <v>8.7913707469200002</v>
      </c>
      <c r="AF75" s="22">
        <v>9.2978694730800004</v>
      </c>
      <c r="AG75" s="22">
        <v>9.8043681992400007</v>
      </c>
      <c r="AH75" s="22">
        <v>10.347045405839999</v>
      </c>
      <c r="AI75" s="22">
        <v>10.38322388628</v>
      </c>
      <c r="AJ75" s="22">
        <v>11.54093526036</v>
      </c>
      <c r="AK75" s="22">
        <v>12.192147908280001</v>
      </c>
      <c r="AL75" s="22">
        <v>12.879539036640001</v>
      </c>
      <c r="AM75" s="22">
        <v>13.566930165</v>
      </c>
      <c r="AN75" s="22">
        <v>13.9287149694</v>
      </c>
      <c r="AO75" s="22">
        <v>14.25432129336</v>
      </c>
      <c r="AP75" s="22">
        <v>14.579927617319999</v>
      </c>
      <c r="AQ75" s="22">
        <v>14.94171242172</v>
      </c>
      <c r="AR75" s="22">
        <v>15.267318745680001</v>
      </c>
      <c r="AS75" s="22">
        <v>18.668095907040001</v>
      </c>
      <c r="AT75" s="22">
        <v>19.210773113639998</v>
      </c>
      <c r="AU75" s="22">
        <v>19.753450320239999</v>
      </c>
      <c r="AV75" s="22">
        <v>20.33230600728</v>
      </c>
      <c r="AW75" s="22">
        <v>20.91116169432</v>
      </c>
      <c r="AX75" s="22">
        <v>21.526195861800002</v>
      </c>
      <c r="AY75" s="22">
        <v>22.177408509719999</v>
      </c>
      <c r="AZ75" s="22">
        <v>22.7924426772</v>
      </c>
      <c r="BA75" s="22">
        <v>23.479833805559998</v>
      </c>
      <c r="BB75" s="22">
        <v>24.16722493392</v>
      </c>
      <c r="BC75" s="22">
        <v>24.854616062280002</v>
      </c>
      <c r="BD75" s="22">
        <v>25.54200719064</v>
      </c>
      <c r="BE75" s="22">
        <v>26.301755279879998</v>
      </c>
      <c r="BF75" s="22">
        <v>28.146857782320001</v>
      </c>
    </row>
    <row r="76" spans="1:58" s="22" customFormat="1" x14ac:dyDescent="0.2">
      <c r="A76" s="22" t="s">
        <v>12</v>
      </c>
      <c r="B76" s="22" t="s">
        <v>59</v>
      </c>
      <c r="C76" s="22" t="s">
        <v>53</v>
      </c>
      <c r="D76" s="22" t="s">
        <v>225</v>
      </c>
      <c r="E76" s="22">
        <v>0</v>
      </c>
      <c r="F76" s="22">
        <v>0</v>
      </c>
      <c r="G76" s="22">
        <v>0</v>
      </c>
      <c r="H76" s="22">
        <v>0</v>
      </c>
      <c r="I76" s="22">
        <v>0</v>
      </c>
      <c r="J76" s="22">
        <v>0</v>
      </c>
      <c r="K76" s="22">
        <v>0</v>
      </c>
      <c r="L76" s="22">
        <v>0</v>
      </c>
      <c r="M76" s="22">
        <v>0</v>
      </c>
      <c r="N76" s="22">
        <v>0</v>
      </c>
      <c r="O76" s="22">
        <v>0</v>
      </c>
      <c r="P76" s="22">
        <v>5.9091518051999996</v>
      </c>
      <c r="Q76" s="22">
        <v>6.4719281675999998</v>
      </c>
      <c r="R76" s="22">
        <v>6.9643574846999998</v>
      </c>
      <c r="S76" s="22">
        <v>7.3864397564999997</v>
      </c>
      <c r="T76" s="22">
        <v>7.1050515753000001</v>
      </c>
      <c r="U76" s="22">
        <v>7.2457456659000004</v>
      </c>
      <c r="V76" s="22">
        <v>8.3009513453999997</v>
      </c>
      <c r="W76" s="22">
        <v>9.9189333872999992</v>
      </c>
      <c r="X76" s="22">
        <v>9.4968511155000002</v>
      </c>
      <c r="Y76" s="22">
        <v>6.0498458957999999</v>
      </c>
      <c r="Z76" s="22">
        <v>10.2706686138</v>
      </c>
      <c r="AA76" s="22">
        <v>9.4265040702</v>
      </c>
      <c r="AB76" s="22">
        <v>4.2911697633000001</v>
      </c>
      <c r="AC76" s="22">
        <v>6.4015811222999996</v>
      </c>
      <c r="AD76" s="22">
        <v>8.7230336172000005</v>
      </c>
      <c r="AE76" s="22">
        <v>8.3009513453999997</v>
      </c>
      <c r="AF76" s="22">
        <v>9.7782392967000007</v>
      </c>
      <c r="AG76" s="22">
        <v>9.4968511155000002</v>
      </c>
      <c r="AH76" s="22">
        <v>10.4113627044</v>
      </c>
      <c r="AI76" s="22">
        <v>9.0747688436999994</v>
      </c>
      <c r="AJ76" s="22">
        <v>5.6981106693000001</v>
      </c>
      <c r="AK76" s="22">
        <v>6.1201929411</v>
      </c>
      <c r="AL76" s="22">
        <v>6.0498458957999999</v>
      </c>
      <c r="AM76" s="22">
        <v>6.5422752128999999</v>
      </c>
      <c r="AN76" s="22">
        <v>7.3864397564999997</v>
      </c>
      <c r="AO76" s="22">
        <v>8.3009513453999997</v>
      </c>
      <c r="AP76" s="22">
        <v>9.0044217983999992</v>
      </c>
      <c r="AQ76" s="22">
        <v>9.9892804325999993</v>
      </c>
      <c r="AR76" s="22">
        <v>9.7782392967000007</v>
      </c>
      <c r="AS76" s="22">
        <v>3.7987404462000001</v>
      </c>
      <c r="AT76" s="22">
        <v>7.1753986206000002</v>
      </c>
      <c r="AU76" s="22">
        <v>4.5022108991999996</v>
      </c>
      <c r="AV76" s="22">
        <v>8.0899102094999993</v>
      </c>
      <c r="AW76" s="22">
        <v>8.1602572547999994</v>
      </c>
      <c r="AX76" s="22">
        <v>6.4719281675999998</v>
      </c>
      <c r="AY76" s="22">
        <v>4.7835990804000001</v>
      </c>
      <c r="AZ76" s="22">
        <v>9.0044217983999992</v>
      </c>
      <c r="BA76" s="22">
        <v>12.4514270181</v>
      </c>
      <c r="BB76" s="22">
        <v>6.5422752128999999</v>
      </c>
      <c r="BC76" s="22">
        <v>5.627763624</v>
      </c>
      <c r="BD76" s="22">
        <v>4.5725579444999997</v>
      </c>
      <c r="BE76" s="22">
        <v>3.3766581744000002</v>
      </c>
      <c r="BF76" s="22">
        <v>2.0400643136999999</v>
      </c>
    </row>
    <row r="77" spans="1:58" s="22" customFormat="1" x14ac:dyDescent="0.2">
      <c r="A77" s="22" t="s">
        <v>12</v>
      </c>
      <c r="B77" s="22" t="s">
        <v>59</v>
      </c>
      <c r="C77" s="22" t="s">
        <v>54</v>
      </c>
      <c r="D77" s="22" t="s">
        <v>225</v>
      </c>
      <c r="E77" s="22">
        <v>0</v>
      </c>
      <c r="F77" s="22">
        <v>0</v>
      </c>
      <c r="G77" s="22">
        <v>0</v>
      </c>
      <c r="H77" s="22">
        <v>0</v>
      </c>
      <c r="I77" s="22">
        <v>0</v>
      </c>
      <c r="J77" s="22">
        <v>0</v>
      </c>
      <c r="K77" s="22">
        <v>0</v>
      </c>
      <c r="L77" s="22">
        <v>0</v>
      </c>
      <c r="M77" s="22">
        <v>0</v>
      </c>
      <c r="N77" s="22">
        <v>0</v>
      </c>
      <c r="O77" s="22">
        <v>0</v>
      </c>
      <c r="P77" s="22">
        <v>0.27133860329999998</v>
      </c>
      <c r="Q77" s="22">
        <v>0.54267720659999996</v>
      </c>
      <c r="R77" s="22">
        <v>0.45223100550000001</v>
      </c>
      <c r="S77" s="22">
        <v>0.63312340769999997</v>
      </c>
      <c r="T77" s="22">
        <v>0.72356960879999999</v>
      </c>
      <c r="U77" s="22">
        <v>0.72356960879999999</v>
      </c>
      <c r="V77" s="22">
        <v>0.8140158099</v>
      </c>
      <c r="W77" s="22">
        <v>0.8140158099</v>
      </c>
      <c r="X77" s="22">
        <v>0.8140158099</v>
      </c>
      <c r="Y77" s="22">
        <v>0.8140158099</v>
      </c>
      <c r="Z77" s="22">
        <v>0.27133860329999998</v>
      </c>
      <c r="AA77" s="22">
        <v>0.45223100550000001</v>
      </c>
      <c r="AB77" s="22">
        <v>0.1808924022</v>
      </c>
      <c r="AC77" s="22">
        <v>0.1808924022</v>
      </c>
      <c r="AD77" s="22">
        <v>0.27133860329999998</v>
      </c>
      <c r="AE77" s="22">
        <v>0.1808924022</v>
      </c>
      <c r="AF77" s="22">
        <v>0.27133860329999998</v>
      </c>
      <c r="AG77" s="22">
        <v>0.27133860329999998</v>
      </c>
      <c r="AH77" s="22">
        <v>0.27133860329999998</v>
      </c>
      <c r="AI77" s="22">
        <v>0.27133860329999998</v>
      </c>
      <c r="AJ77" s="22">
        <v>0.54267720659999996</v>
      </c>
      <c r="AK77" s="22">
        <v>0.8140158099</v>
      </c>
      <c r="AL77" s="22">
        <v>1.0853544131999999</v>
      </c>
      <c r="AM77" s="22">
        <v>1.6280316198</v>
      </c>
      <c r="AN77" s="22">
        <v>1.8993702231</v>
      </c>
      <c r="AO77" s="22">
        <v>2.3516012285999999</v>
      </c>
      <c r="AP77" s="22">
        <v>2.1707088263999998</v>
      </c>
      <c r="AQ77" s="22">
        <v>2.1707088263999998</v>
      </c>
      <c r="AR77" s="22">
        <v>2.4420474297000001</v>
      </c>
      <c r="AS77" s="22">
        <v>3.7082942450999998</v>
      </c>
      <c r="AT77" s="22">
        <v>4.0700790495000003</v>
      </c>
      <c r="AU77" s="22">
        <v>4.5223100550000002</v>
      </c>
      <c r="AV77" s="22">
        <v>5.3363258649</v>
      </c>
      <c r="AW77" s="22">
        <v>6.1503416747999999</v>
      </c>
      <c r="AX77" s="22">
        <v>6.6930188813999996</v>
      </c>
      <c r="AY77" s="22">
        <v>8.2306043000999995</v>
      </c>
      <c r="AZ77" s="22">
        <v>8.8637277078000007</v>
      </c>
      <c r="BA77" s="22">
        <v>11.034436534199999</v>
      </c>
      <c r="BB77" s="22">
        <v>19.174594633200002</v>
      </c>
      <c r="BC77" s="22">
        <v>15.556746589199999</v>
      </c>
      <c r="BD77" s="22">
        <v>18.5414712255</v>
      </c>
      <c r="BE77" s="22">
        <v>23.335119883800001</v>
      </c>
      <c r="BF77" s="22">
        <v>21.887980666200001</v>
      </c>
    </row>
    <row r="78" spans="1:58" s="22" customFormat="1" x14ac:dyDescent="0.2">
      <c r="A78" s="22" t="s">
        <v>12</v>
      </c>
      <c r="B78" s="22" t="s">
        <v>59</v>
      </c>
      <c r="C78" s="22" t="s">
        <v>55</v>
      </c>
      <c r="D78" s="22" t="s">
        <v>225</v>
      </c>
      <c r="E78" s="22">
        <v>0</v>
      </c>
      <c r="F78" s="22">
        <v>0</v>
      </c>
      <c r="G78" s="22">
        <v>0</v>
      </c>
      <c r="H78" s="22">
        <v>0</v>
      </c>
      <c r="I78" s="22">
        <v>0</v>
      </c>
      <c r="J78" s="22">
        <v>0</v>
      </c>
      <c r="K78" s="22">
        <v>0</v>
      </c>
      <c r="L78" s="22">
        <v>0</v>
      </c>
      <c r="M78" s="22">
        <v>0</v>
      </c>
      <c r="N78" s="22">
        <v>0</v>
      </c>
      <c r="O78" s="22">
        <v>0</v>
      </c>
      <c r="P78" s="22">
        <v>45.3034971732</v>
      </c>
      <c r="Q78" s="22">
        <v>48.117378985199998</v>
      </c>
      <c r="R78" s="22">
        <v>51.043816069679998</v>
      </c>
      <c r="S78" s="22">
        <v>50.762427888479998</v>
      </c>
      <c r="T78" s="22">
        <v>52.253785248840003</v>
      </c>
      <c r="U78" s="22">
        <v>53.773281427320001</v>
      </c>
      <c r="V78" s="22">
        <v>55.320916423920004</v>
      </c>
      <c r="W78" s="22">
        <v>56.727857329919999</v>
      </c>
      <c r="X78" s="22">
        <v>58.106659417800003</v>
      </c>
      <c r="Y78" s="22">
        <v>59.682433232519998</v>
      </c>
      <c r="Z78" s="22">
        <v>61.061235320400002</v>
      </c>
      <c r="AA78" s="22">
        <v>62.55259268076</v>
      </c>
      <c r="AB78" s="22">
        <v>64.269060586080002</v>
      </c>
      <c r="AC78" s="22">
        <v>64.916253402839999</v>
      </c>
      <c r="AD78" s="22">
        <v>66.801554216880007</v>
      </c>
      <c r="AE78" s="22">
        <v>68.799410303399995</v>
      </c>
      <c r="AF78" s="22">
        <v>70.825405208039996</v>
      </c>
      <c r="AG78" s="22">
        <v>72.963955385160006</v>
      </c>
      <c r="AH78" s="22">
        <v>75.186922016639997</v>
      </c>
      <c r="AI78" s="22">
        <v>77.409888648120003</v>
      </c>
      <c r="AJ78" s="22">
        <v>79.80168818832</v>
      </c>
      <c r="AK78" s="22">
        <v>81.630711366119996</v>
      </c>
      <c r="AL78" s="22">
        <v>82.896958181520006</v>
      </c>
      <c r="AM78" s="22">
        <v>83.60042863452</v>
      </c>
      <c r="AN78" s="22">
        <v>83.741122725119993</v>
      </c>
      <c r="AO78" s="22">
        <v>83.459734543920007</v>
      </c>
      <c r="AP78" s="22">
        <v>82.615570000320005</v>
      </c>
      <c r="AQ78" s="22">
        <v>81.208629094320003</v>
      </c>
      <c r="AR78" s="22">
        <v>79.238911825919999</v>
      </c>
      <c r="AS78" s="22">
        <v>78.704274281639997</v>
      </c>
      <c r="AT78" s="22">
        <v>72.851400112679997</v>
      </c>
      <c r="AU78" s="22">
        <v>67.448747033640004</v>
      </c>
      <c r="AV78" s="22">
        <v>62.468176226399997</v>
      </c>
      <c r="AW78" s="22">
        <v>57.909687690959998</v>
      </c>
      <c r="AX78" s="22">
        <v>53.745142609200002</v>
      </c>
      <c r="AY78" s="22">
        <v>50.002679799239999</v>
      </c>
      <c r="AZ78" s="22">
        <v>47.188797987240001</v>
      </c>
      <c r="BA78" s="22">
        <v>44.909553719519998</v>
      </c>
      <c r="BB78" s="22">
        <v>43.615168085999997</v>
      </c>
      <c r="BC78" s="22">
        <v>42.799142360520001</v>
      </c>
      <c r="BD78" s="22">
        <v>44.065389175919996</v>
      </c>
      <c r="BE78" s="22">
        <v>43.615168085999997</v>
      </c>
      <c r="BF78" s="22">
        <v>44.037250357799998</v>
      </c>
    </row>
    <row r="79" spans="1:58" s="22" customFormat="1" x14ac:dyDescent="0.2">
      <c r="A79" s="22" t="s">
        <v>12</v>
      </c>
      <c r="B79" s="22" t="s">
        <v>59</v>
      </c>
      <c r="C79" s="22" t="s">
        <v>45</v>
      </c>
      <c r="D79" s="22" t="s">
        <v>225</v>
      </c>
      <c r="E79" s="22">
        <v>0</v>
      </c>
      <c r="F79" s="22">
        <v>0</v>
      </c>
      <c r="G79" s="22">
        <v>0</v>
      </c>
      <c r="H79" s="22">
        <v>0</v>
      </c>
      <c r="I79" s="22">
        <v>0</v>
      </c>
      <c r="J79" s="22">
        <v>0</v>
      </c>
      <c r="K79" s="22">
        <v>0</v>
      </c>
      <c r="L79" s="22">
        <v>0</v>
      </c>
      <c r="M79" s="22">
        <v>0</v>
      </c>
      <c r="N79" s="22">
        <v>0</v>
      </c>
      <c r="O79" s="22">
        <v>0</v>
      </c>
      <c r="P79" s="22">
        <v>80.806218901433994</v>
      </c>
      <c r="Q79" s="22">
        <v>92.444116175517607</v>
      </c>
      <c r="R79" s="22">
        <v>107.960522298736</v>
      </c>
      <c r="S79" s="22">
        <v>100.853557856232</v>
      </c>
      <c r="T79" s="22">
        <v>97.934719167324005</v>
      </c>
      <c r="U79" s="22">
        <v>103.662868972507</v>
      </c>
      <c r="V79" s="22">
        <v>109.418045061846</v>
      </c>
      <c r="W79" s="22">
        <v>92.856622617907206</v>
      </c>
      <c r="X79" s="22">
        <v>115.773489146662</v>
      </c>
      <c r="Y79" s="22">
        <v>132.38611928689701</v>
      </c>
      <c r="Z79" s="22">
        <v>134.170565259234</v>
      </c>
      <c r="AA79" s="22">
        <v>97.673939232479995</v>
      </c>
      <c r="AB79" s="22">
        <v>24.477752975129999</v>
      </c>
      <c r="AC79" s="22">
        <v>12.268510571069999</v>
      </c>
      <c r="AD79" s="22">
        <v>24.596289309149999</v>
      </c>
      <c r="AE79" s="22">
        <v>49.311114952319997</v>
      </c>
      <c r="AF79" s="22">
        <v>74.144476929510006</v>
      </c>
      <c r="AG79" s="22">
        <v>74.322281430540002</v>
      </c>
      <c r="AH79" s="22">
        <v>74.500085931569998</v>
      </c>
      <c r="AI79" s="22">
        <v>74.677890432599995</v>
      </c>
      <c r="AJ79" s="22">
        <v>74.855694933630005</v>
      </c>
      <c r="AK79" s="22">
        <v>75.033499434660001</v>
      </c>
      <c r="AL79" s="22">
        <v>75.211303935689998</v>
      </c>
      <c r="AM79" s="22">
        <v>75.389108436719994</v>
      </c>
      <c r="AN79" s="22">
        <v>75.566912937750004</v>
      </c>
      <c r="AO79" s="22">
        <v>75.74471743878</v>
      </c>
      <c r="AP79" s="22">
        <v>75.922521939809997</v>
      </c>
      <c r="AQ79" s="22">
        <v>76.100326440840007</v>
      </c>
      <c r="AR79" s="22">
        <v>76.278130941870003</v>
      </c>
      <c r="AS79" s="22">
        <v>76.4559354429</v>
      </c>
      <c r="AT79" s="22">
        <v>76.633739943929996</v>
      </c>
      <c r="AU79" s="22">
        <v>25.603848148320001</v>
      </c>
      <c r="AV79" s="22">
        <v>6.4157790788325002</v>
      </c>
      <c r="AW79" s="22">
        <v>0</v>
      </c>
      <c r="AX79" s="22">
        <v>0</v>
      </c>
      <c r="AY79" s="22">
        <v>0</v>
      </c>
      <c r="AZ79" s="22">
        <v>0</v>
      </c>
      <c r="BA79" s="22">
        <v>0</v>
      </c>
      <c r="BB79" s="22">
        <v>0</v>
      </c>
      <c r="BC79" s="22">
        <v>0</v>
      </c>
      <c r="BD79" s="22">
        <v>26.812155867829699</v>
      </c>
      <c r="BE79" s="22">
        <v>27.606547342473</v>
      </c>
      <c r="BF79" s="22">
        <v>26.557186557622099</v>
      </c>
    </row>
    <row r="80" spans="1:58" s="33" customFormat="1" x14ac:dyDescent="0.2">
      <c r="A80" s="33" t="s">
        <v>12</v>
      </c>
      <c r="B80" s="33" t="s">
        <v>59</v>
      </c>
      <c r="C80" s="33" t="s">
        <v>51</v>
      </c>
      <c r="D80" s="33" t="s">
        <v>226</v>
      </c>
      <c r="E80" s="33">
        <v>0</v>
      </c>
      <c r="F80" s="33">
        <v>0</v>
      </c>
      <c r="G80" s="33">
        <v>0</v>
      </c>
      <c r="H80" s="33">
        <v>0</v>
      </c>
      <c r="I80" s="33">
        <v>0</v>
      </c>
      <c r="J80" s="33">
        <v>0</v>
      </c>
      <c r="K80" s="33">
        <v>0</v>
      </c>
      <c r="L80" s="33">
        <v>0</v>
      </c>
      <c r="M80" s="33">
        <v>0</v>
      </c>
      <c r="N80" s="33">
        <v>0</v>
      </c>
      <c r="O80" s="33">
        <v>0</v>
      </c>
      <c r="P80" s="33">
        <v>549.69999999999902</v>
      </c>
      <c r="Q80" s="33">
        <v>549.69999999999902</v>
      </c>
      <c r="R80" s="33">
        <v>549.69999999999902</v>
      </c>
      <c r="S80" s="33">
        <v>700.35</v>
      </c>
      <c r="T80" s="33">
        <v>719.900000000001</v>
      </c>
      <c r="U80" s="33">
        <v>744.05</v>
      </c>
      <c r="V80" s="33">
        <v>769.349999999999</v>
      </c>
      <c r="W80" s="33">
        <v>793.49999999999898</v>
      </c>
      <c r="X80" s="33">
        <v>815.35</v>
      </c>
      <c r="Y80" s="33">
        <v>840.650000000001</v>
      </c>
      <c r="Z80" s="33">
        <v>859.05</v>
      </c>
      <c r="AA80" s="33">
        <v>884.35</v>
      </c>
      <c r="AB80" s="33">
        <v>906.2</v>
      </c>
      <c r="AC80" s="33">
        <v>1002.8</v>
      </c>
      <c r="AD80" s="33">
        <v>1060.3</v>
      </c>
      <c r="AE80" s="33">
        <v>1117.8</v>
      </c>
      <c r="AF80" s="33">
        <v>1183.3499999999999</v>
      </c>
      <c r="AG80" s="33">
        <v>1246.5999999999999</v>
      </c>
      <c r="AH80" s="33">
        <v>1315.6</v>
      </c>
      <c r="AI80" s="33">
        <v>1321.35</v>
      </c>
      <c r="AJ80" s="33">
        <v>1367.35</v>
      </c>
      <c r="AK80" s="33">
        <v>1390.35</v>
      </c>
      <c r="AL80" s="33">
        <v>1401.85</v>
      </c>
      <c r="AM80" s="33">
        <v>1401.85</v>
      </c>
      <c r="AN80" s="33">
        <v>1390.35</v>
      </c>
      <c r="AO80" s="33">
        <v>1355.85</v>
      </c>
      <c r="AP80" s="33">
        <v>1315.6</v>
      </c>
      <c r="AQ80" s="33">
        <v>1275.3499999999999</v>
      </c>
      <c r="AR80" s="33">
        <v>1235.0999999999999</v>
      </c>
      <c r="AS80" s="33">
        <v>1253.24247104247</v>
      </c>
      <c r="AT80" s="33">
        <v>1278.58424015009</v>
      </c>
      <c r="AU80" s="33">
        <v>1308.41092896175</v>
      </c>
      <c r="AV80" s="33">
        <v>1345.12614840989</v>
      </c>
      <c r="AW80" s="33">
        <v>1392.2152920962201</v>
      </c>
      <c r="AX80" s="33">
        <v>1446.04833333333</v>
      </c>
      <c r="AY80" s="33">
        <v>1518.7947154471501</v>
      </c>
      <c r="AZ80" s="33">
        <v>1592.0687203791499</v>
      </c>
      <c r="BA80" s="33">
        <v>1689.8923195084501</v>
      </c>
      <c r="BB80" s="33">
        <v>1805.4417287630399</v>
      </c>
      <c r="BC80" s="33">
        <v>1937.23015988372</v>
      </c>
      <c r="BD80" s="33">
        <v>2072.8140028288499</v>
      </c>
      <c r="BE80" s="33">
        <v>2131.9848422496598</v>
      </c>
      <c r="BF80" s="33">
        <v>2284.4137355584098</v>
      </c>
    </row>
    <row r="81" spans="1:58" s="33" customFormat="1" x14ac:dyDescent="0.2">
      <c r="A81" s="33" t="s">
        <v>12</v>
      </c>
      <c r="B81" s="33" t="s">
        <v>59</v>
      </c>
      <c r="C81" s="33" t="s">
        <v>53</v>
      </c>
      <c r="D81" s="33" t="s">
        <v>226</v>
      </c>
      <c r="E81" s="33">
        <v>0</v>
      </c>
      <c r="F81" s="33">
        <v>0</v>
      </c>
      <c r="G81" s="33">
        <v>0</v>
      </c>
      <c r="H81" s="33">
        <v>0</v>
      </c>
      <c r="I81" s="33">
        <v>0</v>
      </c>
      <c r="J81" s="33">
        <v>0</v>
      </c>
      <c r="K81" s="33">
        <v>0</v>
      </c>
      <c r="L81" s="33">
        <v>0</v>
      </c>
      <c r="M81" s="33">
        <v>0</v>
      </c>
      <c r="N81" s="33">
        <v>0</v>
      </c>
      <c r="O81" s="33">
        <v>0</v>
      </c>
      <c r="P81" s="33">
        <v>94.588952010562494</v>
      </c>
      <c r="Q81" s="33">
        <v>104.402737616566</v>
      </c>
      <c r="R81" s="33">
        <v>112.536768852997</v>
      </c>
      <c r="S81" s="33">
        <v>115.749868259834</v>
      </c>
      <c r="T81" s="33">
        <v>115.305184130954</v>
      </c>
      <c r="U81" s="33">
        <v>108.114509700176</v>
      </c>
      <c r="V81" s="33">
        <v>133.417777888329</v>
      </c>
      <c r="W81" s="33">
        <v>155.24748782693999</v>
      </c>
      <c r="X81" s="33">
        <v>148.750255354145</v>
      </c>
      <c r="Y81" s="33">
        <v>93.183572926687702</v>
      </c>
      <c r="Z81" s="33">
        <v>155.53917844667001</v>
      </c>
      <c r="AA81" s="33">
        <v>151.09448532183799</v>
      </c>
      <c r="AB81" s="33">
        <v>48.726952676702403</v>
      </c>
      <c r="AC81" s="33">
        <v>98.660549007621199</v>
      </c>
      <c r="AD81" s="33">
        <v>148.43257682507399</v>
      </c>
      <c r="AE81" s="33">
        <v>130.176203801285</v>
      </c>
      <c r="AF81" s="33">
        <v>149.743924167985</v>
      </c>
      <c r="AG81" s="33">
        <v>124.244181793883</v>
      </c>
      <c r="AH81" s="33">
        <v>165.930891020655</v>
      </c>
      <c r="AI81" s="33">
        <v>147.196479738524</v>
      </c>
      <c r="AJ81" s="33">
        <v>84.075594870839396</v>
      </c>
      <c r="AK81" s="33">
        <v>94.124333937714795</v>
      </c>
      <c r="AL81" s="33">
        <v>96.222261967689093</v>
      </c>
      <c r="AM81" s="33">
        <v>105.020141765042</v>
      </c>
      <c r="AN81" s="33">
        <v>117.599546242293</v>
      </c>
      <c r="AO81" s="33">
        <v>133.371175802279</v>
      </c>
      <c r="AP81" s="33">
        <v>136.96</v>
      </c>
      <c r="AQ81" s="33">
        <v>158.60123960670799</v>
      </c>
      <c r="AR81" s="33">
        <v>151.28427918233501</v>
      </c>
      <c r="AS81" s="33">
        <v>62.7691156319543</v>
      </c>
      <c r="AT81" s="33">
        <v>127.104256913634</v>
      </c>
      <c r="AU81" s="33">
        <v>69.031982213465199</v>
      </c>
      <c r="AV81" s="33">
        <v>125.51376933303899</v>
      </c>
      <c r="AW81" s="33">
        <v>138.43792739628</v>
      </c>
      <c r="AX81" s="33">
        <v>102.981874593067</v>
      </c>
      <c r="AY81" s="33">
        <v>78.581648427862504</v>
      </c>
      <c r="AZ81" s="33">
        <v>140.293475466475</v>
      </c>
      <c r="BA81" s="33">
        <v>198.615368641271</v>
      </c>
      <c r="BB81" s="33">
        <v>101.39522484374299</v>
      </c>
      <c r="BC81" s="33">
        <v>88.077182656009199</v>
      </c>
      <c r="BD81" s="33">
        <v>74.700726972430004</v>
      </c>
      <c r="BE81" s="33">
        <v>54.219051489388903</v>
      </c>
      <c r="BF81" s="33">
        <v>32.908699964999897</v>
      </c>
    </row>
    <row r="82" spans="1:58" s="33" customFormat="1" x14ac:dyDescent="0.2">
      <c r="A82" s="33" t="s">
        <v>12</v>
      </c>
      <c r="B82" s="33" t="s">
        <v>59</v>
      </c>
      <c r="C82" s="33" t="s">
        <v>54</v>
      </c>
      <c r="D82" s="33" t="s">
        <v>226</v>
      </c>
      <c r="E82" s="33">
        <v>0</v>
      </c>
      <c r="F82" s="33">
        <v>0</v>
      </c>
      <c r="G82" s="33">
        <v>0</v>
      </c>
      <c r="H82" s="33">
        <v>0</v>
      </c>
      <c r="I82" s="33">
        <v>0</v>
      </c>
      <c r="J82" s="33">
        <v>0</v>
      </c>
      <c r="K82" s="33">
        <v>0</v>
      </c>
      <c r="L82" s="33">
        <v>0</v>
      </c>
      <c r="M82" s="33">
        <v>0</v>
      </c>
      <c r="N82" s="33">
        <v>0</v>
      </c>
      <c r="O82" s="33">
        <v>0</v>
      </c>
      <c r="P82" s="33">
        <v>3.3801099248479098</v>
      </c>
      <c r="Q82" s="33">
        <v>6.8088741923847396</v>
      </c>
      <c r="R82" s="33">
        <v>5.6836751945958204</v>
      </c>
      <c r="S82" s="33">
        <v>4.50138376566023</v>
      </c>
      <c r="T82" s="33">
        <v>5.2189050808918198</v>
      </c>
      <c r="U82" s="33">
        <v>4.9796613419016396</v>
      </c>
      <c r="V82" s="33">
        <v>6.9381355989693096</v>
      </c>
      <c r="W82" s="33">
        <v>6.6089182916108102</v>
      </c>
      <c r="X82" s="33">
        <v>4.9694536160791003</v>
      </c>
      <c r="Y82" s="33">
        <v>4.9161882902852598</v>
      </c>
      <c r="Z82" s="33">
        <v>3.1957230608773499</v>
      </c>
      <c r="AA82" s="33">
        <v>5.6400020935754203</v>
      </c>
      <c r="AB82" s="33">
        <v>1.59760500579353</v>
      </c>
      <c r="AC82" s="33">
        <v>2.2398482325121098</v>
      </c>
      <c r="AD82" s="33">
        <v>3.5649862038168698</v>
      </c>
      <c r="AE82" s="33">
        <v>2.2282513947130198</v>
      </c>
      <c r="AF82" s="33">
        <v>3.44231013024952</v>
      </c>
      <c r="AG82" s="33">
        <v>2.79902988076087</v>
      </c>
      <c r="AH82" s="33">
        <v>3.4361725388948599</v>
      </c>
      <c r="AI82" s="33">
        <v>3.42278565242137</v>
      </c>
      <c r="AJ82" s="33">
        <v>5.8967748340566599</v>
      </c>
      <c r="AK82" s="33">
        <v>9.9573759217658608</v>
      </c>
      <c r="AL82" s="33">
        <v>13.1717065233626</v>
      </c>
      <c r="AM82" s="33">
        <v>19.618667061895</v>
      </c>
      <c r="AN82" s="33">
        <v>22.766090911493201</v>
      </c>
      <c r="AO82" s="33">
        <v>27.6521835726533</v>
      </c>
      <c r="AP82" s="33">
        <v>25.68</v>
      </c>
      <c r="AQ82" s="33">
        <v>25.950598392962601</v>
      </c>
      <c r="AR82" s="33">
        <v>29.056689795518299</v>
      </c>
      <c r="AS82" s="33">
        <v>41.437060993269803</v>
      </c>
      <c r="AT82" s="33">
        <v>44.865801105466304</v>
      </c>
      <c r="AU82" s="33">
        <v>52.032974997158199</v>
      </c>
      <c r="AV82" s="33">
        <v>62.507546262904803</v>
      </c>
      <c r="AW82" s="33">
        <v>79.995575675884695</v>
      </c>
      <c r="AX82" s="33">
        <v>75.982831596038395</v>
      </c>
      <c r="AY82" s="33">
        <v>100.07695043424199</v>
      </c>
      <c r="AZ82" s="33">
        <v>106.36361708298899</v>
      </c>
      <c r="BA82" s="33">
        <v>124.424840116884</v>
      </c>
      <c r="BB82" s="33">
        <v>170.177863738822</v>
      </c>
      <c r="BC82" s="33">
        <v>185.50213253934299</v>
      </c>
      <c r="BD82" s="33">
        <v>224.04247478331601</v>
      </c>
      <c r="BE82" s="33">
        <v>279.47906306999602</v>
      </c>
      <c r="BF82" s="33">
        <v>238.30849161094301</v>
      </c>
    </row>
    <row r="83" spans="1:58" s="33" customFormat="1" x14ac:dyDescent="0.2">
      <c r="A83" s="33" t="s">
        <v>12</v>
      </c>
      <c r="B83" s="33" t="s">
        <v>59</v>
      </c>
      <c r="C83" s="33" t="s">
        <v>55</v>
      </c>
      <c r="D83" s="33" t="s">
        <v>226</v>
      </c>
      <c r="E83" s="33">
        <v>0</v>
      </c>
      <c r="F83" s="33">
        <v>0</v>
      </c>
      <c r="G83" s="33">
        <v>0</v>
      </c>
      <c r="H83" s="33">
        <v>0</v>
      </c>
      <c r="I83" s="33">
        <v>0</v>
      </c>
      <c r="J83" s="33">
        <v>0</v>
      </c>
      <c r="K83" s="33">
        <v>0</v>
      </c>
      <c r="L83" s="33">
        <v>0</v>
      </c>
      <c r="M83" s="33">
        <v>0</v>
      </c>
      <c r="N83" s="33">
        <v>0</v>
      </c>
      <c r="O83" s="33">
        <v>0</v>
      </c>
      <c r="P83" s="33">
        <v>1851.5</v>
      </c>
      <c r="Q83" s="33">
        <v>1966.5</v>
      </c>
      <c r="R83" s="33">
        <v>2086.1</v>
      </c>
      <c r="S83" s="33">
        <v>2074.6</v>
      </c>
      <c r="T83" s="33">
        <v>2135.5500000000002</v>
      </c>
      <c r="U83" s="33">
        <v>2197.65</v>
      </c>
      <c r="V83" s="33">
        <v>2260.9</v>
      </c>
      <c r="W83" s="33">
        <v>2318.4</v>
      </c>
      <c r="X83" s="33">
        <v>2374.75</v>
      </c>
      <c r="Y83" s="33">
        <v>2439.15</v>
      </c>
      <c r="Z83" s="33">
        <v>2495.5</v>
      </c>
      <c r="AA83" s="33">
        <v>2556.4499999999998</v>
      </c>
      <c r="AB83" s="33">
        <v>2626.6</v>
      </c>
      <c r="AC83" s="33">
        <v>2653.05</v>
      </c>
      <c r="AD83" s="33">
        <v>2730.1</v>
      </c>
      <c r="AE83" s="33">
        <v>2811.75</v>
      </c>
      <c r="AF83" s="33">
        <v>2894.55</v>
      </c>
      <c r="AG83" s="33">
        <v>2981.95</v>
      </c>
      <c r="AH83" s="33">
        <v>3072.8</v>
      </c>
      <c r="AI83" s="33">
        <v>3163.65</v>
      </c>
      <c r="AJ83" s="33">
        <v>3261.4</v>
      </c>
      <c r="AK83" s="33">
        <v>3336.15</v>
      </c>
      <c r="AL83" s="33">
        <v>3387.9</v>
      </c>
      <c r="AM83" s="33">
        <v>3416.65</v>
      </c>
      <c r="AN83" s="33">
        <v>3422.4</v>
      </c>
      <c r="AO83" s="33">
        <v>3410.9</v>
      </c>
      <c r="AP83" s="33">
        <v>3376.4</v>
      </c>
      <c r="AQ83" s="33">
        <v>3318.9</v>
      </c>
      <c r="AR83" s="33">
        <v>3238.4</v>
      </c>
      <c r="AS83" s="33">
        <v>3216.55</v>
      </c>
      <c r="AT83" s="33">
        <v>2977.35</v>
      </c>
      <c r="AU83" s="33">
        <v>2756.55</v>
      </c>
      <c r="AV83" s="33">
        <v>2553</v>
      </c>
      <c r="AW83" s="33">
        <v>2366.6999999999998</v>
      </c>
      <c r="AX83" s="33">
        <v>2196.5</v>
      </c>
      <c r="AY83" s="33">
        <v>2043.55</v>
      </c>
      <c r="AZ83" s="33">
        <v>1928.55</v>
      </c>
      <c r="BA83" s="33">
        <v>1835.4</v>
      </c>
      <c r="BB83" s="33">
        <v>1782.5</v>
      </c>
      <c r="BC83" s="33">
        <v>1749.15</v>
      </c>
      <c r="BD83" s="33">
        <v>1800.9</v>
      </c>
      <c r="BE83" s="33">
        <v>1782.5</v>
      </c>
      <c r="BF83" s="33">
        <v>1799.75</v>
      </c>
    </row>
    <row r="84" spans="1:58" s="33" customFormat="1" x14ac:dyDescent="0.2">
      <c r="A84" s="33" t="s">
        <v>12</v>
      </c>
      <c r="B84" s="33" t="s">
        <v>59</v>
      </c>
      <c r="C84" s="33" t="s">
        <v>45</v>
      </c>
      <c r="D84" s="33" t="s">
        <v>226</v>
      </c>
      <c r="E84" s="33">
        <v>0</v>
      </c>
      <c r="F84" s="33">
        <v>0</v>
      </c>
      <c r="G84" s="33">
        <v>0</v>
      </c>
      <c r="H84" s="33">
        <v>0</v>
      </c>
      <c r="I84" s="33">
        <v>0</v>
      </c>
      <c r="J84" s="33">
        <v>0</v>
      </c>
      <c r="K84" s="33">
        <v>0</v>
      </c>
      <c r="L84" s="33">
        <v>0</v>
      </c>
      <c r="M84" s="33">
        <v>0</v>
      </c>
      <c r="N84" s="33">
        <v>0</v>
      </c>
      <c r="O84" s="33">
        <v>0</v>
      </c>
      <c r="P84" s="33">
        <v>159.780074521758</v>
      </c>
      <c r="Q84" s="33">
        <v>182.387630319842</v>
      </c>
      <c r="R84" s="33">
        <v>211.67591601983301</v>
      </c>
      <c r="S84" s="33">
        <v>195.34803609668401</v>
      </c>
      <c r="T84" s="33">
        <v>190.12802924061501</v>
      </c>
      <c r="U84" s="33">
        <v>200.74352175889999</v>
      </c>
      <c r="V84" s="33">
        <v>212.72897454207799</v>
      </c>
      <c r="W84" s="33">
        <v>180.14670457957601</v>
      </c>
      <c r="X84" s="33">
        <v>223.45552744993</v>
      </c>
      <c r="Y84" s="33">
        <v>252.70911230402299</v>
      </c>
      <c r="Z84" s="33">
        <v>253.82040670591999</v>
      </c>
      <c r="AA84" s="33">
        <v>185.44317841813699</v>
      </c>
      <c r="AB84" s="33">
        <v>45.949452287787899</v>
      </c>
      <c r="AC84" s="33">
        <v>24.0631094561531</v>
      </c>
      <c r="AD84" s="33">
        <v>46.540258828024001</v>
      </c>
      <c r="AE84" s="33">
        <v>92.525645091331896</v>
      </c>
      <c r="AF84" s="33">
        <v>136.27184535743399</v>
      </c>
      <c r="AG84" s="33">
        <v>136.43965974648299</v>
      </c>
      <c r="AH84" s="33">
        <v>136.38711996766401</v>
      </c>
      <c r="AI84" s="33">
        <v>136.59849065379601</v>
      </c>
      <c r="AJ84" s="33">
        <v>136.48333325176401</v>
      </c>
      <c r="AK84" s="33">
        <v>136.63760493947399</v>
      </c>
      <c r="AL84" s="33">
        <v>136.966840876324</v>
      </c>
      <c r="AM84" s="33">
        <v>137.96741993744899</v>
      </c>
      <c r="AN84" s="33">
        <v>131.97807482938501</v>
      </c>
      <c r="AO84" s="33">
        <v>126.52193689340901</v>
      </c>
      <c r="AP84" s="33">
        <v>137.72011132926701</v>
      </c>
      <c r="AQ84" s="33">
        <v>225.073611801862</v>
      </c>
      <c r="AR84" s="33">
        <v>195.13433230976801</v>
      </c>
      <c r="AS84" s="33">
        <v>155.62513519569001</v>
      </c>
      <c r="AT84" s="33">
        <v>171.38875176078099</v>
      </c>
      <c r="AU84" s="33">
        <v>73.536938611771603</v>
      </c>
      <c r="AV84" s="33">
        <v>18.728195698917698</v>
      </c>
      <c r="AW84" s="33">
        <v>0</v>
      </c>
      <c r="AX84" s="33">
        <v>0</v>
      </c>
      <c r="AY84" s="33">
        <v>0</v>
      </c>
      <c r="AZ84" s="33">
        <v>0</v>
      </c>
      <c r="BA84" s="33">
        <v>0</v>
      </c>
      <c r="BB84" s="33">
        <v>0</v>
      </c>
      <c r="BC84" s="33">
        <v>0</v>
      </c>
      <c r="BD84" s="33">
        <v>79.109933130700298</v>
      </c>
      <c r="BE84" s="33">
        <v>83.815639816446506</v>
      </c>
      <c r="BF84" s="33">
        <v>82.269507325892505</v>
      </c>
    </row>
    <row r="85" spans="1:58" s="30" customFormat="1" x14ac:dyDescent="0.2">
      <c r="A85" s="30" t="s">
        <v>12</v>
      </c>
      <c r="B85" s="30" t="s">
        <v>59</v>
      </c>
      <c r="C85" s="30" t="s">
        <v>51</v>
      </c>
      <c r="D85" s="30" t="s">
        <v>44</v>
      </c>
      <c r="E85" s="30">
        <v>0</v>
      </c>
      <c r="F85" s="30">
        <v>0</v>
      </c>
      <c r="G85" s="30">
        <v>0</v>
      </c>
      <c r="H85" s="30">
        <v>0</v>
      </c>
      <c r="I85" s="30">
        <v>0</v>
      </c>
      <c r="J85" s="30">
        <v>0</v>
      </c>
      <c r="K85" s="30">
        <v>0</v>
      </c>
      <c r="L85" s="30">
        <v>0</v>
      </c>
      <c r="M85" s="30">
        <v>0</v>
      </c>
      <c r="N85" s="30">
        <v>0</v>
      </c>
      <c r="O85" s="30">
        <v>0</v>
      </c>
      <c r="P85" s="30">
        <v>7.8319795749681696E-3</v>
      </c>
      <c r="Q85" s="30">
        <v>7.8319795749681696E-3</v>
      </c>
      <c r="R85" s="30">
        <v>7.8319795749681696E-3</v>
      </c>
      <c r="S85" s="30">
        <v>7.8519726235168098E-3</v>
      </c>
      <c r="T85" s="30">
        <v>7.8900144868453894E-3</v>
      </c>
      <c r="U85" s="30">
        <v>7.8770429827027706E-3</v>
      </c>
      <c r="V85" s="30">
        <v>7.8531308682394298E-3</v>
      </c>
      <c r="W85" s="30">
        <v>7.8876838262381902E-3</v>
      </c>
      <c r="X85" s="30">
        <v>7.8537941226221892E-3</v>
      </c>
      <c r="Y85" s="30">
        <v>7.8326098139296901E-3</v>
      </c>
      <c r="Z85" s="30">
        <v>7.8754156827658493E-3</v>
      </c>
      <c r="AA85" s="30">
        <v>7.8546596307796698E-3</v>
      </c>
      <c r="AB85" s="30">
        <v>7.8648870521739207E-3</v>
      </c>
      <c r="AC85" s="30">
        <v>7.8648870521739103E-3</v>
      </c>
      <c r="AD85" s="30">
        <v>7.8478265596529304E-3</v>
      </c>
      <c r="AE85" s="30">
        <v>7.8648870521739103E-3</v>
      </c>
      <c r="AF85" s="30">
        <v>7.8572438188870605E-3</v>
      </c>
      <c r="AG85" s="30">
        <v>7.8648870521739103E-3</v>
      </c>
      <c r="AH85" s="30">
        <v>7.8648870521739103E-3</v>
      </c>
      <c r="AI85" s="30">
        <v>7.8580420677943005E-3</v>
      </c>
      <c r="AJ85" s="30">
        <v>8.4403665925768794E-3</v>
      </c>
      <c r="AK85" s="30">
        <v>8.76912137827166E-3</v>
      </c>
      <c r="AL85" s="30">
        <v>9.1875300757142293E-3</v>
      </c>
      <c r="AM85" s="30">
        <v>9.6778757820023594E-3</v>
      </c>
      <c r="AN85" s="30">
        <v>1.0018135699212401E-2</v>
      </c>
      <c r="AO85" s="30">
        <v>1.0513199316561601E-2</v>
      </c>
      <c r="AP85" s="30">
        <v>1.10823408462451E-2</v>
      </c>
      <c r="AQ85" s="30">
        <v>1.1715774039847899E-2</v>
      </c>
      <c r="AR85" s="30">
        <v>1.2361200506582499E-2</v>
      </c>
      <c r="AS85" s="30">
        <v>1.4895837268834001E-2</v>
      </c>
      <c r="AT85" s="30">
        <v>1.50250351211781E-2</v>
      </c>
      <c r="AU85" s="30">
        <v>1.5097283187564601E-2</v>
      </c>
      <c r="AV85" s="30">
        <v>1.51155384432273E-2</v>
      </c>
      <c r="AW85" s="30">
        <v>1.50200632136677E-2</v>
      </c>
      <c r="AX85" s="30">
        <v>1.4886221549856001E-2</v>
      </c>
      <c r="AY85" s="30">
        <v>1.46019789798851E-2</v>
      </c>
      <c r="AZ85" s="30">
        <v>1.43162430022317E-2</v>
      </c>
      <c r="BA85" s="30">
        <v>1.38942780758893E-2</v>
      </c>
      <c r="BB85" s="30">
        <v>1.33857684515122E-2</v>
      </c>
      <c r="BC85" s="30">
        <v>1.28299757958403E-2</v>
      </c>
      <c r="BD85" s="30">
        <v>1.2322382594763299E-2</v>
      </c>
      <c r="BE85" s="30">
        <v>1.2336745908627799E-2</v>
      </c>
      <c r="BF85" s="30">
        <v>1.2321260962581199E-2</v>
      </c>
    </row>
    <row r="86" spans="1:58" s="30" customFormat="1" x14ac:dyDescent="0.2">
      <c r="A86" s="30" t="s">
        <v>12</v>
      </c>
      <c r="B86" s="30" t="s">
        <v>59</v>
      </c>
      <c r="C86" s="30" t="s">
        <v>53</v>
      </c>
      <c r="D86" s="30" t="s">
        <v>44</v>
      </c>
      <c r="E86" s="30">
        <v>0</v>
      </c>
      <c r="F86" s="30">
        <v>0</v>
      </c>
      <c r="G86" s="30">
        <v>0</v>
      </c>
      <c r="H86" s="30">
        <v>0</v>
      </c>
      <c r="I86" s="30">
        <v>0</v>
      </c>
      <c r="J86" s="30">
        <v>0</v>
      </c>
      <c r="K86" s="30">
        <v>0</v>
      </c>
      <c r="L86" s="30">
        <v>0</v>
      </c>
      <c r="M86" s="30">
        <v>0</v>
      </c>
      <c r="N86" s="30">
        <v>0</v>
      </c>
      <c r="O86" s="30">
        <v>0</v>
      </c>
      <c r="P86" s="30">
        <v>6.2471902686268697E-2</v>
      </c>
      <c r="Q86" s="30">
        <v>6.1990023588931902E-2</v>
      </c>
      <c r="R86" s="30">
        <v>6.1885173669747801E-2</v>
      </c>
      <c r="S86" s="30">
        <v>6.3813807026708594E-2</v>
      </c>
      <c r="T86" s="30">
        <v>6.1619532797681502E-2</v>
      </c>
      <c r="U86" s="30">
        <v>6.7019178887218103E-2</v>
      </c>
      <c r="V86" s="30">
        <v>6.2217730476278398E-2</v>
      </c>
      <c r="W86" s="30">
        <v>6.3891103979453703E-2</v>
      </c>
      <c r="X86" s="30">
        <v>6.3844267647742106E-2</v>
      </c>
      <c r="Y86" s="30">
        <v>6.4923952857653594E-2</v>
      </c>
      <c r="Z86" s="30">
        <v>6.6032678816813295E-2</v>
      </c>
      <c r="AA86" s="30">
        <v>6.2388141103370903E-2</v>
      </c>
      <c r="AB86" s="30">
        <v>8.8065629545344401E-2</v>
      </c>
      <c r="AC86" s="30">
        <v>6.4884912831829997E-2</v>
      </c>
      <c r="AD86" s="30">
        <v>5.8767649284159403E-2</v>
      </c>
      <c r="AE86" s="30">
        <v>6.3767041156550006E-2</v>
      </c>
      <c r="AF86" s="30">
        <v>6.5299739879466703E-2</v>
      </c>
      <c r="AG86" s="30">
        <v>7.6436988665231798E-2</v>
      </c>
      <c r="AH86" s="30">
        <v>6.2745174454007999E-2</v>
      </c>
      <c r="AI86" s="30">
        <v>6.1650719227933803E-2</v>
      </c>
      <c r="AJ86" s="30">
        <v>6.7773658670553405E-2</v>
      </c>
      <c r="AK86" s="30">
        <v>6.5022430279824697E-2</v>
      </c>
      <c r="AL86" s="30">
        <v>6.2873661168259598E-2</v>
      </c>
      <c r="AM86" s="30">
        <v>6.2295433075464597E-2</v>
      </c>
      <c r="AN86" s="30">
        <v>6.2810104226776006E-2</v>
      </c>
      <c r="AO86" s="30">
        <v>6.2239470376313201E-2</v>
      </c>
      <c r="AP86" s="30">
        <v>6.57449021495327E-2</v>
      </c>
      <c r="AQ86" s="30">
        <v>6.2983621422953107E-2</v>
      </c>
      <c r="AR86" s="30">
        <v>6.4634867215216593E-2</v>
      </c>
      <c r="AS86" s="30">
        <v>6.0519260275608402E-2</v>
      </c>
      <c r="AT86" s="30">
        <v>5.6452858423739503E-2</v>
      </c>
      <c r="AU86" s="30">
        <v>6.5219203546523802E-2</v>
      </c>
      <c r="AV86" s="30">
        <v>6.4454364270060099E-2</v>
      </c>
      <c r="AW86" s="30">
        <v>5.8945242884496298E-2</v>
      </c>
      <c r="AX86" s="30">
        <v>6.2845313247344298E-2</v>
      </c>
      <c r="AY86" s="30">
        <v>6.0874252145414302E-2</v>
      </c>
      <c r="AZ86" s="30">
        <v>6.4182755245461895E-2</v>
      </c>
      <c r="BA86" s="30">
        <v>6.2691155791620198E-2</v>
      </c>
      <c r="BB86" s="30">
        <v>6.4522517929045398E-2</v>
      </c>
      <c r="BC86" s="30">
        <v>6.3895817898485405E-2</v>
      </c>
      <c r="BD86" s="30">
        <v>6.1211692707992101E-2</v>
      </c>
      <c r="BE86" s="30">
        <v>6.22780753562397E-2</v>
      </c>
      <c r="BF86" s="30">
        <v>6.1991640990671601E-2</v>
      </c>
    </row>
    <row r="87" spans="1:58" s="30" customFormat="1" x14ac:dyDescent="0.2">
      <c r="A87" s="30" t="s">
        <v>12</v>
      </c>
      <c r="B87" s="30" t="s">
        <v>59</v>
      </c>
      <c r="C87" s="30" t="s">
        <v>54</v>
      </c>
      <c r="D87" s="30" t="s">
        <v>44</v>
      </c>
      <c r="E87" s="30">
        <v>0</v>
      </c>
      <c r="F87" s="30">
        <v>0</v>
      </c>
      <c r="G87" s="30">
        <v>0</v>
      </c>
      <c r="H87" s="30">
        <v>0</v>
      </c>
      <c r="I87" s="30">
        <v>0</v>
      </c>
      <c r="J87" s="30">
        <v>0</v>
      </c>
      <c r="K87" s="30">
        <v>0</v>
      </c>
      <c r="L87" s="30">
        <v>0</v>
      </c>
      <c r="M87" s="30">
        <v>0</v>
      </c>
      <c r="N87" s="30">
        <v>0</v>
      </c>
      <c r="O87" s="30">
        <v>0</v>
      </c>
      <c r="P87" s="30">
        <v>8.0275082566200695E-2</v>
      </c>
      <c r="Q87" s="30">
        <v>7.9701458900055394E-2</v>
      </c>
      <c r="R87" s="30">
        <v>7.9566651861104301E-2</v>
      </c>
      <c r="S87" s="30">
        <v>0.14065083997723499</v>
      </c>
      <c r="T87" s="30">
        <v>0.13864394879478301</v>
      </c>
      <c r="U87" s="30">
        <v>0.14530498343561701</v>
      </c>
      <c r="V87" s="30">
        <v>0.117324863183839</v>
      </c>
      <c r="W87" s="30">
        <v>0.123169295485661</v>
      </c>
      <c r="X87" s="30">
        <v>0.163803885253337</v>
      </c>
      <c r="Y87" s="30">
        <v>0.165578647894458</v>
      </c>
      <c r="Z87" s="30">
        <v>8.4906795154366999E-2</v>
      </c>
      <c r="AA87" s="30">
        <v>8.0182772629666305E-2</v>
      </c>
      <c r="AB87" s="30">
        <v>0.113227237986871</v>
      </c>
      <c r="AC87" s="30">
        <v>8.0761008524724703E-2</v>
      </c>
      <c r="AD87" s="30">
        <v>7.6112104728340901E-2</v>
      </c>
      <c r="AE87" s="30">
        <v>8.1181325692964504E-2</v>
      </c>
      <c r="AF87" s="30">
        <v>7.8824566361872697E-2</v>
      </c>
      <c r="AG87" s="30">
        <v>9.6940231029702797E-2</v>
      </c>
      <c r="AH87" s="30">
        <v>7.8965360507556995E-2</v>
      </c>
      <c r="AI87" s="30">
        <v>7.9274202609809302E-2</v>
      </c>
      <c r="AJ87" s="30">
        <v>9.2029494405277704E-2</v>
      </c>
      <c r="AK87" s="30">
        <v>8.1750032970096101E-2</v>
      </c>
      <c r="AL87" s="30">
        <v>8.2400440009418194E-2</v>
      </c>
      <c r="AM87" s="30">
        <v>8.2983803877384396E-2</v>
      </c>
      <c r="AN87" s="30">
        <v>8.3429791723318006E-2</v>
      </c>
      <c r="AO87" s="30">
        <v>8.5042153087889205E-2</v>
      </c>
      <c r="AP87" s="30">
        <v>8.4529159906542098E-2</v>
      </c>
      <c r="AQ87" s="30">
        <v>8.3647736885661197E-2</v>
      </c>
      <c r="AR87" s="30">
        <v>8.4044240651137803E-2</v>
      </c>
      <c r="AS87" s="30">
        <v>8.9492211952539202E-2</v>
      </c>
      <c r="AT87" s="30">
        <v>9.0716736338496307E-2</v>
      </c>
      <c r="AU87" s="30">
        <v>8.6912386909397205E-2</v>
      </c>
      <c r="AV87" s="30">
        <v>8.53709061375659E-2</v>
      </c>
      <c r="AW87" s="30">
        <v>7.6883522905305701E-2</v>
      </c>
      <c r="AX87" s="30">
        <v>8.8085936530811801E-2</v>
      </c>
      <c r="AY87" s="30">
        <v>8.2242756842477394E-2</v>
      </c>
      <c r="AZ87" s="30">
        <v>8.3334207230694402E-2</v>
      </c>
      <c r="BA87" s="30">
        <v>8.8683550035783307E-2</v>
      </c>
      <c r="BB87" s="30">
        <v>0.11267384730265501</v>
      </c>
      <c r="BC87" s="30">
        <v>8.3862898912499498E-2</v>
      </c>
      <c r="BD87" s="30">
        <v>8.2758732438715094E-2</v>
      </c>
      <c r="BE87" s="30">
        <v>8.3495055506020793E-2</v>
      </c>
      <c r="BF87" s="30">
        <v>9.1847254448380405E-2</v>
      </c>
    </row>
    <row r="88" spans="1:58" s="30" customFormat="1" x14ac:dyDescent="0.2">
      <c r="A88" s="30" t="s">
        <v>12</v>
      </c>
      <c r="B88" s="30" t="s">
        <v>59</v>
      </c>
      <c r="C88" s="30" t="s">
        <v>55</v>
      </c>
      <c r="D88" s="30" t="s">
        <v>44</v>
      </c>
      <c r="E88" s="30">
        <v>0</v>
      </c>
      <c r="F88" s="30">
        <v>0</v>
      </c>
      <c r="G88" s="30">
        <v>0</v>
      </c>
      <c r="H88" s="30">
        <v>0</v>
      </c>
      <c r="I88" s="30">
        <v>0</v>
      </c>
      <c r="J88" s="30">
        <v>0</v>
      </c>
      <c r="K88" s="30">
        <v>0</v>
      </c>
      <c r="L88" s="30">
        <v>0</v>
      </c>
      <c r="M88" s="30">
        <v>0</v>
      </c>
      <c r="N88" s="30">
        <v>0</v>
      </c>
      <c r="O88" s="30">
        <v>0</v>
      </c>
      <c r="P88" s="30">
        <v>2.4468537495652198E-2</v>
      </c>
      <c r="Q88" s="30">
        <v>2.4468537495652198E-2</v>
      </c>
      <c r="R88" s="30">
        <v>2.4468537495652198E-2</v>
      </c>
      <c r="S88" s="30">
        <v>2.4468537495652198E-2</v>
      </c>
      <c r="T88" s="30">
        <v>2.4468537495652198E-2</v>
      </c>
      <c r="U88" s="30">
        <v>2.4468537495652198E-2</v>
      </c>
      <c r="V88" s="30">
        <v>2.4468537495652198E-2</v>
      </c>
      <c r="W88" s="30">
        <v>2.4468537495652198E-2</v>
      </c>
      <c r="X88" s="30">
        <v>2.4468537495652198E-2</v>
      </c>
      <c r="Y88" s="30">
        <v>2.4468537495652198E-2</v>
      </c>
      <c r="Z88" s="30">
        <v>2.4468537495652198E-2</v>
      </c>
      <c r="AA88" s="30">
        <v>2.4468537495652198E-2</v>
      </c>
      <c r="AB88" s="30">
        <v>2.4468537495652198E-2</v>
      </c>
      <c r="AC88" s="30">
        <v>2.4468537495652198E-2</v>
      </c>
      <c r="AD88" s="30">
        <v>2.4468537495652198E-2</v>
      </c>
      <c r="AE88" s="30">
        <v>2.4468537495652198E-2</v>
      </c>
      <c r="AF88" s="30">
        <v>2.4468537495652198E-2</v>
      </c>
      <c r="AG88" s="30">
        <v>2.4468537495652198E-2</v>
      </c>
      <c r="AH88" s="30">
        <v>2.4468537495652198E-2</v>
      </c>
      <c r="AI88" s="30">
        <v>2.4468537495652198E-2</v>
      </c>
      <c r="AJ88" s="30">
        <v>2.4468537495652198E-2</v>
      </c>
      <c r="AK88" s="30">
        <v>2.4468537495652198E-2</v>
      </c>
      <c r="AL88" s="30">
        <v>2.4468537495652198E-2</v>
      </c>
      <c r="AM88" s="30">
        <v>2.4468537495652198E-2</v>
      </c>
      <c r="AN88" s="30">
        <v>2.4468537495652198E-2</v>
      </c>
      <c r="AO88" s="30">
        <v>2.4468537495652198E-2</v>
      </c>
      <c r="AP88" s="30">
        <v>2.4468537495652198E-2</v>
      </c>
      <c r="AQ88" s="30">
        <v>2.4468537495652198E-2</v>
      </c>
      <c r="AR88" s="30">
        <v>2.4468537495652198E-2</v>
      </c>
      <c r="AS88" s="30">
        <v>2.4468537495652198E-2</v>
      </c>
      <c r="AT88" s="30">
        <v>2.4468537495652198E-2</v>
      </c>
      <c r="AU88" s="30">
        <v>2.4468537495652198E-2</v>
      </c>
      <c r="AV88" s="30">
        <v>2.4468537495652198E-2</v>
      </c>
      <c r="AW88" s="30">
        <v>2.4468537495652198E-2</v>
      </c>
      <c r="AX88" s="30">
        <v>2.4468537495652198E-2</v>
      </c>
      <c r="AY88" s="30">
        <v>2.4468537495652198E-2</v>
      </c>
      <c r="AZ88" s="30">
        <v>2.4468537495652198E-2</v>
      </c>
      <c r="BA88" s="30">
        <v>2.4468537495652198E-2</v>
      </c>
      <c r="BB88" s="30">
        <v>2.4468537495652198E-2</v>
      </c>
      <c r="BC88" s="30">
        <v>2.4468537495652198E-2</v>
      </c>
      <c r="BD88" s="30">
        <v>2.4468537495652198E-2</v>
      </c>
      <c r="BE88" s="30">
        <v>2.4468537495652198E-2</v>
      </c>
      <c r="BF88" s="30">
        <v>2.4468537495652198E-2</v>
      </c>
    </row>
    <row r="89" spans="1:58" s="30" customFormat="1" x14ac:dyDescent="0.2">
      <c r="A89" s="30" t="s">
        <v>12</v>
      </c>
      <c r="B89" s="30" t="s">
        <v>59</v>
      </c>
      <c r="C89" s="30" t="s">
        <v>45</v>
      </c>
      <c r="D89" s="30" t="s">
        <v>44</v>
      </c>
      <c r="E89" s="30">
        <v>0</v>
      </c>
      <c r="F89" s="30">
        <v>0</v>
      </c>
      <c r="G89" s="30">
        <v>0</v>
      </c>
      <c r="H89" s="30">
        <v>0</v>
      </c>
      <c r="I89" s="30">
        <v>0</v>
      </c>
      <c r="J89" s="30">
        <v>0</v>
      </c>
      <c r="K89" s="30">
        <v>0</v>
      </c>
      <c r="L89" s="30">
        <v>0</v>
      </c>
      <c r="M89" s="30">
        <v>0</v>
      </c>
      <c r="N89" s="30">
        <v>0</v>
      </c>
      <c r="O89" s="30">
        <v>0</v>
      </c>
      <c r="P89" s="30">
        <v>0.50573401685596497</v>
      </c>
      <c r="Q89" s="30">
        <v>0.50685518537306395</v>
      </c>
      <c r="R89" s="30">
        <v>0.51002742460611405</v>
      </c>
      <c r="S89" s="30">
        <v>0.51627628243120205</v>
      </c>
      <c r="T89" s="30">
        <v>0.51509879715517204</v>
      </c>
      <c r="U89" s="30">
        <v>0.51639459178667502</v>
      </c>
      <c r="V89" s="30">
        <v>0.51435421666173997</v>
      </c>
      <c r="W89" s="30">
        <v>0.51545002077398305</v>
      </c>
      <c r="X89" s="30">
        <v>0.51810528237035103</v>
      </c>
      <c r="Y89" s="30">
        <v>0.52386761237018298</v>
      </c>
      <c r="Z89" s="30">
        <v>0.52860432697472404</v>
      </c>
      <c r="AA89" s="30">
        <v>0.52670548502056402</v>
      </c>
      <c r="AB89" s="30">
        <v>0.53271044063425099</v>
      </c>
      <c r="AC89" s="30">
        <v>0.509847266140946</v>
      </c>
      <c r="AD89" s="30">
        <v>0.52849489728964505</v>
      </c>
      <c r="AE89" s="30">
        <v>0.53294537858822899</v>
      </c>
      <c r="AF89" s="30">
        <v>0.54409241127565799</v>
      </c>
      <c r="AG89" s="30">
        <v>0.54472637625040499</v>
      </c>
      <c r="AH89" s="30">
        <v>0.54623989383479199</v>
      </c>
      <c r="AI89" s="30">
        <v>0.54669630736893204</v>
      </c>
      <c r="AJ89" s="30">
        <v>0.54846033687898998</v>
      </c>
      <c r="AK89" s="30">
        <v>0.549142378980496</v>
      </c>
      <c r="AL89" s="30">
        <v>0.54912052767284902</v>
      </c>
      <c r="AM89" s="30">
        <v>0.546426891732117</v>
      </c>
      <c r="AN89" s="30">
        <v>0.57257171719953903</v>
      </c>
      <c r="AO89" s="30">
        <v>0.59866865224006505</v>
      </c>
      <c r="AP89" s="30">
        <v>0.55128129949221105</v>
      </c>
      <c r="AQ89" s="30">
        <v>0.33811305479841403</v>
      </c>
      <c r="AR89" s="30">
        <v>0.39090061722599101</v>
      </c>
      <c r="AS89" s="30">
        <v>0.49128269252110801</v>
      </c>
      <c r="AT89" s="30">
        <v>0.44713401058485402</v>
      </c>
      <c r="AU89" s="30">
        <v>0.34817669366809101</v>
      </c>
      <c r="AV89" s="30">
        <v>0.34257326129944599</v>
      </c>
      <c r="AW89" s="30">
        <v>0</v>
      </c>
      <c r="AX89" s="30">
        <v>0</v>
      </c>
      <c r="AY89" s="30">
        <v>0</v>
      </c>
      <c r="AZ89" s="30">
        <v>0</v>
      </c>
      <c r="BA89" s="30">
        <v>0</v>
      </c>
      <c r="BB89" s="30">
        <v>0</v>
      </c>
      <c r="BC89" s="30">
        <v>0</v>
      </c>
      <c r="BD89" s="30">
        <v>0.33892274720460702</v>
      </c>
      <c r="BE89" s="30">
        <v>0.32937226754971299</v>
      </c>
      <c r="BF89" s="30">
        <v>0.32280716660210002</v>
      </c>
    </row>
    <row r="90" spans="1:58" s="27" customFormat="1" x14ac:dyDescent="0.2">
      <c r="A90" s="27" t="s">
        <v>12</v>
      </c>
      <c r="B90" s="27" t="s">
        <v>58</v>
      </c>
      <c r="C90" s="27" t="s">
        <v>27</v>
      </c>
      <c r="D90" s="27" t="s">
        <v>225</v>
      </c>
      <c r="E90" s="27">
        <v>0</v>
      </c>
      <c r="F90" s="27">
        <v>0</v>
      </c>
      <c r="G90" s="27">
        <v>0</v>
      </c>
      <c r="H90" s="27">
        <v>0</v>
      </c>
      <c r="I90" s="27">
        <v>0</v>
      </c>
      <c r="J90" s="27">
        <v>0</v>
      </c>
      <c r="K90" s="27">
        <v>0</v>
      </c>
      <c r="L90" s="27">
        <v>0</v>
      </c>
      <c r="M90" s="27">
        <v>0</v>
      </c>
      <c r="N90" s="27">
        <v>0</v>
      </c>
      <c r="O90" s="27">
        <v>0</v>
      </c>
      <c r="P90" s="27">
        <v>1.461105096</v>
      </c>
      <c r="Q90" s="27">
        <v>1.5961725259999999</v>
      </c>
      <c r="R90" s="27">
        <v>1.609439676</v>
      </c>
      <c r="S90" s="27">
        <v>1.4978450400000001</v>
      </c>
      <c r="T90" s="27">
        <v>1.51001538</v>
      </c>
      <c r="U90" s="27">
        <v>1.5221477640000001</v>
      </c>
      <c r="V90" s="27">
        <v>2.0456563999999999</v>
      </c>
      <c r="W90" s="27">
        <v>1.80401564</v>
      </c>
      <c r="X90" s="27">
        <v>1.4284584709999999</v>
      </c>
      <c r="Y90" s="27">
        <v>1.5703000680000001</v>
      </c>
      <c r="Z90" s="27">
        <v>2.1096592319999998</v>
      </c>
      <c r="AA90" s="27">
        <v>1.7269974930000001</v>
      </c>
      <c r="AB90" s="27">
        <v>1.204516125</v>
      </c>
      <c r="AC90" s="27">
        <v>1.3482120399999999</v>
      </c>
      <c r="AD90" s="27">
        <v>1.7654547039999999</v>
      </c>
      <c r="AE90" s="27">
        <v>1.9149780439999999</v>
      </c>
      <c r="AF90" s="27">
        <v>1.9286543780000001</v>
      </c>
      <c r="AG90" s="27">
        <v>1.9422880680000001</v>
      </c>
      <c r="AH90" s="27">
        <v>1.955879226</v>
      </c>
      <c r="AI90" s="27">
        <v>1.969428006</v>
      </c>
      <c r="AJ90" s="27">
        <v>1.84129634</v>
      </c>
      <c r="AK90" s="27">
        <v>2.424198691</v>
      </c>
      <c r="AL90" s="27">
        <v>2.3392401540000001</v>
      </c>
      <c r="AM90" s="27">
        <v>2.8580780400000001</v>
      </c>
      <c r="AN90" s="27">
        <v>3.1441050740000001</v>
      </c>
      <c r="AO90" s="27">
        <v>3.4892441280000002</v>
      </c>
      <c r="AP90" s="27">
        <v>3.83893795</v>
      </c>
      <c r="AQ90" s="27">
        <v>4.9125168959999996</v>
      </c>
      <c r="AR90" s="27">
        <v>5.9541268680000003</v>
      </c>
      <c r="AS90" s="27">
        <v>9.2016512640000006</v>
      </c>
      <c r="AT90" s="27">
        <v>8.498273245</v>
      </c>
      <c r="AU90" s="27">
        <v>9.7114800779999992</v>
      </c>
      <c r="AV90" s="27">
        <v>10.554509414</v>
      </c>
      <c r="AW90" s="27">
        <v>11.501680070000001</v>
      </c>
      <c r="AX90" s="27">
        <v>12.462095894999999</v>
      </c>
      <c r="AY90" s="27">
        <v>13.732221778</v>
      </c>
      <c r="AZ90" s="27">
        <v>15.142658000000001</v>
      </c>
      <c r="BA90" s="27">
        <v>16.532807576</v>
      </c>
      <c r="BB90" s="27">
        <v>20.325635946999999</v>
      </c>
      <c r="BC90" s="27">
        <v>17.049982172</v>
      </c>
      <c r="BD90" s="27">
        <v>20.300959914</v>
      </c>
      <c r="BE90" s="27">
        <v>24.805260714999999</v>
      </c>
      <c r="BF90" s="27">
        <v>24.476458320999999</v>
      </c>
    </row>
    <row r="91" spans="1:58" s="27" customFormat="1" x14ac:dyDescent="0.2">
      <c r="A91" s="27" t="s">
        <v>12</v>
      </c>
      <c r="B91" s="27" t="s">
        <v>58</v>
      </c>
      <c r="C91" s="27" t="s">
        <v>28</v>
      </c>
      <c r="D91" s="27" t="s">
        <v>225</v>
      </c>
      <c r="E91" s="27">
        <v>0</v>
      </c>
      <c r="F91" s="27">
        <v>0</v>
      </c>
      <c r="G91" s="27">
        <v>0</v>
      </c>
      <c r="H91" s="27">
        <v>0</v>
      </c>
      <c r="I91" s="27">
        <v>0</v>
      </c>
      <c r="J91" s="27">
        <v>0</v>
      </c>
      <c r="K91" s="27">
        <v>0</v>
      </c>
      <c r="L91" s="27">
        <v>0</v>
      </c>
      <c r="M91" s="27">
        <v>0</v>
      </c>
      <c r="N91" s="27">
        <v>0</v>
      </c>
      <c r="O91" s="27">
        <v>0</v>
      </c>
      <c r="P91" s="27">
        <v>13.893575936</v>
      </c>
      <c r="Q91" s="27">
        <v>14.979011556</v>
      </c>
      <c r="R91" s="27">
        <v>14.979011556</v>
      </c>
      <c r="S91" s="27">
        <v>14.327750183999999</v>
      </c>
      <c r="T91" s="27">
        <v>16.281534300000001</v>
      </c>
      <c r="U91" s="27">
        <v>16.82425211</v>
      </c>
      <c r="V91" s="27">
        <v>18.560949101999999</v>
      </c>
      <c r="W91" s="27">
        <v>18.235318415999998</v>
      </c>
      <c r="X91" s="27">
        <v>15.413185803999999</v>
      </c>
      <c r="Y91" s="27">
        <v>17.166407004</v>
      </c>
      <c r="Z91" s="27">
        <v>21.882922962999999</v>
      </c>
      <c r="AA91" s="27">
        <v>20.065826431000001</v>
      </c>
      <c r="AB91" s="27">
        <v>13.209497052</v>
      </c>
      <c r="AC91" s="27">
        <v>14.77714256</v>
      </c>
      <c r="AD91" s="27">
        <v>18.986889091999998</v>
      </c>
      <c r="AE91" s="27">
        <v>20.100668951999999</v>
      </c>
      <c r="AF91" s="27">
        <v>19.920394295000001</v>
      </c>
      <c r="AG91" s="27">
        <v>19.921521208000001</v>
      </c>
      <c r="AH91" s="27">
        <v>19.989080559000001</v>
      </c>
      <c r="AI91" s="27">
        <v>20.543131536000001</v>
      </c>
      <c r="AJ91" s="27">
        <v>20.081018769</v>
      </c>
      <c r="AK91" s="27">
        <v>23.748456451999999</v>
      </c>
      <c r="AL91" s="27">
        <v>22.816657102000001</v>
      </c>
      <c r="AM91" s="27">
        <v>26.001354709000001</v>
      </c>
      <c r="AN91" s="27">
        <v>28.154217880000001</v>
      </c>
      <c r="AO91" s="27">
        <v>29.134608063999998</v>
      </c>
      <c r="AP91" s="27">
        <v>32.307134925</v>
      </c>
      <c r="AQ91" s="27">
        <v>42.500821019999997</v>
      </c>
      <c r="AR91" s="27">
        <v>52.353864479999999</v>
      </c>
      <c r="AS91" s="27">
        <v>43.716015374999998</v>
      </c>
      <c r="AT91" s="27">
        <v>45.674442227999997</v>
      </c>
      <c r="AU91" s="27">
        <v>59.347179029999999</v>
      </c>
      <c r="AV91" s="27">
        <v>63.281599601000003</v>
      </c>
      <c r="AW91" s="27">
        <v>74.993286900000001</v>
      </c>
      <c r="AX91" s="27">
        <v>83.833883008000001</v>
      </c>
      <c r="AY91" s="27">
        <v>90.548346330000001</v>
      </c>
      <c r="AZ91" s="27">
        <v>95.669147229999993</v>
      </c>
      <c r="BA91" s="27">
        <v>94.701025091000005</v>
      </c>
      <c r="BB91" s="27">
        <v>138.78157752199999</v>
      </c>
      <c r="BC91" s="27">
        <v>140.91850679999999</v>
      </c>
      <c r="BD91" s="27">
        <v>162.339494016</v>
      </c>
      <c r="BE91" s="27">
        <v>191.05651531500001</v>
      </c>
      <c r="BF91" s="27">
        <v>201.94553779399999</v>
      </c>
    </row>
    <row r="92" spans="1:58" s="27" customFormat="1" x14ac:dyDescent="0.2">
      <c r="A92" s="27" t="s">
        <v>12</v>
      </c>
      <c r="B92" s="27" t="s">
        <v>58</v>
      </c>
      <c r="C92" s="27" t="s">
        <v>29</v>
      </c>
      <c r="D92" s="27" t="s">
        <v>225</v>
      </c>
      <c r="E92" s="27">
        <v>0</v>
      </c>
      <c r="F92" s="27">
        <v>0</v>
      </c>
      <c r="G92" s="27">
        <v>0</v>
      </c>
      <c r="H92" s="27">
        <v>0</v>
      </c>
      <c r="I92" s="27">
        <v>0</v>
      </c>
      <c r="J92" s="27">
        <v>0</v>
      </c>
      <c r="K92" s="27">
        <v>0</v>
      </c>
      <c r="L92" s="27">
        <v>0</v>
      </c>
      <c r="M92" s="27">
        <v>0</v>
      </c>
      <c r="N92" s="27">
        <v>0</v>
      </c>
      <c r="O92" s="27">
        <v>0</v>
      </c>
      <c r="P92" s="27">
        <v>1.82638137</v>
      </c>
      <c r="Q92" s="27">
        <v>1.8417375300000001</v>
      </c>
      <c r="R92" s="27">
        <v>1.85704578</v>
      </c>
      <c r="S92" s="27">
        <v>1.2482042</v>
      </c>
      <c r="T92" s="27">
        <v>1.2583461499999999</v>
      </c>
      <c r="U92" s="27">
        <v>1.395302117</v>
      </c>
      <c r="V92" s="27">
        <v>1.4063887749999999</v>
      </c>
      <c r="W92" s="27">
        <v>1.4174408599999999</v>
      </c>
      <c r="X92" s="27">
        <v>1.29859861</v>
      </c>
      <c r="Y92" s="27">
        <v>1.3085833899999999</v>
      </c>
      <c r="Z92" s="27">
        <v>1.7140981260000001</v>
      </c>
      <c r="AA92" s="27">
        <v>1.5941515319999999</v>
      </c>
      <c r="AB92" s="27">
        <v>1.070681</v>
      </c>
      <c r="AC92" s="27">
        <v>1.2133908360000001</v>
      </c>
      <c r="AD92" s="27">
        <v>1.4938462880000001</v>
      </c>
      <c r="AE92" s="27">
        <v>1.6414097519999999</v>
      </c>
      <c r="AF92" s="27">
        <v>1.653132324</v>
      </c>
      <c r="AG92" s="27">
        <v>1.664818344</v>
      </c>
      <c r="AH92" s="27">
        <v>1.676467908</v>
      </c>
      <c r="AI92" s="27">
        <v>1.688081148</v>
      </c>
      <c r="AJ92" s="27">
        <v>1.5580199800000001</v>
      </c>
      <c r="AK92" s="27">
        <v>1.8537989989999999</v>
      </c>
      <c r="AL92" s="27">
        <v>1.7888307059999999</v>
      </c>
      <c r="AM92" s="27">
        <v>2.286462432</v>
      </c>
      <c r="AN92" s="27">
        <v>2.5724496060000002</v>
      </c>
      <c r="AO92" s="27">
        <v>2.9077034400000001</v>
      </c>
      <c r="AP92" s="27">
        <v>3.2247078779999998</v>
      </c>
      <c r="AQ92" s="27">
        <v>4.1449361309999997</v>
      </c>
      <c r="AR92" s="27">
        <v>5.1271648030000003</v>
      </c>
      <c r="AS92" s="27">
        <v>4.4924639500000003</v>
      </c>
      <c r="AT92" s="27">
        <v>4.2565350750000004</v>
      </c>
      <c r="AU92" s="27">
        <v>5.2940035200000004</v>
      </c>
      <c r="AV92" s="27">
        <v>5.8054610789999996</v>
      </c>
      <c r="AW92" s="27">
        <v>6.6485055800000001</v>
      </c>
      <c r="AX92" s="27">
        <v>6.836852232</v>
      </c>
      <c r="AY92" s="27">
        <v>7.4526488799999999</v>
      </c>
      <c r="AZ92" s="27">
        <v>7.6621097660000004</v>
      </c>
      <c r="BA92" s="27">
        <v>7.5242824800000001</v>
      </c>
      <c r="BB92" s="27">
        <v>10.535517327999999</v>
      </c>
      <c r="BC92" s="27">
        <v>10.503724672000001</v>
      </c>
      <c r="BD92" s="27">
        <v>11.584866572999999</v>
      </c>
      <c r="BE92" s="27">
        <v>13.582685140000001</v>
      </c>
      <c r="BF92" s="27">
        <v>13.839271725</v>
      </c>
    </row>
    <row r="93" spans="1:58" s="27" customFormat="1" x14ac:dyDescent="0.2">
      <c r="A93" s="27" t="s">
        <v>12</v>
      </c>
      <c r="B93" s="27" t="s">
        <v>58</v>
      </c>
      <c r="C93" s="27" t="s">
        <v>35</v>
      </c>
      <c r="D93" s="27" t="s">
        <v>225</v>
      </c>
      <c r="E93" s="27">
        <v>0</v>
      </c>
      <c r="F93" s="27">
        <v>0</v>
      </c>
      <c r="G93" s="27">
        <v>0</v>
      </c>
      <c r="H93" s="27">
        <v>0</v>
      </c>
      <c r="I93" s="27">
        <v>0</v>
      </c>
      <c r="J93" s="27">
        <v>0</v>
      </c>
      <c r="K93" s="27">
        <v>0</v>
      </c>
      <c r="L93" s="27">
        <v>0</v>
      </c>
      <c r="M93" s="27">
        <v>0</v>
      </c>
      <c r="N93" s="27">
        <v>0</v>
      </c>
      <c r="O93" s="27">
        <v>0</v>
      </c>
      <c r="P93" s="27">
        <v>31.876999999999999</v>
      </c>
      <c r="Q93" s="27">
        <v>33.768000000000001</v>
      </c>
      <c r="R93" s="27">
        <v>34.155000000000001</v>
      </c>
      <c r="S93" s="27">
        <v>34.036000000000001</v>
      </c>
      <c r="T93" s="27">
        <v>37.484999999999999</v>
      </c>
      <c r="U93" s="27">
        <v>36.863999999999997</v>
      </c>
      <c r="V93" s="27">
        <v>37.521999999999998</v>
      </c>
      <c r="W93" s="27">
        <v>34.83</v>
      </c>
      <c r="X93" s="27">
        <v>30.562000000000001</v>
      </c>
      <c r="Y93" s="27">
        <v>30.68</v>
      </c>
      <c r="Z93" s="27">
        <v>39.411000000000001</v>
      </c>
      <c r="AA93" s="27">
        <v>22.532</v>
      </c>
      <c r="AB93" s="27">
        <v>12.624000000000001</v>
      </c>
      <c r="AC93" s="27">
        <v>26.664000000000001</v>
      </c>
      <c r="AD93" s="27">
        <v>15.9</v>
      </c>
      <c r="AE93" s="27">
        <v>21.013999999999999</v>
      </c>
      <c r="AF93" s="27">
        <v>23.763000000000002</v>
      </c>
      <c r="AG93" s="27">
        <v>23.584</v>
      </c>
      <c r="AH93" s="27">
        <v>25.824000000000002</v>
      </c>
      <c r="AI93" s="27">
        <v>25.38</v>
      </c>
      <c r="AJ93" s="27">
        <v>25.474</v>
      </c>
      <c r="AK93" s="27">
        <v>29.92</v>
      </c>
      <c r="AL93" s="27">
        <v>30.849</v>
      </c>
      <c r="AM93" s="27">
        <v>35.893999999999998</v>
      </c>
      <c r="AN93" s="27">
        <v>40.15</v>
      </c>
      <c r="AO93" s="27">
        <v>44.16</v>
      </c>
      <c r="AP93" s="27">
        <v>45.704999999999998</v>
      </c>
      <c r="AQ93" s="27">
        <v>52.542000000000002</v>
      </c>
      <c r="AR93" s="27">
        <v>59.984999999999999</v>
      </c>
      <c r="AS93" s="27">
        <v>60.48</v>
      </c>
      <c r="AT93" s="27">
        <v>58.448</v>
      </c>
      <c r="AU93" s="27">
        <v>74.73</v>
      </c>
      <c r="AV93" s="27">
        <v>74.429000000000002</v>
      </c>
      <c r="AW93" s="27">
        <v>82.075999999999993</v>
      </c>
      <c r="AX93" s="27">
        <v>85.784999999999997</v>
      </c>
      <c r="AY93" s="27">
        <v>94.093999999999994</v>
      </c>
      <c r="AZ93" s="27">
        <v>95.858000000000004</v>
      </c>
      <c r="BA93" s="27">
        <v>92.16</v>
      </c>
      <c r="BB93" s="27">
        <v>123.69199999999999</v>
      </c>
      <c r="BC93" s="27">
        <v>119.48</v>
      </c>
      <c r="BD93" s="27">
        <v>135.60599999999999</v>
      </c>
      <c r="BE93" s="27">
        <v>156.512</v>
      </c>
      <c r="BF93" s="27">
        <v>162.322</v>
      </c>
    </row>
    <row r="94" spans="1:58" s="27" customFormat="1" x14ac:dyDescent="0.2">
      <c r="A94" s="27" t="s">
        <v>12</v>
      </c>
      <c r="B94" s="27" t="s">
        <v>58</v>
      </c>
      <c r="C94" s="27" t="s">
        <v>37</v>
      </c>
      <c r="D94" s="27" t="s">
        <v>225</v>
      </c>
      <c r="E94" s="27">
        <v>0</v>
      </c>
      <c r="F94" s="27">
        <v>0</v>
      </c>
      <c r="G94" s="27">
        <v>0</v>
      </c>
      <c r="H94" s="27">
        <v>0</v>
      </c>
      <c r="I94" s="27">
        <v>0</v>
      </c>
      <c r="J94" s="27">
        <v>0</v>
      </c>
      <c r="K94" s="27">
        <v>0</v>
      </c>
      <c r="L94" s="27">
        <v>0</v>
      </c>
      <c r="M94" s="27">
        <v>0</v>
      </c>
      <c r="N94" s="27">
        <v>0</v>
      </c>
      <c r="O94" s="27">
        <v>0</v>
      </c>
      <c r="P94" s="27">
        <v>31.798605074000001</v>
      </c>
      <c r="Q94" s="27">
        <v>30.381835541000001</v>
      </c>
      <c r="R94" s="27">
        <v>33.530212280999997</v>
      </c>
      <c r="S94" s="27">
        <v>37.465683206000001</v>
      </c>
      <c r="T94" s="27">
        <v>39.197290412999997</v>
      </c>
      <c r="U94" s="27">
        <v>41.086316457000002</v>
      </c>
      <c r="V94" s="27">
        <v>42.660504826999997</v>
      </c>
      <c r="W94" s="27">
        <v>43.290180175000003</v>
      </c>
      <c r="X94" s="27">
        <v>36.363751346999997</v>
      </c>
      <c r="Y94" s="27">
        <v>40.283540991999999</v>
      </c>
      <c r="Z94" s="27">
        <v>44.512306866000003</v>
      </c>
      <c r="AA94" s="27">
        <v>40.760974001999998</v>
      </c>
      <c r="AB94" s="27">
        <v>31.859540471999999</v>
      </c>
      <c r="AC94" s="27">
        <v>28.915937272000001</v>
      </c>
      <c r="AD94" s="27">
        <v>37.990354172000004</v>
      </c>
      <c r="AE94" s="27">
        <v>41.669486345999999</v>
      </c>
      <c r="AF94" s="27">
        <v>42.191815765000001</v>
      </c>
      <c r="AG94" s="27">
        <v>45.764420155000003</v>
      </c>
      <c r="AH94" s="27">
        <v>54.114344987000003</v>
      </c>
      <c r="AI94" s="27">
        <v>55.414281914999997</v>
      </c>
      <c r="AJ94" s="27">
        <v>52.560218284999998</v>
      </c>
      <c r="AK94" s="27">
        <v>61.810814315999998</v>
      </c>
      <c r="AL94" s="27">
        <v>62.121919499999997</v>
      </c>
      <c r="AM94" s="27">
        <v>59.729124284000001</v>
      </c>
      <c r="AN94" s="27">
        <v>64.277728791000001</v>
      </c>
      <c r="AO94" s="27">
        <v>69.376303526000001</v>
      </c>
      <c r="AP94" s="27">
        <v>74.457200532000002</v>
      </c>
      <c r="AQ94" s="27">
        <v>83.338095925000005</v>
      </c>
      <c r="AR94" s="27">
        <v>92.803878589999997</v>
      </c>
      <c r="AS94" s="27">
        <v>97.212090446999994</v>
      </c>
      <c r="AT94" s="27">
        <v>99.266996598000006</v>
      </c>
      <c r="AU94" s="27">
        <v>104.708764305</v>
      </c>
      <c r="AV94" s="27">
        <v>87.369489896999994</v>
      </c>
      <c r="AW94" s="27">
        <v>106.6201598</v>
      </c>
      <c r="AX94" s="27">
        <v>101.340539354</v>
      </c>
      <c r="AY94" s="27">
        <v>95.452340599999999</v>
      </c>
      <c r="AZ94" s="27">
        <v>104.63312808000001</v>
      </c>
      <c r="BA94" s="27">
        <v>106.12706999</v>
      </c>
      <c r="BB94" s="27">
        <v>135.54553275000001</v>
      </c>
      <c r="BC94" s="27">
        <v>142.53323148000001</v>
      </c>
      <c r="BD94" s="27">
        <v>157.45975862399999</v>
      </c>
      <c r="BE94" s="27">
        <v>194.42503859999999</v>
      </c>
      <c r="BF94" s="27">
        <v>213.29614332</v>
      </c>
    </row>
    <row r="95" spans="1:58" s="27" customFormat="1" x14ac:dyDescent="0.2">
      <c r="A95" s="27" t="s">
        <v>12</v>
      </c>
      <c r="B95" s="27" t="s">
        <v>58</v>
      </c>
      <c r="C95" s="27" t="s">
        <v>39</v>
      </c>
      <c r="D95" s="27" t="s">
        <v>225</v>
      </c>
      <c r="E95" s="27">
        <v>0</v>
      </c>
      <c r="F95" s="27">
        <v>0</v>
      </c>
      <c r="G95" s="27">
        <v>0</v>
      </c>
      <c r="H95" s="27">
        <v>0</v>
      </c>
      <c r="I95" s="27">
        <v>0</v>
      </c>
      <c r="J95" s="27">
        <v>0</v>
      </c>
      <c r="K95" s="27">
        <v>0</v>
      </c>
      <c r="L95" s="27">
        <v>0</v>
      </c>
      <c r="M95" s="27">
        <v>0</v>
      </c>
      <c r="N95" s="27">
        <v>0</v>
      </c>
      <c r="O95" s="27">
        <v>0</v>
      </c>
      <c r="P95" s="27">
        <v>1.62815343</v>
      </c>
      <c r="Q95" s="27">
        <v>1.7366969919999999</v>
      </c>
      <c r="R95" s="27">
        <v>1.682425211</v>
      </c>
      <c r="S95" s="27">
        <v>1.62815343</v>
      </c>
      <c r="T95" s="27">
        <v>1.7366969919999999</v>
      </c>
      <c r="U95" s="27">
        <v>1.7909687729999999</v>
      </c>
      <c r="V95" s="27">
        <v>1.953784116</v>
      </c>
      <c r="W95" s="27">
        <v>1.953784116</v>
      </c>
      <c r="X95" s="27">
        <v>1.682425211</v>
      </c>
      <c r="Y95" s="27">
        <v>1.804112838</v>
      </c>
      <c r="Z95" s="27">
        <v>2.309253156</v>
      </c>
      <c r="AA95" s="27">
        <v>2.12989221</v>
      </c>
      <c r="AB95" s="27">
        <v>1.4075693579999999</v>
      </c>
      <c r="AC95" s="27">
        <v>1.5755041700000001</v>
      </c>
      <c r="AD95" s="27">
        <v>2.0303898739999999</v>
      </c>
      <c r="AE95" s="27">
        <v>2.1536431020000002</v>
      </c>
      <c r="AF95" s="27">
        <v>2.1535561200000002</v>
      </c>
      <c r="AG95" s="27">
        <v>2.1653827200000002</v>
      </c>
      <c r="AH95" s="27">
        <v>2.1681278060000002</v>
      </c>
      <c r="AI95" s="27">
        <v>2.23294908</v>
      </c>
      <c r="AJ95" s="27">
        <v>2.205429788</v>
      </c>
      <c r="AK95" s="27">
        <v>2.6324939700000001</v>
      </c>
      <c r="AL95" s="27">
        <v>2.5588774079999999</v>
      </c>
      <c r="AM95" s="27">
        <v>2.8776202560000002</v>
      </c>
      <c r="AN95" s="27">
        <v>3.122738955</v>
      </c>
      <c r="AO95" s="27">
        <v>3.201095472</v>
      </c>
      <c r="AP95" s="27">
        <v>3.5289331640000001</v>
      </c>
      <c r="AQ95" s="27">
        <v>4.6548518720000001</v>
      </c>
      <c r="AR95" s="27">
        <v>5.7262039800000002</v>
      </c>
      <c r="AS95" s="27">
        <v>8.2186109609999995</v>
      </c>
      <c r="AT95" s="27">
        <v>8.610755502</v>
      </c>
      <c r="AU95" s="27">
        <v>1.786796788</v>
      </c>
      <c r="AV95" s="27">
        <v>1.8730283320000001</v>
      </c>
      <c r="AW95" s="27">
        <v>2.1849547720000002</v>
      </c>
      <c r="AX95" s="27">
        <v>2.4343777279999999</v>
      </c>
      <c r="AY95" s="27">
        <v>2.6313194659999999</v>
      </c>
      <c r="AZ95" s="27">
        <v>2.7950084749999999</v>
      </c>
      <c r="BA95" s="27">
        <v>2.746163277</v>
      </c>
      <c r="BB95" s="27">
        <v>4.06654246</v>
      </c>
      <c r="BC95" s="27">
        <v>4.1602825499999998</v>
      </c>
      <c r="BD95" s="27">
        <v>4.8013354550000003</v>
      </c>
      <c r="BE95" s="27">
        <v>5.5977173379999998</v>
      </c>
      <c r="BF95" s="27">
        <v>5.9010059430000004</v>
      </c>
    </row>
    <row r="96" spans="1:58" s="23" customFormat="1" x14ac:dyDescent="0.2">
      <c r="A96" s="23" t="s">
        <v>12</v>
      </c>
      <c r="B96" s="23" t="s">
        <v>58</v>
      </c>
      <c r="C96" s="23" t="s">
        <v>27</v>
      </c>
      <c r="D96" s="23" t="s">
        <v>226</v>
      </c>
      <c r="E96" s="23">
        <v>0</v>
      </c>
      <c r="F96" s="23">
        <v>0</v>
      </c>
      <c r="G96" s="23">
        <v>0</v>
      </c>
      <c r="H96" s="23">
        <v>0</v>
      </c>
      <c r="I96" s="23">
        <v>0</v>
      </c>
      <c r="J96" s="23">
        <v>0</v>
      </c>
      <c r="K96" s="23">
        <v>0</v>
      </c>
      <c r="L96" s="23">
        <v>0</v>
      </c>
      <c r="M96" s="23">
        <v>0</v>
      </c>
      <c r="N96" s="23">
        <v>0</v>
      </c>
      <c r="O96" s="23">
        <v>0</v>
      </c>
      <c r="P96" s="23">
        <v>12.699602093617299</v>
      </c>
      <c r="Q96" s="23">
        <v>13.887845126939199</v>
      </c>
      <c r="R96" s="23">
        <v>14.7513381692309</v>
      </c>
      <c r="S96" s="23">
        <v>13.2285563725525</v>
      </c>
      <c r="T96" s="23">
        <v>13.6599148611595</v>
      </c>
      <c r="U96" s="23">
        <v>12.6993153435513</v>
      </c>
      <c r="V96" s="23">
        <v>18.0905461543496</v>
      </c>
      <c r="W96" s="23">
        <v>15.414530011663199</v>
      </c>
      <c r="X96" s="23">
        <v>12.1450022480479</v>
      </c>
      <c r="Y96" s="23">
        <v>13.109835440760699</v>
      </c>
      <c r="Z96" s="23">
        <v>15.819711947768599</v>
      </c>
      <c r="AA96" s="23">
        <v>14.515610754987801</v>
      </c>
      <c r="AB96" s="23">
        <v>7.9613092517628496</v>
      </c>
      <c r="AC96" s="23">
        <v>11.151595740407499</v>
      </c>
      <c r="AD96" s="23">
        <v>15.1834487621569</v>
      </c>
      <c r="AE96" s="23">
        <v>15.5493080168742</v>
      </c>
      <c r="AF96" s="23">
        <v>13.6244723269494</v>
      </c>
      <c r="AG96" s="23">
        <v>13.292732648285</v>
      </c>
      <c r="AH96" s="23">
        <v>15.4558385709496</v>
      </c>
      <c r="AI96" s="23">
        <v>14.8784223874458</v>
      </c>
      <c r="AJ96" s="23">
        <v>14.802627588711699</v>
      </c>
      <c r="AK96" s="23">
        <v>17.1023073030101</v>
      </c>
      <c r="AL96" s="23">
        <v>18.938769761985998</v>
      </c>
      <c r="AM96" s="23">
        <v>22.273782865405501</v>
      </c>
      <c r="AN96" s="23">
        <v>24.229369880469701</v>
      </c>
      <c r="AO96" s="23">
        <v>26.555334277834501</v>
      </c>
      <c r="AP96" s="23">
        <v>26.7705953393206</v>
      </c>
      <c r="AQ96" s="23">
        <v>35.132810067591002</v>
      </c>
      <c r="AR96" s="23">
        <v>38.951383612878502</v>
      </c>
      <c r="AS96" s="23">
        <v>69.864266644989101</v>
      </c>
      <c r="AT96" s="23">
        <v>66.640846505663205</v>
      </c>
      <c r="AU96" s="23">
        <v>70.924274030449695</v>
      </c>
      <c r="AV96" s="23">
        <v>74.822986545143607</v>
      </c>
      <c r="AW96" s="23">
        <v>84.181708443088894</v>
      </c>
      <c r="AX96" s="23">
        <v>86.899522755009201</v>
      </c>
      <c r="AY96" s="23">
        <v>93.536327569798601</v>
      </c>
      <c r="AZ96" s="23">
        <v>102.860814660155</v>
      </c>
      <c r="BA96" s="23">
        <v>113.659374732041</v>
      </c>
      <c r="BB96" s="23">
        <v>135.245135558827</v>
      </c>
      <c r="BC96" s="23">
        <v>109.227464147155</v>
      </c>
      <c r="BD96" s="23">
        <v>135.81130881304799</v>
      </c>
      <c r="BE96" s="23">
        <v>163.32527132533301</v>
      </c>
      <c r="BF96" s="23">
        <v>159.93625049933999</v>
      </c>
    </row>
    <row r="97" spans="1:58" s="23" customFormat="1" x14ac:dyDescent="0.2">
      <c r="A97" s="23" t="s">
        <v>12</v>
      </c>
      <c r="B97" s="23" t="s">
        <v>58</v>
      </c>
      <c r="C97" s="23" t="s">
        <v>28</v>
      </c>
      <c r="D97" s="23" t="s">
        <v>226</v>
      </c>
      <c r="E97" s="23">
        <v>0</v>
      </c>
      <c r="F97" s="23">
        <v>0</v>
      </c>
      <c r="G97" s="23">
        <v>0</v>
      </c>
      <c r="H97" s="23">
        <v>0</v>
      </c>
      <c r="I97" s="23">
        <v>0</v>
      </c>
      <c r="J97" s="23">
        <v>0</v>
      </c>
      <c r="K97" s="23">
        <v>0</v>
      </c>
      <c r="L97" s="23">
        <v>0</v>
      </c>
      <c r="M97" s="23">
        <v>0</v>
      </c>
      <c r="N97" s="23">
        <v>0</v>
      </c>
      <c r="O97" s="23">
        <v>0</v>
      </c>
      <c r="P97" s="23">
        <v>133.80649552109099</v>
      </c>
      <c r="Q97" s="23">
        <v>145.755855878901</v>
      </c>
      <c r="R97" s="23">
        <v>156.54052696474301</v>
      </c>
      <c r="S97" s="23">
        <v>145.514120098078</v>
      </c>
      <c r="T97" s="23">
        <v>170.74893576449401</v>
      </c>
      <c r="U97" s="23">
        <v>164.03282318753699</v>
      </c>
      <c r="V97" s="23">
        <v>193.34271202461099</v>
      </c>
      <c r="W97" s="23">
        <v>184.974360139959</v>
      </c>
      <c r="X97" s="23">
        <v>156.78093811116401</v>
      </c>
      <c r="Y97" s="23">
        <v>171.52034701661901</v>
      </c>
      <c r="Z97" s="23">
        <v>196.75766735037101</v>
      </c>
      <c r="AA97" s="23">
        <v>199.86879424175501</v>
      </c>
      <c r="AB97" s="23">
        <v>107.91996985722901</v>
      </c>
      <c r="AC97" s="23">
        <v>151.661702069542</v>
      </c>
      <c r="AD97" s="23">
        <v>202.05666429639601</v>
      </c>
      <c r="AE97" s="23">
        <v>202.14100421936399</v>
      </c>
      <c r="AF97" s="23">
        <v>180.03767003468801</v>
      </c>
      <c r="AG97" s="23">
        <v>174.70448623460399</v>
      </c>
      <c r="AH97" s="23">
        <v>208.65382070781999</v>
      </c>
      <c r="AI97" s="23">
        <v>195.54497994928801</v>
      </c>
      <c r="AJ97" s="23">
        <v>196.988813295933</v>
      </c>
      <c r="AK97" s="23">
        <v>213.275832249301</v>
      </c>
      <c r="AL97" s="23">
        <v>238.405689945001</v>
      </c>
      <c r="AM97" s="23">
        <v>281.76335324738</v>
      </c>
      <c r="AN97" s="23">
        <v>312.77913845697202</v>
      </c>
      <c r="AO97" s="23">
        <v>347.43229013500098</v>
      </c>
      <c r="AP97" s="23">
        <v>348.01773941116801</v>
      </c>
      <c r="AQ97" s="23">
        <v>461.11813213713202</v>
      </c>
      <c r="AR97" s="23">
        <v>519.35178150504601</v>
      </c>
      <c r="AS97" s="23">
        <v>417.70604036356298</v>
      </c>
      <c r="AT97" s="23">
        <v>422.803780823355</v>
      </c>
      <c r="AU97" s="23">
        <v>499.85167583305002</v>
      </c>
      <c r="AV97" s="23">
        <v>512.52304512426304</v>
      </c>
      <c r="AW97" s="23">
        <v>610.20210596778895</v>
      </c>
      <c r="AX97" s="23">
        <v>603.41873007714503</v>
      </c>
      <c r="AY97" s="23">
        <v>640.12627829459802</v>
      </c>
      <c r="AZ97" s="23">
        <v>646.23836226648905</v>
      </c>
      <c r="BA97" s="23">
        <v>618.98789411483801</v>
      </c>
      <c r="BB97" s="23">
        <v>858.98593322100703</v>
      </c>
      <c r="BC97" s="23">
        <v>858.80848733522396</v>
      </c>
      <c r="BD97" s="23">
        <v>975.63656605590097</v>
      </c>
      <c r="BE97" s="23">
        <v>1122.41004253182</v>
      </c>
      <c r="BF97" s="23">
        <v>1161.1239476565499</v>
      </c>
    </row>
    <row r="98" spans="1:58" s="23" customFormat="1" x14ac:dyDescent="0.2">
      <c r="A98" s="23" t="s">
        <v>12</v>
      </c>
      <c r="B98" s="23" t="s">
        <v>58</v>
      </c>
      <c r="C98" s="23" t="s">
        <v>29</v>
      </c>
      <c r="D98" s="23" t="s">
        <v>226</v>
      </c>
      <c r="E98" s="23">
        <v>0</v>
      </c>
      <c r="F98" s="23">
        <v>0</v>
      </c>
      <c r="G98" s="23">
        <v>0</v>
      </c>
      <c r="H98" s="23">
        <v>0</v>
      </c>
      <c r="I98" s="23">
        <v>0</v>
      </c>
      <c r="J98" s="23">
        <v>0</v>
      </c>
      <c r="K98" s="23">
        <v>0</v>
      </c>
      <c r="L98" s="23">
        <v>0</v>
      </c>
      <c r="M98" s="23">
        <v>0</v>
      </c>
      <c r="N98" s="23">
        <v>0</v>
      </c>
      <c r="O98" s="23">
        <v>0</v>
      </c>
      <c r="P98" s="23">
        <v>16.0685565401654</v>
      </c>
      <c r="Q98" s="23">
        <v>16.236080368936602</v>
      </c>
      <c r="R98" s="23">
        <v>17.0271916413163</v>
      </c>
      <c r="S98" s="23">
        <v>11.0237969771271</v>
      </c>
      <c r="T98" s="23">
        <v>11.3832623842996</v>
      </c>
      <c r="U98" s="23">
        <v>11.641039064921999</v>
      </c>
      <c r="V98" s="23">
        <v>12.437250481115401</v>
      </c>
      <c r="W98" s="23">
        <v>12.1114164377354</v>
      </c>
      <c r="X98" s="23">
        <v>11.040911134589001</v>
      </c>
      <c r="Y98" s="23">
        <v>10.9248628673006</v>
      </c>
      <c r="Z98" s="23">
        <v>12.8535159575619</v>
      </c>
      <c r="AA98" s="23">
        <v>13.3990253122964</v>
      </c>
      <c r="AB98" s="23">
        <v>7.0767193349002904</v>
      </c>
      <c r="AC98" s="23">
        <v>10.0364361663667</v>
      </c>
      <c r="AD98" s="23">
        <v>12.8475335679789</v>
      </c>
      <c r="AE98" s="23">
        <v>13.3279783001779</v>
      </c>
      <c r="AF98" s="23">
        <v>11.678119137385201</v>
      </c>
      <c r="AG98" s="23">
        <v>11.3937708413872</v>
      </c>
      <c r="AH98" s="23">
        <v>13.2478616322425</v>
      </c>
      <c r="AI98" s="23">
        <v>12.752933474953499</v>
      </c>
      <c r="AJ98" s="23">
        <v>12.525300267371501</v>
      </c>
      <c r="AK98" s="23">
        <v>13.0782349964194</v>
      </c>
      <c r="AL98" s="23">
        <v>14.482588641518699</v>
      </c>
      <c r="AM98" s="23">
        <v>17.819026292324398</v>
      </c>
      <c r="AN98" s="23">
        <v>19.824029902202401</v>
      </c>
      <c r="AO98" s="23">
        <v>22.129445231528699</v>
      </c>
      <c r="AP98" s="23">
        <v>22.4873000850293</v>
      </c>
      <c r="AQ98" s="23">
        <v>29.643308494529901</v>
      </c>
      <c r="AR98" s="23">
        <v>33.541469222200902</v>
      </c>
      <c r="AS98" s="23">
        <v>28.9609521318737</v>
      </c>
      <c r="AT98" s="23">
        <v>28.880039673726401</v>
      </c>
      <c r="AU98" s="23">
        <v>34.3983948960379</v>
      </c>
      <c r="AV98" s="23">
        <v>35.757421752855599</v>
      </c>
      <c r="AW98" s="23">
        <v>42.438868272195798</v>
      </c>
      <c r="AX98" s="23">
        <v>41.615084832906597</v>
      </c>
      <c r="AY98" s="23">
        <v>43.769318173989603</v>
      </c>
      <c r="AZ98" s="23">
        <v>44.233343660978399</v>
      </c>
      <c r="BA98" s="23">
        <v>42.426235273248999</v>
      </c>
      <c r="BB98" s="23">
        <v>59.979067656329597</v>
      </c>
      <c r="BC98" s="23">
        <v>60.418687551221801</v>
      </c>
      <c r="BD98" s="23">
        <v>68.599446050805597</v>
      </c>
      <c r="BE98" s="23">
        <v>78.708869457082301</v>
      </c>
      <c r="BF98" s="23">
        <v>80.783206005789793</v>
      </c>
    </row>
    <row r="99" spans="1:58" s="23" customFormat="1" x14ac:dyDescent="0.2">
      <c r="A99" s="23" t="s">
        <v>12</v>
      </c>
      <c r="B99" s="23" t="s">
        <v>58</v>
      </c>
      <c r="C99" s="23" t="s">
        <v>35</v>
      </c>
      <c r="D99" s="23" t="s">
        <v>226</v>
      </c>
      <c r="E99" s="23">
        <v>0</v>
      </c>
      <c r="F99" s="23">
        <v>0</v>
      </c>
      <c r="G99" s="23">
        <v>0</v>
      </c>
      <c r="H99" s="23">
        <v>0</v>
      </c>
      <c r="I99" s="23">
        <v>0</v>
      </c>
      <c r="J99" s="23">
        <v>0</v>
      </c>
      <c r="K99" s="23">
        <v>0</v>
      </c>
      <c r="L99" s="23">
        <v>0</v>
      </c>
      <c r="M99" s="23">
        <v>0</v>
      </c>
      <c r="N99" s="23">
        <v>0</v>
      </c>
      <c r="O99" s="23">
        <v>0</v>
      </c>
      <c r="P99" s="23">
        <v>139.59183036949301</v>
      </c>
      <c r="Q99" s="23">
        <v>148.84182600395599</v>
      </c>
      <c r="R99" s="23">
        <v>153.363894484203</v>
      </c>
      <c r="S99" s="23">
        <v>145.422255123268</v>
      </c>
      <c r="T99" s="23">
        <v>164.106122842297</v>
      </c>
      <c r="U99" s="23">
        <v>148.01096876795501</v>
      </c>
      <c r="V99" s="23">
        <v>161.20835963948701</v>
      </c>
      <c r="W99" s="23">
        <v>144.31470425681499</v>
      </c>
      <c r="X99" s="23">
        <v>123.14164521587099</v>
      </c>
      <c r="Y99" s="23">
        <v>123.71917732035701</v>
      </c>
      <c r="Z99" s="23">
        <v>147.97167956216799</v>
      </c>
      <c r="AA99" s="23">
        <v>96.2817313150085</v>
      </c>
      <c r="AB99" s="23">
        <v>41.723901879460897</v>
      </c>
      <c r="AC99" s="23">
        <v>106.63035085253</v>
      </c>
      <c r="AD99" s="23">
        <v>70.307037263726997</v>
      </c>
      <c r="AE99" s="23">
        <v>87.842888140746396</v>
      </c>
      <c r="AF99" s="23">
        <v>93.234601317047904</v>
      </c>
      <c r="AG99" s="23">
        <v>81.062403741576901</v>
      </c>
      <c r="AH99" s="23">
        <v>107.763195266564</v>
      </c>
      <c r="AI99" s="23">
        <v>103.082573576241</v>
      </c>
      <c r="AJ99" s="23">
        <v>104.024313540275</v>
      </c>
      <c r="AK99" s="23">
        <v>112.51181960808201</v>
      </c>
      <c r="AL99" s="23">
        <v>126.402325944539</v>
      </c>
      <c r="AM99" s="23">
        <v>145.22750319828799</v>
      </c>
      <c r="AN99" s="23">
        <v>161.62762969244201</v>
      </c>
      <c r="AO99" s="23">
        <v>177.73012641420499</v>
      </c>
      <c r="AP99" s="23">
        <v>173.38188125404801</v>
      </c>
      <c r="AQ99" s="23">
        <v>206.351933918486</v>
      </c>
      <c r="AR99" s="23">
        <v>232.74725807828699</v>
      </c>
      <c r="AS99" s="23">
        <v>242.54407407439501</v>
      </c>
      <c r="AT99" s="23">
        <v>243.323466046536</v>
      </c>
      <c r="AU99" s="23">
        <v>284.71923727335798</v>
      </c>
      <c r="AV99" s="23">
        <v>285.080830038915</v>
      </c>
      <c r="AW99" s="23">
        <v>333.43966775927998</v>
      </c>
      <c r="AX99" s="23">
        <v>329.86287242426903</v>
      </c>
      <c r="AY99" s="23">
        <v>363.46673577974798</v>
      </c>
      <c r="AZ99" s="23">
        <v>360.81210968771597</v>
      </c>
      <c r="BA99" s="23">
        <v>348.36435274786902</v>
      </c>
      <c r="BB99" s="23">
        <v>448.94635876828801</v>
      </c>
      <c r="BC99" s="23">
        <v>445.563066934598</v>
      </c>
      <c r="BD99" s="23">
        <v>510.95455075750999</v>
      </c>
      <c r="BE99" s="23">
        <v>582.16221601031805</v>
      </c>
      <c r="BF99" s="23">
        <v>595.26222967183696</v>
      </c>
    </row>
    <row r="100" spans="1:58" s="23" customFormat="1" x14ac:dyDescent="0.2">
      <c r="A100" s="23" t="s">
        <v>12</v>
      </c>
      <c r="B100" s="23" t="s">
        <v>58</v>
      </c>
      <c r="C100" s="23" t="s">
        <v>37</v>
      </c>
      <c r="D100" s="23" t="s">
        <v>226</v>
      </c>
      <c r="E100" s="23">
        <v>0</v>
      </c>
      <c r="F100" s="23">
        <v>0</v>
      </c>
      <c r="G100" s="23">
        <v>0</v>
      </c>
      <c r="H100" s="23">
        <v>0</v>
      </c>
      <c r="I100" s="23">
        <v>0</v>
      </c>
      <c r="J100" s="23">
        <v>0</v>
      </c>
      <c r="K100" s="23">
        <v>0</v>
      </c>
      <c r="L100" s="23">
        <v>0</v>
      </c>
      <c r="M100" s="23">
        <v>0</v>
      </c>
      <c r="N100" s="23">
        <v>0</v>
      </c>
      <c r="O100" s="23">
        <v>0</v>
      </c>
      <c r="P100" s="23">
        <v>227.59406827309201</v>
      </c>
      <c r="Q100" s="23">
        <v>219.01878652170899</v>
      </c>
      <c r="R100" s="23">
        <v>242.124563289782</v>
      </c>
      <c r="S100" s="23">
        <v>255.91473605425699</v>
      </c>
      <c r="T100" s="23">
        <v>284.19728617923897</v>
      </c>
      <c r="U100" s="23">
        <v>276.19615479955598</v>
      </c>
      <c r="V100" s="23">
        <v>306.40862548929601</v>
      </c>
      <c r="W100" s="23">
        <v>302.84903948021599</v>
      </c>
      <c r="X100" s="23">
        <v>255.03415864198999</v>
      </c>
      <c r="Y100" s="23">
        <v>279.63320752768499</v>
      </c>
      <c r="Z100" s="23">
        <v>299.396406383027</v>
      </c>
      <c r="AA100" s="23">
        <v>291.86759881752499</v>
      </c>
      <c r="AB100" s="23">
        <v>168.78424303655501</v>
      </c>
      <c r="AC100" s="23">
        <v>205.77595199981599</v>
      </c>
      <c r="AD100" s="23">
        <v>283.77005533917998</v>
      </c>
      <c r="AE100" s="23">
        <v>285.50289923429301</v>
      </c>
      <c r="AF100" s="23">
        <v>286.61962045364101</v>
      </c>
      <c r="AG100" s="23">
        <v>283.945552663954</v>
      </c>
      <c r="AH100" s="23">
        <v>365.598641466385</v>
      </c>
      <c r="AI100" s="23">
        <v>386.55261950252799</v>
      </c>
      <c r="AJ100" s="23">
        <v>357.73301028068499</v>
      </c>
      <c r="AK100" s="23">
        <v>391.55607994714899</v>
      </c>
      <c r="AL100" s="23">
        <v>415.735581348766</v>
      </c>
      <c r="AM100" s="23">
        <v>398.067611779804</v>
      </c>
      <c r="AN100" s="23">
        <v>418.27388896442</v>
      </c>
      <c r="AO100" s="23">
        <v>451.87908709299103</v>
      </c>
      <c r="AP100" s="23">
        <v>459.03</v>
      </c>
      <c r="AQ100" s="23">
        <v>514.97695481689595</v>
      </c>
      <c r="AR100" s="23">
        <v>556.40718801646005</v>
      </c>
      <c r="AS100" s="23">
        <v>606.358578646404</v>
      </c>
      <c r="AT100" s="23">
        <v>641.08759557251506</v>
      </c>
      <c r="AU100" s="23">
        <v>641.28360583958499</v>
      </c>
      <c r="AV100" s="23">
        <v>545.962262247073</v>
      </c>
      <c r="AW100" s="23">
        <v>699.54128807864902</v>
      </c>
      <c r="AX100" s="23">
        <v>623.11078374645399</v>
      </c>
      <c r="AY100" s="23">
        <v>594.34825734362403</v>
      </c>
      <c r="AZ100" s="23">
        <v>635.93026424942695</v>
      </c>
      <c r="BA100" s="23">
        <v>642.95155877294405</v>
      </c>
      <c r="BB100" s="23">
        <v>807.00591517559099</v>
      </c>
      <c r="BC100" s="23">
        <v>858.33082026468901</v>
      </c>
      <c r="BD100" s="23">
        <v>954.72531817934203</v>
      </c>
      <c r="BE100" s="23">
        <v>1154.84567190285</v>
      </c>
      <c r="BF100" s="23">
        <v>1256.8530354032</v>
      </c>
    </row>
    <row r="101" spans="1:58" s="23" customFormat="1" x14ac:dyDescent="0.2">
      <c r="A101" s="23" t="s">
        <v>12</v>
      </c>
      <c r="B101" s="23" t="s">
        <v>58</v>
      </c>
      <c r="C101" s="23" t="s">
        <v>39</v>
      </c>
      <c r="D101" s="23" t="s">
        <v>226</v>
      </c>
      <c r="E101" s="23">
        <v>0</v>
      </c>
      <c r="F101" s="23">
        <v>0</v>
      </c>
      <c r="G101" s="23">
        <v>0</v>
      </c>
      <c r="H101" s="23">
        <v>0</v>
      </c>
      <c r="I101" s="23">
        <v>0</v>
      </c>
      <c r="J101" s="23">
        <v>0</v>
      </c>
      <c r="K101" s="23">
        <v>0</v>
      </c>
      <c r="L101" s="23">
        <v>0</v>
      </c>
      <c r="M101" s="23">
        <v>0</v>
      </c>
      <c r="N101" s="23">
        <v>0</v>
      </c>
      <c r="O101" s="23">
        <v>0</v>
      </c>
      <c r="P101" s="23">
        <v>31.360897387755699</v>
      </c>
      <c r="Q101" s="23">
        <v>33.798459334237897</v>
      </c>
      <c r="R101" s="23">
        <v>35.164900984833601</v>
      </c>
      <c r="S101" s="23">
        <v>33.071390931381302</v>
      </c>
      <c r="T101" s="23">
        <v>36.426439629758697</v>
      </c>
      <c r="U101" s="23">
        <v>34.923117194765901</v>
      </c>
      <c r="V101" s="23">
        <v>40.703728847286598</v>
      </c>
      <c r="W101" s="23">
        <v>39.637362887134003</v>
      </c>
      <c r="X101" s="23">
        <v>34.2268245172259</v>
      </c>
      <c r="Y101" s="23">
        <v>36.052047462091899</v>
      </c>
      <c r="Z101" s="23">
        <v>41.526743862892502</v>
      </c>
      <c r="AA101" s="23">
        <v>42.430246822272103</v>
      </c>
      <c r="AB101" s="23">
        <v>22.999337838425902</v>
      </c>
      <c r="AC101" s="23">
        <v>32.339627647181601</v>
      </c>
      <c r="AD101" s="23">
        <v>43.214431092292799</v>
      </c>
      <c r="AE101" s="23">
        <v>43.315929475578002</v>
      </c>
      <c r="AF101" s="23">
        <v>38.927063791283999</v>
      </c>
      <c r="AG101" s="23">
        <v>37.9792361379574</v>
      </c>
      <c r="AH101" s="23">
        <v>45.263527243495297</v>
      </c>
      <c r="AI101" s="23">
        <v>42.509778249845098</v>
      </c>
      <c r="AJ101" s="23">
        <v>43.269219105465098</v>
      </c>
      <c r="AK101" s="23">
        <v>47.282849602439398</v>
      </c>
      <c r="AL101" s="23">
        <v>53.474173445607597</v>
      </c>
      <c r="AM101" s="23">
        <v>62.366592023135603</v>
      </c>
      <c r="AN101" s="23">
        <v>69.384104657708605</v>
      </c>
      <c r="AO101" s="23">
        <v>76.3465860487741</v>
      </c>
      <c r="AP101" s="23">
        <v>76.028490763670405</v>
      </c>
      <c r="AQ101" s="23">
        <v>101.006828944324</v>
      </c>
      <c r="AR101" s="23">
        <v>113.608202204229</v>
      </c>
      <c r="AS101" s="23">
        <v>157.05747117670001</v>
      </c>
      <c r="AT101" s="23">
        <v>159.41781899897001</v>
      </c>
      <c r="AU101" s="23">
        <v>30.098595534033102</v>
      </c>
      <c r="AV101" s="23">
        <v>30.3396305781805</v>
      </c>
      <c r="AW101" s="23">
        <v>35.556889633461402</v>
      </c>
      <c r="AX101" s="23">
        <v>35.044281964552901</v>
      </c>
      <c r="AY101" s="23">
        <v>37.2039204478912</v>
      </c>
      <c r="AZ101" s="23">
        <v>37.760171417908403</v>
      </c>
      <c r="BA101" s="23">
        <v>35.899122154287603</v>
      </c>
      <c r="BB101" s="23">
        <v>50.339574640133797</v>
      </c>
      <c r="BC101" s="23">
        <v>50.708541337632603</v>
      </c>
      <c r="BD101" s="23">
        <v>57.710645090360302</v>
      </c>
      <c r="BE101" s="23">
        <v>65.770425162767395</v>
      </c>
      <c r="BF101" s="23">
        <v>67.857893044863403</v>
      </c>
    </row>
    <row r="102" spans="1:58" s="29" customFormat="1" x14ac:dyDescent="0.2">
      <c r="A102" s="29" t="s">
        <v>12</v>
      </c>
      <c r="B102" s="29" t="s">
        <v>58</v>
      </c>
      <c r="C102" s="29" t="s">
        <v>27</v>
      </c>
      <c r="D102" s="29" t="s">
        <v>44</v>
      </c>
      <c r="E102" s="29">
        <v>0</v>
      </c>
      <c r="F102" s="29">
        <v>0</v>
      </c>
      <c r="G102" s="29">
        <v>0</v>
      </c>
      <c r="H102" s="29">
        <v>0</v>
      </c>
      <c r="I102" s="29">
        <v>0</v>
      </c>
      <c r="J102" s="29">
        <v>0</v>
      </c>
      <c r="K102" s="29">
        <v>0</v>
      </c>
      <c r="L102" s="29">
        <v>0</v>
      </c>
      <c r="M102" s="29">
        <v>0</v>
      </c>
      <c r="N102" s="29">
        <v>0</v>
      </c>
      <c r="O102" s="29">
        <v>0</v>
      </c>
      <c r="P102" s="29">
        <v>0.115051250049349</v>
      </c>
      <c r="Q102" s="29">
        <v>0.114933059190284</v>
      </c>
      <c r="R102" s="29">
        <v>0.109104655966538</v>
      </c>
      <c r="S102" s="29">
        <v>0.113228155651801</v>
      </c>
      <c r="T102" s="29">
        <v>0.11054354257313601</v>
      </c>
      <c r="U102" s="29">
        <v>0.119860616326293</v>
      </c>
      <c r="V102" s="29">
        <v>0.11307875298768399</v>
      </c>
      <c r="W102" s="29">
        <v>0.11703345081783301</v>
      </c>
      <c r="X102" s="29">
        <v>0.117616978723046</v>
      </c>
      <c r="Y102" s="29">
        <v>0.119780303505387</v>
      </c>
      <c r="Z102" s="29">
        <v>0.13335636192146799</v>
      </c>
      <c r="AA102" s="29">
        <v>0.11897518624261599</v>
      </c>
      <c r="AB102" s="29">
        <v>0.15129623619799601</v>
      </c>
      <c r="AC102" s="29">
        <v>0.120898575538817</v>
      </c>
      <c r="AD102" s="29">
        <v>0.11627494725705501</v>
      </c>
      <c r="AE102" s="29">
        <v>0.12315519391099999</v>
      </c>
      <c r="AF102" s="29">
        <v>0.14155809720315499</v>
      </c>
      <c r="AG102" s="29">
        <v>0.14611653746384401</v>
      </c>
      <c r="AH102" s="29">
        <v>0.126546302681772</v>
      </c>
      <c r="AI102" s="29">
        <v>0.132368066634657</v>
      </c>
      <c r="AJ102" s="29">
        <v>0.124389830721955</v>
      </c>
      <c r="AK102" s="29">
        <v>0.14174687941511499</v>
      </c>
      <c r="AL102" s="29">
        <v>0.123515950792925</v>
      </c>
      <c r="AM102" s="29">
        <v>0.128315789790652</v>
      </c>
      <c r="AN102" s="29">
        <v>0.129764211348077</v>
      </c>
      <c r="AO102" s="29">
        <v>0.13139522521139699</v>
      </c>
      <c r="AP102" s="29">
        <v>0.14340129165380899</v>
      </c>
      <c r="AQ102" s="29">
        <v>0.13982704163284801</v>
      </c>
      <c r="AR102" s="29">
        <v>0.15286047158621099</v>
      </c>
      <c r="AS102" s="29">
        <v>0.13170754816274799</v>
      </c>
      <c r="AT102" s="29">
        <v>0.12752348883020001</v>
      </c>
      <c r="AU102" s="29">
        <v>0.13692745129587899</v>
      </c>
      <c r="AV102" s="29">
        <v>0.141059718428</v>
      </c>
      <c r="AW102" s="29">
        <v>0.13662920701800299</v>
      </c>
      <c r="AX102" s="29">
        <v>0.14340810513003199</v>
      </c>
      <c r="AY102" s="29">
        <v>0.14681164136739</v>
      </c>
      <c r="AZ102" s="29">
        <v>0.14721503081645201</v>
      </c>
      <c r="BA102" s="29">
        <v>0.145459251513368</v>
      </c>
      <c r="BB102" s="29">
        <v>0.150287371616106</v>
      </c>
      <c r="BC102" s="29">
        <v>0.15609610920775099</v>
      </c>
      <c r="BD102" s="29">
        <v>0.149479156716953</v>
      </c>
      <c r="BE102" s="29">
        <v>0.15187643965758099</v>
      </c>
      <c r="BF102" s="29">
        <v>0.153038840441623</v>
      </c>
    </row>
    <row r="103" spans="1:58" s="29" customFormat="1" x14ac:dyDescent="0.2">
      <c r="A103" s="29" t="s">
        <v>12</v>
      </c>
      <c r="B103" s="29" t="s">
        <v>58</v>
      </c>
      <c r="C103" s="29" t="s">
        <v>28</v>
      </c>
      <c r="D103" s="29" t="s">
        <v>44</v>
      </c>
      <c r="E103" s="29">
        <v>0</v>
      </c>
      <c r="F103" s="29">
        <v>0</v>
      </c>
      <c r="G103" s="29">
        <v>0</v>
      </c>
      <c r="H103" s="29">
        <v>0</v>
      </c>
      <c r="I103" s="29">
        <v>0</v>
      </c>
      <c r="J103" s="29">
        <v>0</v>
      </c>
      <c r="K103" s="29">
        <v>0</v>
      </c>
      <c r="L103" s="29">
        <v>0</v>
      </c>
      <c r="M103" s="29">
        <v>0</v>
      </c>
      <c r="N103" s="29">
        <v>0</v>
      </c>
      <c r="O103" s="29">
        <v>0</v>
      </c>
      <c r="P103" s="29">
        <v>0.103833344426916</v>
      </c>
      <c r="Q103" s="29">
        <v>0.10276781996632101</v>
      </c>
      <c r="R103" s="29">
        <v>9.5687754771476397E-2</v>
      </c>
      <c r="S103" s="29">
        <v>9.8462954484025103E-2</v>
      </c>
      <c r="T103" s="29">
        <v>9.5353650241523993E-2</v>
      </c>
      <c r="U103" s="29">
        <v>0.102566375333094</v>
      </c>
      <c r="V103" s="29">
        <v>9.6000252130720706E-2</v>
      </c>
      <c r="W103" s="29">
        <v>9.8582951724782097E-2</v>
      </c>
      <c r="X103" s="29">
        <v>9.83103302588446E-2</v>
      </c>
      <c r="Y103" s="29">
        <v>0.100083793570781</v>
      </c>
      <c r="Z103" s="29">
        <v>0.111217637704723</v>
      </c>
      <c r="AA103" s="29">
        <v>0.100394994161665</v>
      </c>
      <c r="AB103" s="29">
        <v>0.12240085935416101</v>
      </c>
      <c r="AC103" s="29">
        <v>9.7434898582532195E-2</v>
      </c>
      <c r="AD103" s="29">
        <v>9.3968140858488203E-2</v>
      </c>
      <c r="AE103" s="29">
        <v>9.9438849775311797E-2</v>
      </c>
      <c r="AF103" s="29">
        <v>0.110645701486594</v>
      </c>
      <c r="AG103" s="29">
        <v>0.114029820512154</v>
      </c>
      <c r="AH103" s="29">
        <v>9.5800213440572005E-2</v>
      </c>
      <c r="AI103" s="29">
        <v>0.105055785841844</v>
      </c>
      <c r="AJ103" s="29">
        <v>0.101939894113848</v>
      </c>
      <c r="AK103" s="29">
        <v>0.11135090273257101</v>
      </c>
      <c r="AL103" s="29">
        <v>9.5705170070662898E-2</v>
      </c>
      <c r="AM103" s="29">
        <v>9.2280825058791593E-2</v>
      </c>
      <c r="AN103" s="29">
        <v>9.0013093644584999E-2</v>
      </c>
      <c r="AO103" s="29">
        <v>8.3856938146650697E-2</v>
      </c>
      <c r="AP103" s="29">
        <v>9.2831862478224295E-2</v>
      </c>
      <c r="AQ103" s="29">
        <v>9.2169051828481799E-2</v>
      </c>
      <c r="AR103" s="29">
        <v>0.100806170970054</v>
      </c>
      <c r="AS103" s="29">
        <v>0.104657369419294</v>
      </c>
      <c r="AT103" s="29">
        <v>0.10802751607153301</v>
      </c>
      <c r="AU103" s="29">
        <v>0.118729578991793</v>
      </c>
      <c r="AV103" s="29">
        <v>0.12347073990723099</v>
      </c>
      <c r="AW103" s="29">
        <v>0.122899095507151</v>
      </c>
      <c r="AX103" s="29">
        <v>0.138931522721017</v>
      </c>
      <c r="AY103" s="29">
        <v>0.14145388089868099</v>
      </c>
      <c r="AZ103" s="29">
        <v>0.14804003107223301</v>
      </c>
      <c r="BA103" s="29">
        <v>0.15299333959741501</v>
      </c>
      <c r="BB103" s="29">
        <v>0.161564435638195</v>
      </c>
      <c r="BC103" s="29">
        <v>0.16408606677520499</v>
      </c>
      <c r="BD103" s="29">
        <v>0.16639340884103199</v>
      </c>
      <c r="BE103" s="29">
        <v>0.170219891194161</v>
      </c>
      <c r="BF103" s="29">
        <v>0.17392246383478599</v>
      </c>
    </row>
    <row r="104" spans="1:58" s="29" customFormat="1" x14ac:dyDescent="0.2">
      <c r="A104" s="29" t="s">
        <v>12</v>
      </c>
      <c r="B104" s="29" t="s">
        <v>58</v>
      </c>
      <c r="C104" s="29" t="s">
        <v>29</v>
      </c>
      <c r="D104" s="29" t="s">
        <v>44</v>
      </c>
      <c r="E104" s="29">
        <v>0</v>
      </c>
      <c r="F104" s="29">
        <v>0</v>
      </c>
      <c r="G104" s="29">
        <v>0</v>
      </c>
      <c r="H104" s="29">
        <v>0</v>
      </c>
      <c r="I104" s="29">
        <v>0</v>
      </c>
      <c r="J104" s="29">
        <v>0</v>
      </c>
      <c r="K104" s="29">
        <v>0</v>
      </c>
      <c r="L104" s="29">
        <v>0</v>
      </c>
      <c r="M104" s="29">
        <v>0</v>
      </c>
      <c r="N104" s="29">
        <v>0</v>
      </c>
      <c r="O104" s="29">
        <v>0</v>
      </c>
      <c r="P104" s="29">
        <v>0.113661819307461</v>
      </c>
      <c r="Q104" s="29">
        <v>0.113434861626065</v>
      </c>
      <c r="R104" s="29">
        <v>0.109063539021543</v>
      </c>
      <c r="S104" s="29">
        <v>0.113228155651801</v>
      </c>
      <c r="T104" s="29">
        <v>0.11054354257313601</v>
      </c>
      <c r="U104" s="29">
        <v>0.119860616326293</v>
      </c>
      <c r="V104" s="29">
        <v>0.11307875298768399</v>
      </c>
      <c r="W104" s="29">
        <v>0.11703345081783301</v>
      </c>
      <c r="X104" s="29">
        <v>0.117616978723046</v>
      </c>
      <c r="Y104" s="29">
        <v>0.119780303505387</v>
      </c>
      <c r="Z104" s="29">
        <v>0.13335636192146799</v>
      </c>
      <c r="AA104" s="29">
        <v>0.11897518624261599</v>
      </c>
      <c r="AB104" s="29">
        <v>0.15129623619799601</v>
      </c>
      <c r="AC104" s="29">
        <v>0.120898575538817</v>
      </c>
      <c r="AD104" s="29">
        <v>0.116274947257056</v>
      </c>
      <c r="AE104" s="29">
        <v>0.12315519391099999</v>
      </c>
      <c r="AF104" s="29">
        <v>0.14155809720315499</v>
      </c>
      <c r="AG104" s="29">
        <v>0.14611653746384401</v>
      </c>
      <c r="AH104" s="29">
        <v>0.126546302681772</v>
      </c>
      <c r="AI104" s="29">
        <v>0.132368066634657</v>
      </c>
      <c r="AJ104" s="29">
        <v>0.124389830721955</v>
      </c>
      <c r="AK104" s="29">
        <v>0.14174687941511499</v>
      </c>
      <c r="AL104" s="29">
        <v>0.123515950792925</v>
      </c>
      <c r="AM104" s="29">
        <v>0.128315789790652</v>
      </c>
      <c r="AN104" s="29">
        <v>0.129764211348077</v>
      </c>
      <c r="AO104" s="29">
        <v>0.13139522521139699</v>
      </c>
      <c r="AP104" s="29">
        <v>0.14340129165380899</v>
      </c>
      <c r="AQ104" s="29">
        <v>0.13982704163284801</v>
      </c>
      <c r="AR104" s="29">
        <v>0.15286047158621099</v>
      </c>
      <c r="AS104" s="29">
        <v>0.15512141760890899</v>
      </c>
      <c r="AT104" s="29">
        <v>0.147386746108676</v>
      </c>
      <c r="AU104" s="29">
        <v>0.15390263225944301</v>
      </c>
      <c r="AV104" s="29">
        <v>0.162356814177643</v>
      </c>
      <c r="AW104" s="29">
        <v>0.15666076525315401</v>
      </c>
      <c r="AX104" s="29">
        <v>0.16428783599628399</v>
      </c>
      <c r="AY104" s="29">
        <v>0.170271075514007</v>
      </c>
      <c r="AZ104" s="29">
        <v>0.173220225554853</v>
      </c>
      <c r="BA104" s="29">
        <v>0.177349756148274</v>
      </c>
      <c r="BB104" s="29">
        <v>0.175653236031724</v>
      </c>
      <c r="BC104" s="29">
        <v>0.17384893809709401</v>
      </c>
      <c r="BD104" s="29">
        <v>0.16887696971226401</v>
      </c>
      <c r="BE104" s="29">
        <v>0.17256867280257701</v>
      </c>
      <c r="BF104" s="29">
        <v>0.17131372235967099</v>
      </c>
    </row>
    <row r="105" spans="1:58" s="29" customFormat="1" x14ac:dyDescent="0.2">
      <c r="A105" s="29" t="s">
        <v>12</v>
      </c>
      <c r="B105" s="29" t="s">
        <v>58</v>
      </c>
      <c r="C105" s="29" t="s">
        <v>35</v>
      </c>
      <c r="D105" s="29" t="s">
        <v>44</v>
      </c>
      <c r="E105" s="29">
        <v>0</v>
      </c>
      <c r="F105" s="29">
        <v>0</v>
      </c>
      <c r="G105" s="29">
        <v>0</v>
      </c>
      <c r="H105" s="29">
        <v>0</v>
      </c>
      <c r="I105" s="29">
        <v>0</v>
      </c>
      <c r="J105" s="29">
        <v>0</v>
      </c>
      <c r="K105" s="29">
        <v>0</v>
      </c>
      <c r="L105" s="29">
        <v>0</v>
      </c>
      <c r="M105" s="29">
        <v>0</v>
      </c>
      <c r="N105" s="29">
        <v>0</v>
      </c>
      <c r="O105" s="29">
        <v>0</v>
      </c>
      <c r="P105" s="29">
        <v>0.228358636143843</v>
      </c>
      <c r="Q105" s="29">
        <v>0.226871712787927</v>
      </c>
      <c r="R105" s="29">
        <v>0.22270561213166201</v>
      </c>
      <c r="S105" s="29">
        <v>0.23404945804993299</v>
      </c>
      <c r="T105" s="29">
        <v>0.22841926523376899</v>
      </c>
      <c r="U105" s="29">
        <v>0.24906262222898901</v>
      </c>
      <c r="V105" s="29">
        <v>0.23275467899996599</v>
      </c>
      <c r="W105" s="29">
        <v>0.24134754791180699</v>
      </c>
      <c r="X105" s="29">
        <v>0.24818573721687601</v>
      </c>
      <c r="Y105" s="29">
        <v>0.24798095707149401</v>
      </c>
      <c r="Z105" s="29">
        <v>0.26634150613558499</v>
      </c>
      <c r="AA105" s="29">
        <v>0.23402155001016001</v>
      </c>
      <c r="AB105" s="29">
        <v>0.30256038940150798</v>
      </c>
      <c r="AC105" s="29">
        <v>0.250060135663215</v>
      </c>
      <c r="AD105" s="29">
        <v>0.226150903505689</v>
      </c>
      <c r="AE105" s="29">
        <v>0.239222553410702</v>
      </c>
      <c r="AF105" s="29">
        <v>0.25487318725365699</v>
      </c>
      <c r="AG105" s="29">
        <v>0.29093635164317</v>
      </c>
      <c r="AH105" s="29">
        <v>0.23963654693164499</v>
      </c>
      <c r="AI105" s="29">
        <v>0.246210383768006</v>
      </c>
      <c r="AJ105" s="29">
        <v>0.244885057473964</v>
      </c>
      <c r="AK105" s="29">
        <v>0.26592761635374701</v>
      </c>
      <c r="AL105" s="29">
        <v>0.244054053352907</v>
      </c>
      <c r="AM105" s="29">
        <v>0.24715704125954499</v>
      </c>
      <c r="AN105" s="29">
        <v>0.248410498108527</v>
      </c>
      <c r="AO105" s="29">
        <v>0.248466598718801</v>
      </c>
      <c r="AP105" s="29">
        <v>0.26360885964220698</v>
      </c>
      <c r="AQ105" s="29">
        <v>0.25462324971839401</v>
      </c>
      <c r="AR105" s="29">
        <v>0.25772591477672102</v>
      </c>
      <c r="AS105" s="29">
        <v>0.249356741576993</v>
      </c>
      <c r="AT105" s="29">
        <v>0.240207000786442</v>
      </c>
      <c r="AU105" s="29">
        <v>0.26246909311664102</v>
      </c>
      <c r="AV105" s="29">
        <v>0.26108033988058799</v>
      </c>
      <c r="AW105" s="29">
        <v>0.24614947750983601</v>
      </c>
      <c r="AX105" s="29">
        <v>0.260062611380112</v>
      </c>
      <c r="AY105" s="29">
        <v>0.25887926111901099</v>
      </c>
      <c r="AZ105" s="29">
        <v>0.26567290128639398</v>
      </c>
      <c r="BA105" s="29">
        <v>0.264550604196582</v>
      </c>
      <c r="BB105" s="29">
        <v>0.27551621164576701</v>
      </c>
      <c r="BC105" s="29">
        <v>0.26815508031669499</v>
      </c>
      <c r="BD105" s="29">
        <v>0.26539738181988698</v>
      </c>
      <c r="BE105" s="29">
        <v>0.26884602898589</v>
      </c>
      <c r="BF105" s="29">
        <v>0.27268990355643202</v>
      </c>
    </row>
    <row r="106" spans="1:58" s="29" customFormat="1" x14ac:dyDescent="0.2">
      <c r="A106" s="29" t="s">
        <v>12</v>
      </c>
      <c r="B106" s="29" t="s">
        <v>58</v>
      </c>
      <c r="C106" s="29" t="s">
        <v>37</v>
      </c>
      <c r="D106" s="29" t="s">
        <v>44</v>
      </c>
      <c r="E106" s="29">
        <v>0</v>
      </c>
      <c r="F106" s="29">
        <v>0</v>
      </c>
      <c r="G106" s="29">
        <v>0</v>
      </c>
      <c r="H106" s="29">
        <v>0</v>
      </c>
      <c r="I106" s="29">
        <v>0</v>
      </c>
      <c r="J106" s="29">
        <v>0</v>
      </c>
      <c r="K106" s="29">
        <v>0</v>
      </c>
      <c r="L106" s="29">
        <v>0</v>
      </c>
      <c r="M106" s="29">
        <v>0</v>
      </c>
      <c r="N106" s="29">
        <v>0</v>
      </c>
      <c r="O106" s="29">
        <v>0</v>
      </c>
      <c r="P106" s="29">
        <v>0.13971631736836199</v>
      </c>
      <c r="Q106" s="29">
        <v>0.138717942983346</v>
      </c>
      <c r="R106" s="29">
        <v>0.13848331546960799</v>
      </c>
      <c r="S106" s="29">
        <v>0.14639908503766999</v>
      </c>
      <c r="T106" s="29">
        <v>0.137922817420146</v>
      </c>
      <c r="U106" s="29">
        <v>0.148757742434241</v>
      </c>
      <c r="V106" s="29">
        <v>0.13922749321719199</v>
      </c>
      <c r="W106" s="29">
        <v>0.14294309881021799</v>
      </c>
      <c r="X106" s="29">
        <v>0.142583846574241</v>
      </c>
      <c r="Y106" s="29">
        <v>0.14405850202183801</v>
      </c>
      <c r="Z106" s="29">
        <v>0.14867348410673301</v>
      </c>
      <c r="AA106" s="29">
        <v>0.13965570062295199</v>
      </c>
      <c r="AB106" s="29">
        <v>0.18875897357966001</v>
      </c>
      <c r="AC106" s="29">
        <v>0.14052146031148399</v>
      </c>
      <c r="AD106" s="29">
        <v>0.13387724834669901</v>
      </c>
      <c r="AE106" s="29">
        <v>0.14595118458606199</v>
      </c>
      <c r="AF106" s="29">
        <v>0.14720491115793799</v>
      </c>
      <c r="AG106" s="29">
        <v>0.161173223970729</v>
      </c>
      <c r="AH106" s="29">
        <v>0.14801571682529199</v>
      </c>
      <c r="AI106" s="29">
        <v>0.143355080574322</v>
      </c>
      <c r="AJ106" s="29">
        <v>0.146925826732513</v>
      </c>
      <c r="AK106" s="29">
        <v>0.15785941652174901</v>
      </c>
      <c r="AL106" s="29">
        <v>0.14942651600437601</v>
      </c>
      <c r="AM106" s="29">
        <v>0.15004768666544999</v>
      </c>
      <c r="AN106" s="29">
        <v>0.153673778083881</v>
      </c>
      <c r="AO106" s="29">
        <v>0.153528467033756</v>
      </c>
      <c r="AP106" s="29">
        <v>0.16220552149532699</v>
      </c>
      <c r="AQ106" s="29">
        <v>0.161828786988403</v>
      </c>
      <c r="AR106" s="29">
        <v>0.16679130066747899</v>
      </c>
      <c r="AS106" s="29">
        <v>0.16032112659148001</v>
      </c>
      <c r="AT106" s="29">
        <v>0.15484154939755301</v>
      </c>
      <c r="AU106" s="29">
        <v>0.16327996435822301</v>
      </c>
      <c r="AV106" s="29">
        <v>0.16002844141169101</v>
      </c>
      <c r="AW106" s="29">
        <v>0.15241439156914</v>
      </c>
      <c r="AX106" s="29">
        <v>0.162636471711643</v>
      </c>
      <c r="AY106" s="29">
        <v>0.16060001761696799</v>
      </c>
      <c r="AZ106" s="29">
        <v>0.164535537876147</v>
      </c>
      <c r="BA106" s="29">
        <v>0.16506231074785899</v>
      </c>
      <c r="BB106" s="29">
        <v>0.167961015156261</v>
      </c>
      <c r="BC106" s="29">
        <v>0.16605861995733301</v>
      </c>
      <c r="BD106" s="29">
        <v>0.164926765453623</v>
      </c>
      <c r="BE106" s="29">
        <v>0.168355862025827</v>
      </c>
      <c r="BF106" s="29">
        <v>0.169706510874261</v>
      </c>
    </row>
    <row r="107" spans="1:58" s="29" customFormat="1" x14ac:dyDescent="0.2">
      <c r="A107" s="29" t="s">
        <v>12</v>
      </c>
      <c r="B107" s="29" t="s">
        <v>58</v>
      </c>
      <c r="C107" s="29" t="s">
        <v>39</v>
      </c>
      <c r="D107" s="29" t="s">
        <v>44</v>
      </c>
      <c r="E107" s="29">
        <v>0</v>
      </c>
      <c r="F107" s="29">
        <v>0</v>
      </c>
      <c r="G107" s="29">
        <v>0</v>
      </c>
      <c r="H107" s="29">
        <v>0</v>
      </c>
      <c r="I107" s="29">
        <v>0</v>
      </c>
      <c r="J107" s="29">
        <v>0</v>
      </c>
      <c r="K107" s="29">
        <v>0</v>
      </c>
      <c r="L107" s="29">
        <v>0</v>
      </c>
      <c r="M107" s="29">
        <v>0</v>
      </c>
      <c r="N107" s="29">
        <v>0</v>
      </c>
      <c r="O107" s="29">
        <v>0</v>
      </c>
      <c r="P107" s="29">
        <v>5.1916672213457797E-2</v>
      </c>
      <c r="Q107" s="29">
        <v>5.1383909983160697E-2</v>
      </c>
      <c r="R107" s="29">
        <v>4.7843877385738198E-2</v>
      </c>
      <c r="S107" s="29">
        <v>4.92314772420126E-2</v>
      </c>
      <c r="T107" s="29">
        <v>4.7676825120761997E-2</v>
      </c>
      <c r="U107" s="29">
        <v>5.1283187666547103E-2</v>
      </c>
      <c r="V107" s="29">
        <v>4.8000126065360298E-2</v>
      </c>
      <c r="W107" s="29">
        <v>4.9291475862391E-2</v>
      </c>
      <c r="X107" s="29">
        <v>4.9155165129422397E-2</v>
      </c>
      <c r="Y107" s="29">
        <v>5.0041896785390401E-2</v>
      </c>
      <c r="Z107" s="29">
        <v>5.5608818346663202E-2</v>
      </c>
      <c r="AA107" s="29">
        <v>5.0197497528626102E-2</v>
      </c>
      <c r="AB107" s="29">
        <v>6.1200429677080302E-2</v>
      </c>
      <c r="AC107" s="29">
        <v>4.8717449291266098E-2</v>
      </c>
      <c r="AD107" s="29">
        <v>4.6984070429244101E-2</v>
      </c>
      <c r="AE107" s="29">
        <v>4.9719424887655898E-2</v>
      </c>
      <c r="AF107" s="29">
        <v>5.5322850229515601E-2</v>
      </c>
      <c r="AG107" s="29">
        <v>5.7014909729473602E-2</v>
      </c>
      <c r="AH107" s="29">
        <v>4.7900107173189301E-2</v>
      </c>
      <c r="AI107" s="29">
        <v>5.2527892920921998E-2</v>
      </c>
      <c r="AJ107" s="29">
        <v>5.0969946617812803E-2</v>
      </c>
      <c r="AK107" s="29">
        <v>5.5675450869276402E-2</v>
      </c>
      <c r="AL107" s="29">
        <v>4.7852584586516603E-2</v>
      </c>
      <c r="AM107" s="29">
        <v>4.6140412080437503E-2</v>
      </c>
      <c r="AN107" s="29">
        <v>4.5006546822292402E-2</v>
      </c>
      <c r="AO107" s="29">
        <v>4.1928469073325397E-2</v>
      </c>
      <c r="AP107" s="29">
        <v>4.6415930772181903E-2</v>
      </c>
      <c r="AQ107" s="29">
        <v>4.6084526369655598E-2</v>
      </c>
      <c r="AR107" s="29">
        <v>5.0403085947141699E-2</v>
      </c>
      <c r="AS107" s="29">
        <v>5.2328685158527302E-2</v>
      </c>
      <c r="AT107" s="29">
        <v>5.40137580357666E-2</v>
      </c>
      <c r="AU107" s="29">
        <v>5.9364789495896297E-2</v>
      </c>
      <c r="AV107" s="29">
        <v>6.1735370415058201E-2</v>
      </c>
      <c r="AW107" s="29">
        <v>6.1449547317654403E-2</v>
      </c>
      <c r="AX107" s="29">
        <v>6.9465761360508402E-2</v>
      </c>
      <c r="AY107" s="29">
        <v>7.0726940449340497E-2</v>
      </c>
      <c r="AZ107" s="29">
        <v>7.4020015536116507E-2</v>
      </c>
      <c r="BA107" s="29">
        <v>7.6496669339086096E-2</v>
      </c>
      <c r="BB107" s="29">
        <v>8.0782217352267899E-2</v>
      </c>
      <c r="BC107" s="29">
        <v>8.2043033387602299E-2</v>
      </c>
      <c r="BD107" s="29">
        <v>8.31967039613285E-2</v>
      </c>
      <c r="BE107" s="29">
        <v>8.5109946060814998E-2</v>
      </c>
      <c r="BF107" s="29">
        <v>8.6961231453187404E-2</v>
      </c>
    </row>
    <row r="108" spans="1:58" s="32" customFormat="1" x14ac:dyDescent="0.2">
      <c r="A108" s="32" t="s">
        <v>12</v>
      </c>
      <c r="B108" s="32" t="s">
        <v>57</v>
      </c>
      <c r="C108" s="32" t="s">
        <v>46</v>
      </c>
      <c r="D108" s="32" t="s">
        <v>225</v>
      </c>
      <c r="E108" s="32">
        <v>0</v>
      </c>
      <c r="F108" s="32">
        <v>0</v>
      </c>
      <c r="G108" s="32">
        <v>0</v>
      </c>
      <c r="H108" s="32">
        <v>0</v>
      </c>
      <c r="I108" s="32">
        <v>0</v>
      </c>
      <c r="J108" s="32">
        <v>0</v>
      </c>
      <c r="K108" s="32">
        <v>0</v>
      </c>
      <c r="L108" s="32">
        <v>0</v>
      </c>
      <c r="M108" s="32">
        <v>0</v>
      </c>
      <c r="N108" s="32">
        <v>0</v>
      </c>
      <c r="O108" s="32">
        <v>0</v>
      </c>
      <c r="P108" s="32">
        <v>0.167280110567705</v>
      </c>
      <c r="Q108" s="32">
        <v>0.19065628370486301</v>
      </c>
      <c r="R108" s="32">
        <v>0.22576508823629099</v>
      </c>
      <c r="S108" s="32">
        <v>0.319886421157625</v>
      </c>
      <c r="T108" s="32">
        <v>0.41341420461204198</v>
      </c>
      <c r="U108" s="32">
        <v>0.51809738354608603</v>
      </c>
      <c r="V108" s="32">
        <v>0.56337424707159001</v>
      </c>
      <c r="W108" s="32">
        <v>0.57319726925689096</v>
      </c>
      <c r="X108" s="32">
        <v>0.59454577815656595</v>
      </c>
      <c r="Y108" s="32">
        <v>0.59244323828698198</v>
      </c>
      <c r="Z108" s="32">
        <v>0.64815659113856205</v>
      </c>
      <c r="AA108" s="32">
        <v>0.69184995166117702</v>
      </c>
      <c r="AB108" s="32">
        <v>0.64323599994288305</v>
      </c>
      <c r="AC108" s="32">
        <v>0.57203992900500999</v>
      </c>
      <c r="AD108" s="32">
        <v>0.592496166608521</v>
      </c>
      <c r="AE108" s="32">
        <v>0.590014487319514</v>
      </c>
      <c r="AF108" s="32">
        <v>0.67785748015456704</v>
      </c>
      <c r="AG108" s="32">
        <v>0.69735950325351903</v>
      </c>
      <c r="AH108" s="32">
        <v>0.78377320741087197</v>
      </c>
      <c r="AI108" s="32">
        <v>0.88043154562583303</v>
      </c>
      <c r="AJ108" s="32">
        <v>0.97605755698231</v>
      </c>
      <c r="AK108" s="32">
        <v>1.16995805209348</v>
      </c>
      <c r="AL108" s="32">
        <v>1.3068620340922801</v>
      </c>
      <c r="AM108" s="32">
        <v>1.3984825244686101</v>
      </c>
      <c r="AN108" s="32">
        <v>1.89967937562985</v>
      </c>
      <c r="AO108" s="32">
        <v>2.2741687295871702</v>
      </c>
      <c r="AP108" s="32">
        <v>1.37347166952721</v>
      </c>
      <c r="AQ108" s="32">
        <v>1.1223720042083101</v>
      </c>
      <c r="AR108" s="32">
        <v>1.46462744703331</v>
      </c>
      <c r="AS108" s="32">
        <v>1.34169974542266</v>
      </c>
      <c r="AT108" s="32">
        <v>1.4595825998553</v>
      </c>
      <c r="AU108" s="32">
        <v>1.50271783066992</v>
      </c>
      <c r="AV108" s="32">
        <v>1.5450411292301001</v>
      </c>
      <c r="AW108" s="32">
        <v>1.6277450174888499</v>
      </c>
      <c r="AX108" s="32">
        <v>1.71929195530348</v>
      </c>
      <c r="AY108" s="32">
        <v>1.8601024989852999</v>
      </c>
      <c r="AZ108" s="32">
        <v>1.8169245751004199</v>
      </c>
      <c r="BA108" s="32">
        <v>1.9543822803763999</v>
      </c>
      <c r="BB108" s="32">
        <v>2.0695662746451999</v>
      </c>
      <c r="BC108" s="32">
        <v>2.3208880896108202</v>
      </c>
      <c r="BD108" s="32">
        <v>2.32291239677946</v>
      </c>
      <c r="BE108" s="32">
        <v>2.34382948279546</v>
      </c>
      <c r="BF108" s="32">
        <v>2.6822735463585401</v>
      </c>
    </row>
    <row r="109" spans="1:58" s="32" customFormat="1" x14ac:dyDescent="0.2">
      <c r="A109" s="32" t="s">
        <v>12</v>
      </c>
      <c r="B109" s="32" t="s">
        <v>57</v>
      </c>
      <c r="C109" s="32" t="s">
        <v>20</v>
      </c>
      <c r="D109" s="32" t="s">
        <v>225</v>
      </c>
      <c r="E109" s="32">
        <v>0</v>
      </c>
      <c r="F109" s="32">
        <v>0</v>
      </c>
      <c r="G109" s="32">
        <v>0</v>
      </c>
      <c r="H109" s="32">
        <v>0</v>
      </c>
      <c r="I109" s="32">
        <v>0</v>
      </c>
      <c r="J109" s="32">
        <v>0</v>
      </c>
      <c r="K109" s="32">
        <v>0</v>
      </c>
      <c r="L109" s="32">
        <v>0</v>
      </c>
      <c r="M109" s="32">
        <v>0</v>
      </c>
      <c r="N109" s="32">
        <v>0</v>
      </c>
      <c r="O109" s="32">
        <v>0</v>
      </c>
      <c r="P109" s="32">
        <v>0.57921677717401598</v>
      </c>
      <c r="Q109" s="32">
        <v>0.67290362574195495</v>
      </c>
      <c r="R109" s="32">
        <v>0.79601992311073899</v>
      </c>
      <c r="S109" s="32">
        <v>0.88748397861426498</v>
      </c>
      <c r="T109" s="32">
        <v>0.87140264012830704</v>
      </c>
      <c r="U109" s="32">
        <v>0.93878876031480796</v>
      </c>
      <c r="V109" s="32">
        <v>0.980314106415342</v>
      </c>
      <c r="W109" s="32">
        <v>0.82193616908234801</v>
      </c>
      <c r="X109" s="32">
        <v>1.0099657158264299</v>
      </c>
      <c r="Y109" s="32">
        <v>1.05681356336636</v>
      </c>
      <c r="Z109" s="32">
        <v>1.0785848829476301</v>
      </c>
      <c r="AA109" s="32">
        <v>1.2576557410888101</v>
      </c>
      <c r="AB109" s="32">
        <v>0.78183034779849103</v>
      </c>
      <c r="AC109" s="32">
        <v>0.48871748319962699</v>
      </c>
      <c r="AD109" s="32">
        <v>0.84382396729419695</v>
      </c>
      <c r="AE109" s="32">
        <v>1.2669524312637199</v>
      </c>
      <c r="AF109" s="32">
        <v>1.3136633382167799</v>
      </c>
      <c r="AG109" s="32">
        <v>1.50177332758029</v>
      </c>
      <c r="AH109" s="32">
        <v>1.60495442702528</v>
      </c>
      <c r="AI109" s="32">
        <v>1.6962657884621599</v>
      </c>
      <c r="AJ109" s="32">
        <v>1.8542544302961499</v>
      </c>
      <c r="AK109" s="32">
        <v>2.07507539198809</v>
      </c>
      <c r="AL109" s="32">
        <v>2.2372168809564301</v>
      </c>
      <c r="AM109" s="32">
        <v>2.0928358641239901</v>
      </c>
      <c r="AN109" s="32">
        <v>2.97845330418038</v>
      </c>
      <c r="AO109" s="32">
        <v>3.4394652744587799</v>
      </c>
      <c r="AP109" s="32">
        <v>3.29616175313194</v>
      </c>
      <c r="AQ109" s="32">
        <v>2.14405105991273</v>
      </c>
      <c r="AR109" s="32">
        <v>3.1202880187523601</v>
      </c>
      <c r="AS109" s="32">
        <v>3.32710677731537</v>
      </c>
      <c r="AT109" s="32">
        <v>3.4973128457196001</v>
      </c>
      <c r="AU109" s="32">
        <v>3.8677643970614302</v>
      </c>
      <c r="AV109" s="32">
        <v>3.0817662818659302</v>
      </c>
      <c r="AW109" s="32">
        <v>3.1695933328475201</v>
      </c>
      <c r="AX109" s="32">
        <v>3.64671772190357</v>
      </c>
      <c r="AY109" s="32">
        <v>4.7027940860493</v>
      </c>
      <c r="AZ109" s="32">
        <v>4.1128476777494098</v>
      </c>
      <c r="BA109" s="32">
        <v>4.6336279611846702</v>
      </c>
      <c r="BB109" s="32">
        <v>4.6824438225119902</v>
      </c>
      <c r="BC109" s="32">
        <v>5.2771754567496201</v>
      </c>
      <c r="BD109" s="32">
        <v>5.6355573930092504</v>
      </c>
      <c r="BE109" s="32">
        <v>6.0698665912085001</v>
      </c>
      <c r="BF109" s="32">
        <v>7.0333374971187403</v>
      </c>
    </row>
    <row r="110" spans="1:58" s="32" customFormat="1" x14ac:dyDescent="0.2">
      <c r="A110" s="32" t="s">
        <v>12</v>
      </c>
      <c r="B110" s="32" t="s">
        <v>57</v>
      </c>
      <c r="C110" s="32" t="s">
        <v>47</v>
      </c>
      <c r="D110" s="32" t="s">
        <v>225</v>
      </c>
      <c r="E110" s="32">
        <v>0</v>
      </c>
      <c r="F110" s="32">
        <v>0</v>
      </c>
      <c r="G110" s="32">
        <v>0</v>
      </c>
      <c r="H110" s="32">
        <v>0</v>
      </c>
      <c r="I110" s="32">
        <v>0</v>
      </c>
      <c r="J110" s="32">
        <v>0</v>
      </c>
      <c r="K110" s="32">
        <v>0</v>
      </c>
      <c r="L110" s="32">
        <v>0</v>
      </c>
      <c r="M110" s="32">
        <v>0</v>
      </c>
      <c r="N110" s="32">
        <v>0</v>
      </c>
      <c r="O110" s="32">
        <v>0</v>
      </c>
      <c r="P110" s="32">
        <v>1.52698146862631E-3</v>
      </c>
      <c r="Q110" s="32">
        <v>1.7838518092027199E-3</v>
      </c>
      <c r="R110" s="32">
        <v>2.1644872463324801E-3</v>
      </c>
      <c r="S110" s="32">
        <v>3.1417003551817702E-3</v>
      </c>
      <c r="T110" s="32">
        <v>4.1582697278783201E-3</v>
      </c>
      <c r="U110" s="32">
        <v>5.3357019083844597E-3</v>
      </c>
      <c r="V110" s="32">
        <v>5.9392471522613302E-3</v>
      </c>
      <c r="W110" s="32">
        <v>6.18444228982141E-3</v>
      </c>
      <c r="X110" s="32">
        <v>6.5638355038891202E-3</v>
      </c>
      <c r="Y110" s="32">
        <v>6.6913677646188597E-3</v>
      </c>
      <c r="Z110" s="32">
        <v>7.4880597942541902E-3</v>
      </c>
      <c r="AA110" s="32">
        <v>8.1743527876916699E-3</v>
      </c>
      <c r="AB110" s="32">
        <v>7.7714150840851098E-3</v>
      </c>
      <c r="AC110" s="32">
        <v>7.0661946546172402E-3</v>
      </c>
      <c r="AD110" s="32">
        <v>7.48204636645468E-3</v>
      </c>
      <c r="AE110" s="32">
        <v>7.6159488643603099E-3</v>
      </c>
      <c r="AF110" s="32">
        <v>8.9429690854396192E-3</v>
      </c>
      <c r="AG110" s="32">
        <v>9.4024707492624208E-3</v>
      </c>
      <c r="AH110" s="32">
        <v>1.07989618637021E-2</v>
      </c>
      <c r="AI110" s="32">
        <v>1.23954451372761E-2</v>
      </c>
      <c r="AJ110" s="32">
        <v>1.40407311719601E-2</v>
      </c>
      <c r="AK110" s="32">
        <v>1.7195281001417199E-2</v>
      </c>
      <c r="AL110" s="32">
        <v>1.9623407071994E-2</v>
      </c>
      <c r="AM110" s="32">
        <v>2.14532118317616E-2</v>
      </c>
      <c r="AN110" s="32">
        <v>2.9771111577210199E-2</v>
      </c>
      <c r="AO110" s="32">
        <v>3.6409076103856901E-2</v>
      </c>
      <c r="AP110" s="32">
        <v>2.24633996583407E-2</v>
      </c>
      <c r="AQ110" s="32">
        <v>1.87526142951111E-2</v>
      </c>
      <c r="AR110" s="32">
        <v>2.4999170483090499E-2</v>
      </c>
      <c r="AS110" s="32">
        <v>2.33956548562128E-2</v>
      </c>
      <c r="AT110" s="32">
        <v>2.60017014773293E-2</v>
      </c>
      <c r="AU110" s="32">
        <v>2.7350125595301301E-2</v>
      </c>
      <c r="AV110" s="32">
        <v>2.8730958997483999E-2</v>
      </c>
      <c r="AW110" s="32">
        <v>3.09277160890064E-2</v>
      </c>
      <c r="AX110" s="32">
        <v>3.33802499691346E-2</v>
      </c>
      <c r="AY110" s="32">
        <v>3.6905088639807598E-2</v>
      </c>
      <c r="AZ110" s="32">
        <v>3.6840930548583201E-2</v>
      </c>
      <c r="BA110" s="32">
        <v>4.0502928719742003E-2</v>
      </c>
      <c r="BB110" s="32">
        <v>4.3841200642106101E-2</v>
      </c>
      <c r="BC110" s="32">
        <v>5.0260934197401401E-2</v>
      </c>
      <c r="BD110" s="32">
        <v>5.1432040782494103E-2</v>
      </c>
      <c r="BE110" s="32">
        <v>5.3064871731612201E-2</v>
      </c>
      <c r="BF110" s="32">
        <v>6.2104684972511197E-2</v>
      </c>
    </row>
    <row r="111" spans="1:58" s="32" customFormat="1" x14ac:dyDescent="0.2">
      <c r="A111" s="32" t="s">
        <v>12</v>
      </c>
      <c r="B111" s="32" t="s">
        <v>57</v>
      </c>
      <c r="C111" s="32" t="s">
        <v>33</v>
      </c>
      <c r="D111" s="32" t="s">
        <v>225</v>
      </c>
      <c r="E111" s="32">
        <v>0</v>
      </c>
      <c r="F111" s="32">
        <v>0</v>
      </c>
      <c r="G111" s="32">
        <v>0</v>
      </c>
      <c r="H111" s="32">
        <v>0</v>
      </c>
      <c r="I111" s="32">
        <v>0</v>
      </c>
      <c r="J111" s="32">
        <v>0</v>
      </c>
      <c r="K111" s="32">
        <v>0</v>
      </c>
      <c r="L111" s="32">
        <v>0</v>
      </c>
      <c r="M111" s="32">
        <v>0</v>
      </c>
      <c r="N111" s="32">
        <v>0</v>
      </c>
      <c r="O111" s="32">
        <v>0</v>
      </c>
      <c r="P111" s="32">
        <v>27.324487049999998</v>
      </c>
      <c r="Q111" s="32">
        <v>31.799969999999998</v>
      </c>
      <c r="R111" s="32">
        <v>36.742448250000002</v>
      </c>
      <c r="S111" s="32">
        <v>45.783815375501703</v>
      </c>
      <c r="T111" s="32">
        <v>41.929257989612601</v>
      </c>
      <c r="U111" s="32">
        <v>42.284846177327701</v>
      </c>
      <c r="V111" s="32">
        <v>43.003586641143599</v>
      </c>
      <c r="W111" s="32">
        <v>34.382247841060398</v>
      </c>
      <c r="X111" s="32">
        <v>43.404331219633001</v>
      </c>
      <c r="Y111" s="32">
        <v>44.763395291763203</v>
      </c>
      <c r="Z111" s="32">
        <v>44.121921909994199</v>
      </c>
      <c r="AA111" s="32">
        <v>58.035924164326097</v>
      </c>
      <c r="AB111" s="32">
        <v>29.150390064</v>
      </c>
      <c r="AC111" s="32">
        <v>11.357475682</v>
      </c>
      <c r="AD111" s="32">
        <v>36.562256249999997</v>
      </c>
      <c r="AE111" s="32">
        <v>68.657939785298794</v>
      </c>
      <c r="AF111" s="32">
        <v>65.786030832794907</v>
      </c>
      <c r="AG111" s="32">
        <v>76.5660369337552</v>
      </c>
      <c r="AH111" s="32">
        <v>79.804784090816398</v>
      </c>
      <c r="AI111" s="32">
        <v>81.918892303978396</v>
      </c>
      <c r="AJ111" s="32">
        <v>87.898317564386403</v>
      </c>
      <c r="AK111" s="32">
        <v>93.926424905178294</v>
      </c>
      <c r="AL111" s="32">
        <v>98.4498962633715</v>
      </c>
      <c r="AM111" s="32">
        <v>87.018881723095006</v>
      </c>
      <c r="AN111" s="32">
        <v>99.661642340033197</v>
      </c>
      <c r="AO111" s="32">
        <v>107.972538519461</v>
      </c>
      <c r="AP111" s="32">
        <v>133.70077166914899</v>
      </c>
      <c r="AQ111" s="32">
        <v>81.296644837235306</v>
      </c>
      <c r="AR111" s="32">
        <v>124.624531014794</v>
      </c>
      <c r="AS111" s="32">
        <v>129.504017509546</v>
      </c>
      <c r="AT111" s="32">
        <v>132.61664505583499</v>
      </c>
      <c r="AU111" s="32">
        <v>155.67502726521599</v>
      </c>
      <c r="AV111" s="32">
        <v>112.237066666602</v>
      </c>
      <c r="AW111" s="32">
        <v>112.39638339022299</v>
      </c>
      <c r="AX111" s="32">
        <v>132.622517228611</v>
      </c>
      <c r="AY111" s="32">
        <v>174.41167536273699</v>
      </c>
      <c r="AZ111" s="32">
        <v>143.919241311164</v>
      </c>
      <c r="BA111" s="32">
        <v>158.30949455150099</v>
      </c>
      <c r="BB111" s="32">
        <v>157.45633071902901</v>
      </c>
      <c r="BC111" s="32">
        <v>170.59096437173099</v>
      </c>
      <c r="BD111" s="32">
        <v>181.98183948694199</v>
      </c>
      <c r="BE111" s="32">
        <v>196.799904633702</v>
      </c>
      <c r="BF111" s="32">
        <v>213.051014528558</v>
      </c>
    </row>
    <row r="112" spans="1:58" s="32" customFormat="1" x14ac:dyDescent="0.2">
      <c r="A112" s="32" t="s">
        <v>12</v>
      </c>
      <c r="B112" s="32" t="s">
        <v>57</v>
      </c>
      <c r="C112" s="32" t="s">
        <v>50</v>
      </c>
      <c r="D112" s="32" t="s">
        <v>225</v>
      </c>
      <c r="E112" s="32">
        <v>0</v>
      </c>
      <c r="F112" s="32">
        <v>0</v>
      </c>
      <c r="G112" s="32">
        <v>0</v>
      </c>
      <c r="H112" s="32">
        <v>0</v>
      </c>
      <c r="I112" s="32">
        <v>0</v>
      </c>
      <c r="J112" s="32">
        <v>0</v>
      </c>
      <c r="K112" s="32">
        <v>0</v>
      </c>
      <c r="L112" s="32">
        <v>0</v>
      </c>
      <c r="M112" s="32">
        <v>0</v>
      </c>
      <c r="N112" s="32">
        <v>0</v>
      </c>
      <c r="O112" s="32">
        <v>0</v>
      </c>
      <c r="P112" s="32">
        <v>0.50650937866804802</v>
      </c>
      <c r="Q112" s="32">
        <v>0.57683942551801604</v>
      </c>
      <c r="R112" s="32">
        <v>0.68253458651232701</v>
      </c>
      <c r="S112" s="32">
        <v>0.96634267348863601</v>
      </c>
      <c r="T112" s="32">
        <v>1.24793384207152</v>
      </c>
      <c r="U112" s="32">
        <v>1.5627577671541399</v>
      </c>
      <c r="V112" s="32">
        <v>1.6980661860294699</v>
      </c>
      <c r="W112" s="32">
        <v>1.7264034073247401</v>
      </c>
      <c r="X112" s="32">
        <v>1.78939887338578</v>
      </c>
      <c r="Y112" s="32">
        <v>1.78178545953837</v>
      </c>
      <c r="Z112" s="32">
        <v>1.94795294391169</v>
      </c>
      <c r="AA112" s="32">
        <v>2.0777978573995202</v>
      </c>
      <c r="AB112" s="32">
        <v>1.9304455601892201</v>
      </c>
      <c r="AC112" s="32">
        <v>1.7155853415246001</v>
      </c>
      <c r="AD112" s="32">
        <v>1.77571459482378</v>
      </c>
      <c r="AE112" s="32">
        <v>1.7670741883450201</v>
      </c>
      <c r="AF112" s="32">
        <v>2.0287932656802599</v>
      </c>
      <c r="AG112" s="32">
        <v>2.08576880431418</v>
      </c>
      <c r="AH112" s="32">
        <v>2.3426781801708598</v>
      </c>
      <c r="AI112" s="32">
        <v>2.6298639264858399</v>
      </c>
      <c r="AJ112" s="32">
        <v>2.9136085875284099</v>
      </c>
      <c r="AK112" s="32">
        <v>3.4901716660573601</v>
      </c>
      <c r="AL112" s="32">
        <v>3.8960949764037198</v>
      </c>
      <c r="AM112" s="32">
        <v>4.1666081399992301</v>
      </c>
      <c r="AN112" s="32">
        <v>5.65632372646985</v>
      </c>
      <c r="AO112" s="32">
        <v>6.7671753663517196</v>
      </c>
      <c r="AP112" s="32">
        <v>4.0844886471607396</v>
      </c>
      <c r="AQ112" s="32">
        <v>3.33572666539518</v>
      </c>
      <c r="AR112" s="32">
        <v>4.3502959557482903</v>
      </c>
      <c r="AS112" s="32">
        <v>3.98278928971156</v>
      </c>
      <c r="AT112" s="32">
        <v>4.3301538996951399</v>
      </c>
      <c r="AU112" s="32">
        <v>4.4555058850406404</v>
      </c>
      <c r="AV112" s="32">
        <v>4.5783270950732398</v>
      </c>
      <c r="AW112" s="32">
        <v>4.8206161353707202</v>
      </c>
      <c r="AX112" s="32">
        <v>5.0888234774832002</v>
      </c>
      <c r="AY112" s="32">
        <v>5.5024789184598504</v>
      </c>
      <c r="AZ112" s="32">
        <v>5.3717314523623196</v>
      </c>
      <c r="BA112" s="32">
        <v>5.7749055421882503</v>
      </c>
      <c r="BB112" s="32">
        <v>6.1118793987490703</v>
      </c>
      <c r="BC112" s="32">
        <v>6.8503340720677999</v>
      </c>
      <c r="BD112" s="32">
        <v>6.8525862247961697</v>
      </c>
      <c r="BE112" s="32">
        <v>6.9105693848039502</v>
      </c>
      <c r="BF112" s="32">
        <v>7.9042195504129902</v>
      </c>
    </row>
    <row r="113" spans="1:58" s="32" customFormat="1" x14ac:dyDescent="0.2">
      <c r="A113" s="32" t="s">
        <v>12</v>
      </c>
      <c r="B113" s="32" t="s">
        <v>57</v>
      </c>
      <c r="C113" s="32" t="s">
        <v>48</v>
      </c>
      <c r="D113" s="32" t="s">
        <v>225</v>
      </c>
      <c r="E113" s="32">
        <v>0</v>
      </c>
      <c r="F113" s="32">
        <v>0</v>
      </c>
      <c r="G113" s="32">
        <v>0</v>
      </c>
      <c r="H113" s="32">
        <v>0</v>
      </c>
      <c r="I113" s="32">
        <v>0</v>
      </c>
      <c r="J113" s="32">
        <v>0</v>
      </c>
      <c r="K113" s="32">
        <v>0</v>
      </c>
      <c r="L113" s="32">
        <v>0</v>
      </c>
      <c r="M113" s="32">
        <v>0</v>
      </c>
      <c r="N113" s="32">
        <v>0</v>
      </c>
      <c r="O113" s="32">
        <v>0</v>
      </c>
      <c r="P113" s="32">
        <v>0.152717962849063</v>
      </c>
      <c r="Q113" s="32">
        <v>0.179708755374831</v>
      </c>
      <c r="R113" s="32">
        <v>0.21963644966877499</v>
      </c>
      <c r="S113" s="32">
        <v>0.32109678721377499</v>
      </c>
      <c r="T113" s="32">
        <v>0.42804225444003802</v>
      </c>
      <c r="U113" s="32">
        <v>0.55315604631085902</v>
      </c>
      <c r="V113" s="32">
        <v>0.62007948438072402</v>
      </c>
      <c r="W113" s="32">
        <v>0.65020850787169904</v>
      </c>
      <c r="X113" s="32">
        <v>0.69489768578923194</v>
      </c>
      <c r="Y113" s="32">
        <v>0.71328461178917901</v>
      </c>
      <c r="Z113" s="32">
        <v>0.80366414143017295</v>
      </c>
      <c r="AA113" s="32">
        <v>0.88325775062259504</v>
      </c>
      <c r="AB113" s="32">
        <v>0.84534375974271703</v>
      </c>
      <c r="AC113" s="32">
        <v>0.77372652878632597</v>
      </c>
      <c r="AD113" s="32">
        <v>0.82463063876500098</v>
      </c>
      <c r="AE113" s="32">
        <v>0.84482720276394896</v>
      </c>
      <c r="AF113" s="32">
        <v>0.99838302500739096</v>
      </c>
      <c r="AG113" s="32">
        <v>1.05631890613696</v>
      </c>
      <c r="AH113" s="32">
        <v>1.22078116911484</v>
      </c>
      <c r="AI113" s="32">
        <v>1.4098896778330099</v>
      </c>
      <c r="AJ113" s="32">
        <v>1.60673244392377</v>
      </c>
      <c r="AK113" s="32">
        <v>1.97950613599792</v>
      </c>
      <c r="AL113" s="32">
        <v>2.2723637622727599</v>
      </c>
      <c r="AM113" s="32">
        <v>2.4986938790113502</v>
      </c>
      <c r="AN113" s="32">
        <v>3.4873355600642801</v>
      </c>
      <c r="AO113" s="32">
        <v>4.2889026015547902</v>
      </c>
      <c r="AP113" s="32">
        <v>2.6607801997975602</v>
      </c>
      <c r="AQ113" s="32">
        <v>2.2333185438342902</v>
      </c>
      <c r="AR113" s="32">
        <v>2.9931420478591</v>
      </c>
      <c r="AS113" s="32">
        <v>2.8158306858338502</v>
      </c>
      <c r="AT113" s="32">
        <v>3.1455643634060801</v>
      </c>
      <c r="AU113" s="32">
        <v>3.32534422739174</v>
      </c>
      <c r="AV113" s="32">
        <v>3.5104432331414901</v>
      </c>
      <c r="AW113" s="32">
        <v>3.7970591067001598</v>
      </c>
      <c r="AX113" s="32">
        <v>4.1174552637222801</v>
      </c>
      <c r="AY113" s="32">
        <v>4.5731607428893399</v>
      </c>
      <c r="AZ113" s="32">
        <v>4.5856586167811004</v>
      </c>
      <c r="BA113" s="32">
        <v>5.0634592128677296</v>
      </c>
      <c r="BB113" s="32">
        <v>5.5040291196323903</v>
      </c>
      <c r="BC113" s="32">
        <v>6.3359628221938404</v>
      </c>
      <c r="BD113" s="32">
        <v>6.5094548099343896</v>
      </c>
      <c r="BE113" s="32">
        <v>6.7420252922959003</v>
      </c>
      <c r="BF113" s="32">
        <v>7.9199442173542396</v>
      </c>
    </row>
    <row r="114" spans="1:58" s="32" customFormat="1" x14ac:dyDescent="0.2">
      <c r="A114" s="32" t="s">
        <v>12</v>
      </c>
      <c r="B114" s="32" t="s">
        <v>57</v>
      </c>
      <c r="C114" s="32" t="s">
        <v>52</v>
      </c>
      <c r="D114" s="32" t="s">
        <v>225</v>
      </c>
      <c r="E114" s="32">
        <v>0</v>
      </c>
      <c r="F114" s="32">
        <v>0</v>
      </c>
      <c r="G114" s="32">
        <v>0</v>
      </c>
      <c r="H114" s="32">
        <v>0</v>
      </c>
      <c r="I114" s="32">
        <v>0</v>
      </c>
      <c r="J114" s="32">
        <v>0</v>
      </c>
      <c r="K114" s="32">
        <v>0</v>
      </c>
      <c r="L114" s="32">
        <v>0</v>
      </c>
      <c r="M114" s="32">
        <v>0</v>
      </c>
      <c r="N114" s="32">
        <v>0</v>
      </c>
      <c r="O114" s="32">
        <v>0</v>
      </c>
      <c r="P114" s="32">
        <v>1.1928045001067999</v>
      </c>
      <c r="Q114" s="32">
        <v>1.3734959107488001</v>
      </c>
      <c r="R114" s="32">
        <v>1.6037116412820001</v>
      </c>
      <c r="S114" s="32">
        <v>2.0780146455617698</v>
      </c>
      <c r="T114" s="32">
        <v>1.60061950358546</v>
      </c>
      <c r="U114" s="32">
        <v>1.4472517932787501</v>
      </c>
      <c r="V114" s="32">
        <v>1.3258305822312499</v>
      </c>
      <c r="W114" s="32">
        <v>0.53384816700576598</v>
      </c>
      <c r="X114" s="32">
        <v>1.0664090593644699</v>
      </c>
      <c r="Y114" s="32">
        <v>0.94890787687362799</v>
      </c>
      <c r="Z114" s="32">
        <v>0.75151747093963195</v>
      </c>
      <c r="AA114" s="32">
        <v>2.1315056933891601</v>
      </c>
      <c r="AB114" s="32">
        <v>1.4357325447003799</v>
      </c>
      <c r="AC114" s="32">
        <v>0.45066809514499201</v>
      </c>
      <c r="AD114" s="32">
        <v>1.6682299314</v>
      </c>
      <c r="AE114" s="32">
        <v>2.8151604865897299</v>
      </c>
      <c r="AF114" s="32">
        <v>2.2421262844329402</v>
      </c>
      <c r="AG114" s="32">
        <v>3.04414858888016</v>
      </c>
      <c r="AH114" s="32">
        <v>3.1762588918817398</v>
      </c>
      <c r="AI114" s="32">
        <v>3.2076652856936798</v>
      </c>
      <c r="AJ114" s="32">
        <v>3.5776549181269099</v>
      </c>
      <c r="AK114" s="32">
        <v>3.94936594203506</v>
      </c>
      <c r="AL114" s="32">
        <v>4.1867672648616301</v>
      </c>
      <c r="AM114" s="32">
        <v>3.0276319091601298</v>
      </c>
      <c r="AN114" s="32">
        <v>5.0854418370429499</v>
      </c>
      <c r="AO114" s="32">
        <v>5.8789413234491903</v>
      </c>
      <c r="AP114" s="32">
        <v>7.8197779741635696</v>
      </c>
      <c r="AQ114" s="32">
        <v>2.9468545411268199</v>
      </c>
      <c r="AR114" s="32">
        <v>6.4538826848207602</v>
      </c>
      <c r="AS114" s="32">
        <v>7.2961590471054603</v>
      </c>
      <c r="AT114" s="32">
        <v>7.4935059442569996</v>
      </c>
      <c r="AU114" s="32">
        <v>9.7234733288373398</v>
      </c>
      <c r="AV114" s="32">
        <v>6.0456887077135404</v>
      </c>
      <c r="AW114" s="32">
        <v>6.0668249878445497</v>
      </c>
      <c r="AX114" s="32">
        <v>7.7317032875806202</v>
      </c>
      <c r="AY114" s="32">
        <v>11.612506378432901</v>
      </c>
      <c r="AZ114" s="32">
        <v>8.8708314861179005</v>
      </c>
      <c r="BA114" s="32">
        <v>10.3421334988944</v>
      </c>
      <c r="BB114" s="32">
        <v>10.0377081599405</v>
      </c>
      <c r="BC114" s="32">
        <v>11.4297650232789</v>
      </c>
      <c r="BD114" s="32">
        <v>12.0982717525807</v>
      </c>
      <c r="BE114" s="32">
        <v>13.2960440217394</v>
      </c>
      <c r="BF114" s="32">
        <v>15.340893394434</v>
      </c>
    </row>
    <row r="115" spans="1:58" s="32" customFormat="1" x14ac:dyDescent="0.2">
      <c r="A115" s="32" t="s">
        <v>12</v>
      </c>
      <c r="B115" s="32" t="s">
        <v>57</v>
      </c>
      <c r="C115" s="32" t="s">
        <v>41</v>
      </c>
      <c r="D115" s="32" t="s">
        <v>225</v>
      </c>
      <c r="E115" s="32">
        <v>0</v>
      </c>
      <c r="F115" s="32">
        <v>0</v>
      </c>
      <c r="G115" s="32">
        <v>0</v>
      </c>
      <c r="H115" s="32">
        <v>0</v>
      </c>
      <c r="I115" s="32">
        <v>0</v>
      </c>
      <c r="J115" s="32">
        <v>0</v>
      </c>
      <c r="K115" s="32">
        <v>0</v>
      </c>
      <c r="L115" s="32">
        <v>0</v>
      </c>
      <c r="M115" s="32">
        <v>0</v>
      </c>
      <c r="N115" s="32">
        <v>0</v>
      </c>
      <c r="O115" s="32">
        <v>0</v>
      </c>
      <c r="P115" s="32">
        <v>0.65258374705040001</v>
      </c>
      <c r="Q115" s="32">
        <v>0.74342174766000002</v>
      </c>
      <c r="R115" s="32">
        <v>0.86451442436839998</v>
      </c>
      <c r="S115" s="32">
        <v>1.87842805772628</v>
      </c>
      <c r="T115" s="32">
        <v>1.4353616473348101</v>
      </c>
      <c r="U115" s="32">
        <v>1.2904118857008799</v>
      </c>
      <c r="V115" s="32">
        <v>1.17483735867006</v>
      </c>
      <c r="W115" s="32">
        <v>0.45355616849506902</v>
      </c>
      <c r="X115" s="32">
        <v>0.95101405040683296</v>
      </c>
      <c r="Y115" s="32">
        <v>0.85039181496714999</v>
      </c>
      <c r="Z115" s="32">
        <v>0.67630110708861102</v>
      </c>
      <c r="AA115" s="32">
        <v>1.9611819559477</v>
      </c>
      <c r="AB115" s="32">
        <v>1.3210064458031801</v>
      </c>
      <c r="AC115" s="32">
        <v>0.41465623998139201</v>
      </c>
      <c r="AD115" s="32">
        <v>1.5349254989000001</v>
      </c>
      <c r="AE115" s="32">
        <v>2.59020746063225</v>
      </c>
      <c r="AF115" s="32">
        <v>2.06296310895338</v>
      </c>
      <c r="AG115" s="32">
        <v>2.8008976481985002</v>
      </c>
      <c r="AH115" s="32">
        <v>2.9224513195046802</v>
      </c>
      <c r="AI115" s="32">
        <v>2.9513481003279298</v>
      </c>
      <c r="AJ115" s="32">
        <v>3.2917727087473501</v>
      </c>
      <c r="AK115" s="32">
        <v>3.6337811561920201</v>
      </c>
      <c r="AL115" s="32">
        <v>3.8522122831130501</v>
      </c>
      <c r="AM115" s="32">
        <v>2.7857007785210901</v>
      </c>
      <c r="AN115" s="32">
        <v>2.9716449254233899</v>
      </c>
      <c r="AO115" s="32">
        <v>3.3475064176365001</v>
      </c>
      <c r="AP115" s="32">
        <v>5.3359947574584998</v>
      </c>
      <c r="AQ115" s="32">
        <v>1.0967104924056601</v>
      </c>
      <c r="AR115" s="32">
        <v>4.4537474613956203</v>
      </c>
      <c r="AS115" s="32">
        <v>4.3275325898423596</v>
      </c>
      <c r="AT115" s="32">
        <v>4.3600927235522899</v>
      </c>
      <c r="AU115" s="32">
        <v>6.3101196056819999</v>
      </c>
      <c r="AV115" s="32">
        <v>2.7759805610337001</v>
      </c>
      <c r="AW115" s="32">
        <v>2.5963683946138998</v>
      </c>
      <c r="AX115" s="32">
        <v>3.9765298548422501</v>
      </c>
      <c r="AY115" s="32">
        <v>6.8143461672074999</v>
      </c>
      <c r="AZ115" s="32">
        <v>4.2343867064541296</v>
      </c>
      <c r="BA115" s="32">
        <v>4.9473351825213596</v>
      </c>
      <c r="BB115" s="32">
        <v>4.75422721539696</v>
      </c>
      <c r="BC115" s="32">
        <v>5.3413356503007696</v>
      </c>
      <c r="BD115" s="32">
        <v>5.6021331441025</v>
      </c>
      <c r="BE115" s="32">
        <v>6.0540885003424796</v>
      </c>
      <c r="BF115" s="32">
        <v>6.0536829958757101</v>
      </c>
    </row>
    <row r="116" spans="1:58" s="32" customFormat="1" x14ac:dyDescent="0.2">
      <c r="A116" s="32" t="s">
        <v>12</v>
      </c>
      <c r="B116" s="32" t="s">
        <v>57</v>
      </c>
      <c r="C116" s="32" t="s">
        <v>56</v>
      </c>
      <c r="D116" s="32" t="s">
        <v>225</v>
      </c>
      <c r="E116" s="32">
        <v>0</v>
      </c>
      <c r="F116" s="32">
        <v>0</v>
      </c>
      <c r="G116" s="32">
        <v>0</v>
      </c>
      <c r="H116" s="32">
        <v>0</v>
      </c>
      <c r="I116" s="32">
        <v>0</v>
      </c>
      <c r="J116" s="32">
        <v>0</v>
      </c>
      <c r="K116" s="32">
        <v>0</v>
      </c>
      <c r="L116" s="32">
        <v>0</v>
      </c>
      <c r="M116" s="32">
        <v>0</v>
      </c>
      <c r="N116" s="32">
        <v>0</v>
      </c>
      <c r="O116" s="32">
        <v>0</v>
      </c>
      <c r="P116" s="32">
        <v>0.28372914839663599</v>
      </c>
      <c r="Q116" s="32">
        <v>0.32160159095222601</v>
      </c>
      <c r="R116" s="32">
        <v>0.37874279842918501</v>
      </c>
      <c r="S116" s="32">
        <v>0.53372421606685605</v>
      </c>
      <c r="T116" s="32">
        <v>0.68604533374751298</v>
      </c>
      <c r="U116" s="32">
        <v>0.85514120171426</v>
      </c>
      <c r="V116" s="32">
        <v>0.92490044992543297</v>
      </c>
      <c r="W116" s="32">
        <v>0.93602208032505996</v>
      </c>
      <c r="X116" s="32">
        <v>0.96574737948223</v>
      </c>
      <c r="Y116" s="32">
        <v>0.95726771463192795</v>
      </c>
      <c r="Z116" s="32">
        <v>1.04180648603473</v>
      </c>
      <c r="AA116" s="32">
        <v>1.10624513655104</v>
      </c>
      <c r="AB116" s="32">
        <v>1.0231844562394601</v>
      </c>
      <c r="AC116" s="32">
        <v>0.90524415330174701</v>
      </c>
      <c r="AD116" s="32">
        <v>0.93280798664527398</v>
      </c>
      <c r="AE116" s="32">
        <v>0.92416203462392998</v>
      </c>
      <c r="AF116" s="32">
        <v>1.0563647328869901</v>
      </c>
      <c r="AG116" s="32">
        <v>1.08126827847893</v>
      </c>
      <c r="AH116" s="32">
        <v>1.2091479844574</v>
      </c>
      <c r="AI116" s="32">
        <v>1.3514747010523001</v>
      </c>
      <c r="AJ116" s="32">
        <v>1.4908085947588601</v>
      </c>
      <c r="AK116" s="32">
        <v>1.7781223149605101</v>
      </c>
      <c r="AL116" s="32">
        <v>1.97640799096125</v>
      </c>
      <c r="AM116" s="32">
        <v>2.1046019294768898</v>
      </c>
      <c r="AN116" s="32">
        <v>2.8449178008828402</v>
      </c>
      <c r="AO116" s="32">
        <v>3.38921343647554</v>
      </c>
      <c r="AP116" s="32">
        <v>2.0370092556073098</v>
      </c>
      <c r="AQ116" s="32">
        <v>1.65659869737724</v>
      </c>
      <c r="AR116" s="32">
        <v>2.1514184509690999</v>
      </c>
      <c r="AS116" s="32">
        <v>1.96146346401821</v>
      </c>
      <c r="AT116" s="32">
        <v>2.1236873510611001</v>
      </c>
      <c r="AU116" s="32">
        <v>2.1761363992875</v>
      </c>
      <c r="AV116" s="32">
        <v>2.2269227130221099</v>
      </c>
      <c r="AW116" s="32">
        <v>2.3351644889625498</v>
      </c>
      <c r="AX116" s="32">
        <v>2.4550266961584399</v>
      </c>
      <c r="AY116" s="32">
        <v>2.6437984756173001</v>
      </c>
      <c r="AZ116" s="32">
        <v>2.5705292215421198</v>
      </c>
      <c r="BA116" s="32">
        <v>2.7523177420469298</v>
      </c>
      <c r="BB116" s="32">
        <v>2.9012218603625599</v>
      </c>
      <c r="BC116" s="32">
        <v>3.2387497225246999</v>
      </c>
      <c r="BD116" s="32">
        <v>3.2269080485872799</v>
      </c>
      <c r="BE116" s="32">
        <v>3.2413000585696601</v>
      </c>
      <c r="BF116" s="32">
        <v>3.6927045516849901</v>
      </c>
    </row>
    <row r="117" spans="1:58" s="36" customFormat="1" x14ac:dyDescent="0.2">
      <c r="A117" s="36" t="s">
        <v>12</v>
      </c>
      <c r="B117" s="36" t="s">
        <v>57</v>
      </c>
      <c r="C117" s="36" t="s">
        <v>46</v>
      </c>
      <c r="D117" s="36" t="s">
        <v>226</v>
      </c>
      <c r="E117" s="36">
        <v>0</v>
      </c>
      <c r="F117" s="36">
        <v>0</v>
      </c>
      <c r="G117" s="36">
        <v>0</v>
      </c>
      <c r="H117" s="36">
        <v>0</v>
      </c>
      <c r="I117" s="36">
        <v>0</v>
      </c>
      <c r="J117" s="36">
        <v>0</v>
      </c>
      <c r="K117" s="36">
        <v>0</v>
      </c>
      <c r="L117" s="36">
        <v>0</v>
      </c>
      <c r="M117" s="36">
        <v>0</v>
      </c>
      <c r="N117" s="36">
        <v>0</v>
      </c>
      <c r="O117" s="36">
        <v>0</v>
      </c>
      <c r="P117" s="36">
        <v>1.7984258617762101</v>
      </c>
      <c r="Q117" s="36">
        <v>2.0390446357197001</v>
      </c>
      <c r="R117" s="36">
        <v>2.3923366009945299</v>
      </c>
      <c r="S117" s="36">
        <v>3.3387390609283401</v>
      </c>
      <c r="T117" s="36">
        <v>4.3120490103020597</v>
      </c>
      <c r="U117" s="36">
        <v>5.3746299145335596</v>
      </c>
      <c r="V117" s="36">
        <v>5.8505066246535096</v>
      </c>
      <c r="W117" s="36">
        <v>5.9227864488727198</v>
      </c>
      <c r="X117" s="36">
        <v>6.0944597364144499</v>
      </c>
      <c r="Y117" s="36">
        <v>5.98910738587879</v>
      </c>
      <c r="Z117" s="36">
        <v>6.47536934099048</v>
      </c>
      <c r="AA117" s="36">
        <v>6.9174676445680499</v>
      </c>
      <c r="AB117" s="36">
        <v>6.3413126025106799</v>
      </c>
      <c r="AC117" s="36">
        <v>5.8761429899617204</v>
      </c>
      <c r="AD117" s="36">
        <v>5.8555262653313198</v>
      </c>
      <c r="AE117" s="36">
        <v>5.7666705434538699</v>
      </c>
      <c r="AF117" s="36">
        <v>6.4720767932613299</v>
      </c>
      <c r="AG117" s="36">
        <v>6.6328124816112997</v>
      </c>
      <c r="AH117" s="36">
        <v>7.4144075170090904</v>
      </c>
      <c r="AI117" s="36">
        <v>8.2999877794828905</v>
      </c>
      <c r="AJ117" s="36">
        <v>9.1479785778986393</v>
      </c>
      <c r="AK117" s="36">
        <v>10.923341272510999</v>
      </c>
      <c r="AL117" s="36">
        <v>12.1707032426617</v>
      </c>
      <c r="AM117" s="36">
        <v>13.0547974733575</v>
      </c>
      <c r="AN117" s="36">
        <v>16.8808823133548</v>
      </c>
      <c r="AO117" s="36">
        <v>19.279172385876802</v>
      </c>
      <c r="AP117" s="36">
        <v>12.612872345872701</v>
      </c>
      <c r="AQ117" s="36">
        <v>16.763531973148201</v>
      </c>
      <c r="AR117" s="36">
        <v>18.874793350164801</v>
      </c>
      <c r="AS117" s="36">
        <v>13.7240913079411</v>
      </c>
      <c r="AT117" s="36">
        <v>16.3642659401165</v>
      </c>
      <c r="AU117" s="36">
        <v>21.5842292460691</v>
      </c>
      <c r="AV117" s="36">
        <v>22.501214778274399</v>
      </c>
      <c r="AW117" s="36">
        <v>16.9480761468363</v>
      </c>
      <c r="AX117" s="36">
        <v>20.747501439736901</v>
      </c>
      <c r="AY117" s="36">
        <v>27.6319901242579</v>
      </c>
      <c r="AZ117" s="36">
        <v>29.662728940680498</v>
      </c>
      <c r="BA117" s="36">
        <v>26.306946319664899</v>
      </c>
      <c r="BB117" s="36">
        <v>26.521070571259301</v>
      </c>
      <c r="BC117" s="36">
        <v>37.907469080124301</v>
      </c>
      <c r="BD117" s="36">
        <v>33.565324294011603</v>
      </c>
      <c r="BE117" s="36">
        <v>34.771294191708698</v>
      </c>
      <c r="BF117" s="36">
        <v>40.510863185483501</v>
      </c>
    </row>
    <row r="118" spans="1:58" s="36" customFormat="1" x14ac:dyDescent="0.2">
      <c r="A118" s="36" t="s">
        <v>12</v>
      </c>
      <c r="B118" s="36" t="s">
        <v>57</v>
      </c>
      <c r="C118" s="36" t="s">
        <v>20</v>
      </c>
      <c r="D118" s="36" t="s">
        <v>226</v>
      </c>
      <c r="E118" s="36">
        <v>0</v>
      </c>
      <c r="F118" s="36">
        <v>0</v>
      </c>
      <c r="G118" s="36">
        <v>0</v>
      </c>
      <c r="H118" s="36">
        <v>0</v>
      </c>
      <c r="I118" s="36">
        <v>0</v>
      </c>
      <c r="J118" s="36">
        <v>0</v>
      </c>
      <c r="K118" s="36">
        <v>0</v>
      </c>
      <c r="L118" s="36">
        <v>0</v>
      </c>
      <c r="M118" s="36">
        <v>0</v>
      </c>
      <c r="N118" s="36">
        <v>0</v>
      </c>
      <c r="O118" s="36">
        <v>0</v>
      </c>
      <c r="P118" s="36">
        <v>23.980495939837699</v>
      </c>
      <c r="Q118" s="36">
        <v>27.4401160757197</v>
      </c>
      <c r="R118" s="36">
        <v>31.8510955969418</v>
      </c>
      <c r="S118" s="36">
        <v>34.645393486819799</v>
      </c>
      <c r="T118" s="36">
        <v>33.679214631679201</v>
      </c>
      <c r="U118" s="36">
        <v>35.758293734887403</v>
      </c>
      <c r="V118" s="36">
        <v>37.045747504715798</v>
      </c>
      <c r="W118" s="36">
        <v>30.634942556178</v>
      </c>
      <c r="X118" s="36">
        <v>37.0226195482742</v>
      </c>
      <c r="Y118" s="36">
        <v>37.883394754414503</v>
      </c>
      <c r="Z118" s="36">
        <v>37.8937417640403</v>
      </c>
      <c r="AA118" s="36">
        <v>43.861731142689301</v>
      </c>
      <c r="AB118" s="36">
        <v>26.670747133471199</v>
      </c>
      <c r="AC118" s="36">
        <v>17.2355747518512</v>
      </c>
      <c r="AD118" s="36">
        <v>28.410793001356499</v>
      </c>
      <c r="AE118" s="36">
        <v>41.868034020264297</v>
      </c>
      <c r="AF118" s="36">
        <v>42.093556045868802</v>
      </c>
      <c r="AG118" s="36">
        <v>47.587656735562</v>
      </c>
      <c r="AH118" s="36">
        <v>50.219804277441398</v>
      </c>
      <c r="AI118" s="36">
        <v>52.520947015005497</v>
      </c>
      <c r="AJ118" s="36">
        <v>56.683688243744697</v>
      </c>
      <c r="AK118" s="36">
        <v>62.761140847738297</v>
      </c>
      <c r="AL118" s="36">
        <v>67.042083206144795</v>
      </c>
      <c r="AM118" s="36">
        <v>62.449834325967302</v>
      </c>
      <c r="AN118" s="36">
        <v>84.055237574042806</v>
      </c>
      <c r="AO118" s="36">
        <v>92.010479843273899</v>
      </c>
      <c r="AP118" s="36">
        <v>94.918144828573205</v>
      </c>
      <c r="AQ118" s="36">
        <v>99.797387242952396</v>
      </c>
      <c r="AR118" s="36">
        <v>124.553537611213</v>
      </c>
      <c r="AS118" s="36">
        <v>104.78362243346299</v>
      </c>
      <c r="AT118" s="36">
        <v>120.014263960558</v>
      </c>
      <c r="AU118" s="36">
        <v>169.05221946086701</v>
      </c>
      <c r="AV118" s="36">
        <v>135.79281358562801</v>
      </c>
      <c r="AW118" s="36">
        <v>99.287694765032299</v>
      </c>
      <c r="AX118" s="36">
        <v>131.661640917504</v>
      </c>
      <c r="AY118" s="36">
        <v>207.869541845643</v>
      </c>
      <c r="AZ118" s="36">
        <v>198.714633820888</v>
      </c>
      <c r="BA118" s="36">
        <v>183.60414601004899</v>
      </c>
      <c r="BB118" s="36">
        <v>175.71355744647201</v>
      </c>
      <c r="BC118" s="36">
        <v>251.09967294892201</v>
      </c>
      <c r="BD118" s="36">
        <v>236.02265907523201</v>
      </c>
      <c r="BE118" s="36">
        <v>259.686052822786</v>
      </c>
      <c r="BF118" s="36">
        <v>304.82509972970502</v>
      </c>
    </row>
    <row r="119" spans="1:58" s="36" customFormat="1" x14ac:dyDescent="0.2">
      <c r="A119" s="36" t="s">
        <v>12</v>
      </c>
      <c r="B119" s="36" t="s">
        <v>57</v>
      </c>
      <c r="C119" s="36" t="s">
        <v>47</v>
      </c>
      <c r="D119" s="36" t="s">
        <v>226</v>
      </c>
      <c r="E119" s="36">
        <v>0</v>
      </c>
      <c r="F119" s="36">
        <v>0</v>
      </c>
      <c r="G119" s="36">
        <v>0</v>
      </c>
      <c r="H119" s="36">
        <v>0</v>
      </c>
      <c r="I119" s="36">
        <v>0</v>
      </c>
      <c r="J119" s="36">
        <v>0</v>
      </c>
      <c r="K119" s="36">
        <v>0</v>
      </c>
      <c r="L119" s="36">
        <v>0</v>
      </c>
      <c r="M119" s="36">
        <v>0</v>
      </c>
      <c r="N119" s="36">
        <v>0</v>
      </c>
      <c r="O119" s="36">
        <v>0</v>
      </c>
      <c r="P119" s="36">
        <v>1.9946177851373501</v>
      </c>
      <c r="Q119" s="36">
        <v>2.2614858598948402</v>
      </c>
      <c r="R119" s="36">
        <v>2.6533187594740402</v>
      </c>
      <c r="S119" s="36">
        <v>3.7029651403023598</v>
      </c>
      <c r="T119" s="36">
        <v>4.7824543463343003</v>
      </c>
      <c r="U119" s="36">
        <v>5.9609531514283498</v>
      </c>
      <c r="V119" s="36">
        <v>6.4887437228002796</v>
      </c>
      <c r="W119" s="36">
        <v>6.5689086041427203</v>
      </c>
      <c r="X119" s="36">
        <v>6.7593098711591297</v>
      </c>
      <c r="Y119" s="36">
        <v>6.6424645800959397</v>
      </c>
      <c r="Z119" s="36">
        <v>7.18177327952578</v>
      </c>
      <c r="AA119" s="36">
        <v>7.6721004717816799</v>
      </c>
      <c r="AB119" s="36">
        <v>7.0330921362766299</v>
      </c>
      <c r="AC119" s="36">
        <v>6.5171767930469802</v>
      </c>
      <c r="AD119" s="36">
        <v>6.4943109556670304</v>
      </c>
      <c r="AE119" s="36">
        <v>6.3957618667200897</v>
      </c>
      <c r="AF119" s="36">
        <v>7.1781215739905502</v>
      </c>
      <c r="AG119" s="36">
        <v>7.3563920478468301</v>
      </c>
      <c r="AH119" s="36">
        <v>8.2232519785532592</v>
      </c>
      <c r="AI119" s="36">
        <v>9.2054410630098999</v>
      </c>
      <c r="AJ119" s="36">
        <v>10.145939841719001</v>
      </c>
      <c r="AK119" s="36">
        <v>12.114978428120599</v>
      </c>
      <c r="AL119" s="36">
        <v>13.4984163390455</v>
      </c>
      <c r="AM119" s="36">
        <v>14.478957176318</v>
      </c>
      <c r="AN119" s="36">
        <v>18.722433081811399</v>
      </c>
      <c r="AO119" s="36">
        <v>21.382354835224302</v>
      </c>
      <c r="AP119" s="36">
        <v>13.9888220658839</v>
      </c>
      <c r="AQ119" s="36">
        <v>18.592280877479201</v>
      </c>
      <c r="AR119" s="36">
        <v>20.9338616149033</v>
      </c>
      <c r="AS119" s="36">
        <v>15.221264950422899</v>
      </c>
      <c r="AT119" s="36">
        <v>18.1494585913563</v>
      </c>
      <c r="AU119" s="36">
        <v>23.938872372371701</v>
      </c>
      <c r="AV119" s="36">
        <v>24.9558928893832</v>
      </c>
      <c r="AW119" s="36">
        <v>18.7969572291281</v>
      </c>
      <c r="AX119" s="36">
        <v>23.010865224656801</v>
      </c>
      <c r="AY119" s="36">
        <v>30.646389293271699</v>
      </c>
      <c r="AZ119" s="36">
        <v>32.898663174934804</v>
      </c>
      <c r="BA119" s="36">
        <v>29.176795070498599</v>
      </c>
      <c r="BB119" s="36">
        <v>29.414278275638001</v>
      </c>
      <c r="BC119" s="36">
        <v>42.042829219819502</v>
      </c>
      <c r="BD119" s="36">
        <v>37.226995806250898</v>
      </c>
      <c r="BE119" s="36">
        <v>38.564526393773797</v>
      </c>
      <c r="BF119" s="36">
        <v>44.930230060173699</v>
      </c>
    </row>
    <row r="120" spans="1:58" s="36" customFormat="1" x14ac:dyDescent="0.2">
      <c r="A120" s="36" t="s">
        <v>12</v>
      </c>
      <c r="B120" s="36" t="s">
        <v>57</v>
      </c>
      <c r="C120" s="36" t="s">
        <v>33</v>
      </c>
      <c r="D120" s="36" t="s">
        <v>226</v>
      </c>
      <c r="E120" s="36">
        <v>0</v>
      </c>
      <c r="F120" s="36">
        <v>0</v>
      </c>
      <c r="G120" s="36">
        <v>0</v>
      </c>
      <c r="H120" s="36">
        <v>0</v>
      </c>
      <c r="I120" s="36">
        <v>0</v>
      </c>
      <c r="J120" s="36">
        <v>0</v>
      </c>
      <c r="K120" s="36">
        <v>0</v>
      </c>
      <c r="L120" s="36">
        <v>0</v>
      </c>
      <c r="M120" s="36">
        <v>0</v>
      </c>
      <c r="N120" s="36">
        <v>0</v>
      </c>
      <c r="O120" s="36">
        <v>0</v>
      </c>
      <c r="P120" s="36">
        <v>40.5716071579782</v>
      </c>
      <c r="Q120" s="36">
        <v>47.007121216454202</v>
      </c>
      <c r="R120" s="36">
        <v>53.855598102394097</v>
      </c>
      <c r="S120" s="36">
        <v>66.1497866649473</v>
      </c>
      <c r="T120" s="36">
        <v>60.586302846139297</v>
      </c>
      <c r="U120" s="36">
        <v>60.814451706624702</v>
      </c>
      <c r="V120" s="36">
        <v>61.959611707979597</v>
      </c>
      <c r="W120" s="36">
        <v>49.326829880286603</v>
      </c>
      <c r="X120" s="36">
        <v>61.8196103877236</v>
      </c>
      <c r="Y120" s="36">
        <v>62.920890106168699</v>
      </c>
      <c r="Z120" s="36">
        <v>61.334616567416099</v>
      </c>
      <c r="AA120" s="36">
        <v>80.798982092595395</v>
      </c>
      <c r="AB120" s="36">
        <v>40.043416020397501</v>
      </c>
      <c r="AC120" s="36">
        <v>16.2677314638896</v>
      </c>
      <c r="AD120" s="36">
        <v>50.4186137303615</v>
      </c>
      <c r="AE120" s="36">
        <v>93.697126016185393</v>
      </c>
      <c r="AF120" s="36">
        <v>87.7616344393183</v>
      </c>
      <c r="AG120" s="36">
        <v>101.81994640872099</v>
      </c>
      <c r="AH120" s="36">
        <v>105.622852686334</v>
      </c>
      <c r="AI120" s="36">
        <v>108.116853622441</v>
      </c>
      <c r="AJ120" s="36">
        <v>115.408989224675</v>
      </c>
      <c r="AK120" s="36">
        <v>122.93106744567299</v>
      </c>
      <c r="AL120" s="36">
        <v>128.60757639139101</v>
      </c>
      <c r="AM120" s="36">
        <v>114.016084848514</v>
      </c>
      <c r="AN120" s="36">
        <v>124.381008217556</v>
      </c>
      <c r="AO120" s="36">
        <v>128.63507728647599</v>
      </c>
      <c r="AP120" s="36">
        <v>172.653492105738</v>
      </c>
      <c r="AQ120" s="36">
        <v>170.84915733733001</v>
      </c>
      <c r="AR120" s="36">
        <v>226.11640846957599</v>
      </c>
      <c r="AS120" s="36">
        <v>186.614186689446</v>
      </c>
      <c r="AT120" s="36">
        <v>209.58315931149301</v>
      </c>
      <c r="AU120" s="36">
        <v>315.37234992055102</v>
      </c>
      <c r="AV120" s="36">
        <v>230.67503925823999</v>
      </c>
      <c r="AW120" s="36">
        <v>165.247669630806</v>
      </c>
      <c r="AX120" s="36">
        <v>226.11575568126</v>
      </c>
      <c r="AY120" s="36">
        <v>366.26420740819901</v>
      </c>
      <c r="AZ120" s="36">
        <v>332.33862768576898</v>
      </c>
      <c r="BA120" s="36">
        <v>301.57661173255099</v>
      </c>
      <c r="BB120" s="36">
        <v>285.72059852486097</v>
      </c>
      <c r="BC120" s="36">
        <v>394.76097644591903</v>
      </c>
      <c r="BD120" s="36">
        <v>372.76019618347902</v>
      </c>
      <c r="BE120" s="36">
        <v>414.092207358579</v>
      </c>
      <c r="BF120" s="36">
        <v>456.62665793680901</v>
      </c>
    </row>
    <row r="121" spans="1:58" s="36" customFormat="1" x14ac:dyDescent="0.2">
      <c r="A121" s="36" t="s">
        <v>12</v>
      </c>
      <c r="B121" s="36" t="s">
        <v>57</v>
      </c>
      <c r="C121" s="36" t="s">
        <v>50</v>
      </c>
      <c r="D121" s="36" t="s">
        <v>226</v>
      </c>
      <c r="E121" s="36">
        <v>0</v>
      </c>
      <c r="F121" s="36">
        <v>0</v>
      </c>
      <c r="G121" s="36">
        <v>0</v>
      </c>
      <c r="H121" s="36">
        <v>0</v>
      </c>
      <c r="I121" s="36">
        <v>0</v>
      </c>
      <c r="J121" s="36">
        <v>0</v>
      </c>
      <c r="K121" s="36">
        <v>0</v>
      </c>
      <c r="L121" s="36">
        <v>0</v>
      </c>
      <c r="M121" s="36">
        <v>0</v>
      </c>
      <c r="N121" s="36">
        <v>0</v>
      </c>
      <c r="O121" s="36">
        <v>0</v>
      </c>
      <c r="P121" s="36">
        <v>0.75206899567947905</v>
      </c>
      <c r="Q121" s="36">
        <v>0.852691395550222</v>
      </c>
      <c r="R121" s="36">
        <v>1.00043165692394</v>
      </c>
      <c r="S121" s="36">
        <v>1.3961999709336701</v>
      </c>
      <c r="T121" s="36">
        <v>1.8032205031251101</v>
      </c>
      <c r="U121" s="36">
        <v>2.2475724840334399</v>
      </c>
      <c r="V121" s="36">
        <v>2.4465755012205199</v>
      </c>
      <c r="W121" s="36">
        <v>2.4768016207528198</v>
      </c>
      <c r="X121" s="36">
        <v>2.5485922273789998</v>
      </c>
      <c r="Y121" s="36">
        <v>2.5045358235595598</v>
      </c>
      <c r="Z121" s="36">
        <v>2.7078817452675299</v>
      </c>
      <c r="AA121" s="36">
        <v>2.8927591709697098</v>
      </c>
      <c r="AB121" s="36">
        <v>2.6518216223408899</v>
      </c>
      <c r="AC121" s="36">
        <v>2.45729618277247</v>
      </c>
      <c r="AD121" s="36">
        <v>2.4486746014691501</v>
      </c>
      <c r="AE121" s="36">
        <v>2.41151676591317</v>
      </c>
      <c r="AF121" s="36">
        <v>2.7065048716516</v>
      </c>
      <c r="AG121" s="36">
        <v>2.77372156612986</v>
      </c>
      <c r="AH121" s="36">
        <v>3.1005704123463902</v>
      </c>
      <c r="AI121" s="36">
        <v>3.4709040270189</v>
      </c>
      <c r="AJ121" s="36">
        <v>3.8255182966005998</v>
      </c>
      <c r="AK121" s="36">
        <v>4.5679427159097798</v>
      </c>
      <c r="AL121" s="36">
        <v>5.0895668895933497</v>
      </c>
      <c r="AM121" s="36">
        <v>5.4592789267550703</v>
      </c>
      <c r="AN121" s="36">
        <v>7.05927808717834</v>
      </c>
      <c r="AO121" s="36">
        <v>8.0621993165855699</v>
      </c>
      <c r="AP121" s="36">
        <v>5.2744738836931102</v>
      </c>
      <c r="AQ121" s="36">
        <v>7.0102043083258998</v>
      </c>
      <c r="AR121" s="36">
        <v>7.8930952781419199</v>
      </c>
      <c r="AS121" s="36">
        <v>5.7391654587099703</v>
      </c>
      <c r="AT121" s="36">
        <v>6.8432385257590802</v>
      </c>
      <c r="AU121" s="36">
        <v>9.0261321018189893</v>
      </c>
      <c r="AV121" s="36">
        <v>9.4095989298278795</v>
      </c>
      <c r="AW121" s="36">
        <v>7.0873773561646898</v>
      </c>
      <c r="AX121" s="36">
        <v>8.6762277642202097</v>
      </c>
      <c r="AY121" s="36">
        <v>11.555195921709499</v>
      </c>
      <c r="AZ121" s="36">
        <v>12.4044140513135</v>
      </c>
      <c r="BA121" s="36">
        <v>11.001086519937701</v>
      </c>
      <c r="BB121" s="36">
        <v>11.0906295856627</v>
      </c>
      <c r="BC121" s="36">
        <v>15.8522145485822</v>
      </c>
      <c r="BD121" s="36">
        <v>14.0364082082076</v>
      </c>
      <c r="BE121" s="36">
        <v>14.540723157281599</v>
      </c>
      <c r="BF121" s="36">
        <v>16.9409066879617</v>
      </c>
    </row>
    <row r="122" spans="1:58" s="36" customFormat="1" x14ac:dyDescent="0.2">
      <c r="A122" s="36" t="s">
        <v>12</v>
      </c>
      <c r="B122" s="36" t="s">
        <v>57</v>
      </c>
      <c r="C122" s="36" t="s">
        <v>48</v>
      </c>
      <c r="D122" s="36" t="s">
        <v>226</v>
      </c>
      <c r="E122" s="36">
        <v>0</v>
      </c>
      <c r="F122" s="36">
        <v>0</v>
      </c>
      <c r="G122" s="36">
        <v>0</v>
      </c>
      <c r="H122" s="36">
        <v>0</v>
      </c>
      <c r="I122" s="36">
        <v>0</v>
      </c>
      <c r="J122" s="36">
        <v>0</v>
      </c>
      <c r="K122" s="36">
        <v>0</v>
      </c>
      <c r="L122" s="36">
        <v>0</v>
      </c>
      <c r="M122" s="36">
        <v>0</v>
      </c>
      <c r="N122" s="36">
        <v>0</v>
      </c>
      <c r="O122" s="36">
        <v>0</v>
      </c>
      <c r="P122" s="36">
        <v>5.71001627976813</v>
      </c>
      <c r="Q122" s="36">
        <v>6.61110377374108</v>
      </c>
      <c r="R122" s="36">
        <v>7.9201294402427704</v>
      </c>
      <c r="S122" s="36">
        <v>11.285421089351299</v>
      </c>
      <c r="T122" s="36">
        <v>14.880207196513901</v>
      </c>
      <c r="U122" s="36">
        <v>18.933490440976399</v>
      </c>
      <c r="V122" s="36">
        <v>21.037849120737398</v>
      </c>
      <c r="W122" s="36">
        <v>21.738552231169098</v>
      </c>
      <c r="X122" s="36">
        <v>22.830182453501799</v>
      </c>
      <c r="Y122" s="36">
        <v>22.897117397667301</v>
      </c>
      <c r="Z122" s="36">
        <v>25.264146730082501</v>
      </c>
      <c r="AA122" s="36">
        <v>27.541484989690499</v>
      </c>
      <c r="AB122" s="36">
        <v>25.763219237135399</v>
      </c>
      <c r="AC122" s="36">
        <v>24.359958979442698</v>
      </c>
      <c r="AD122" s="36">
        <v>24.768383638071299</v>
      </c>
      <c r="AE122" s="36">
        <v>24.888030396032899</v>
      </c>
      <c r="AF122" s="36">
        <v>28.499065871451901</v>
      </c>
      <c r="AG122" s="36">
        <v>29.798606157073198</v>
      </c>
      <c r="AH122" s="36">
        <v>33.984228460890698</v>
      </c>
      <c r="AI122" s="36">
        <v>38.812746200102303</v>
      </c>
      <c r="AJ122" s="36">
        <v>43.642837845669</v>
      </c>
      <c r="AK122" s="36">
        <v>53.165632453298599</v>
      </c>
      <c r="AL122" s="36">
        <v>60.433431154944998</v>
      </c>
      <c r="AM122" s="36">
        <v>66.132966195212603</v>
      </c>
      <c r="AN122" s="36">
        <v>87.243126249855493</v>
      </c>
      <c r="AO122" s="36">
        <v>101.652098823873</v>
      </c>
      <c r="AP122" s="36">
        <v>67.848345531431406</v>
      </c>
      <c r="AQ122" s="36">
        <v>92.001572643124803</v>
      </c>
      <c r="AR122" s="36">
        <v>105.68791168860299</v>
      </c>
      <c r="AS122" s="36">
        <v>78.406270614596707</v>
      </c>
      <c r="AT122" s="36">
        <v>95.389437671836504</v>
      </c>
      <c r="AU122" s="36">
        <v>128.37815915941499</v>
      </c>
      <c r="AV122" s="36">
        <v>136.56125576185599</v>
      </c>
      <c r="AW122" s="36">
        <v>104.960721147473</v>
      </c>
      <c r="AX122" s="36">
        <v>131.12238902972899</v>
      </c>
      <c r="AY122" s="36">
        <v>178.217169380787</v>
      </c>
      <c r="AZ122" s="36">
        <v>195.253299751892</v>
      </c>
      <c r="BA122" s="36">
        <v>176.73930413157501</v>
      </c>
      <c r="BB122" s="36">
        <v>181.86816073517301</v>
      </c>
      <c r="BC122" s="36">
        <v>265.35228401403702</v>
      </c>
      <c r="BD122" s="36">
        <v>239.85725123799401</v>
      </c>
      <c r="BE122" s="36">
        <v>253.67663258341301</v>
      </c>
      <c r="BF122" s="36">
        <v>301.76194501232601</v>
      </c>
    </row>
    <row r="123" spans="1:58" s="36" customFormat="1" x14ac:dyDescent="0.2">
      <c r="A123" s="36" t="s">
        <v>12</v>
      </c>
      <c r="B123" s="36" t="s">
        <v>57</v>
      </c>
      <c r="C123" s="36" t="s">
        <v>52</v>
      </c>
      <c r="D123" s="36" t="s">
        <v>226</v>
      </c>
      <c r="E123" s="36">
        <v>0</v>
      </c>
      <c r="F123" s="36">
        <v>0</v>
      </c>
      <c r="G123" s="36">
        <v>0</v>
      </c>
      <c r="H123" s="36">
        <v>0</v>
      </c>
      <c r="I123" s="36">
        <v>0</v>
      </c>
      <c r="J123" s="36">
        <v>0</v>
      </c>
      <c r="K123" s="36">
        <v>0</v>
      </c>
      <c r="L123" s="36">
        <v>0</v>
      </c>
      <c r="M123" s="36">
        <v>0</v>
      </c>
      <c r="N123" s="36">
        <v>0</v>
      </c>
      <c r="O123" s="36">
        <v>0</v>
      </c>
      <c r="P123" s="36">
        <v>7.72792517294776</v>
      </c>
      <c r="Q123" s="36">
        <v>8.8791228964413502</v>
      </c>
      <c r="R123" s="36">
        <v>10.302810071761799</v>
      </c>
      <c r="S123" s="36">
        <v>13.188229685830301</v>
      </c>
      <c r="T123" s="36">
        <v>10.1818338354462</v>
      </c>
      <c r="U123" s="36">
        <v>9.1832572942176895</v>
      </c>
      <c r="V123" s="36">
        <v>8.4462979719858708</v>
      </c>
      <c r="W123" s="36">
        <v>3.39401776855274</v>
      </c>
      <c r="X123" s="36">
        <v>6.7443440328627702</v>
      </c>
      <c r="Y123" s="36">
        <v>5.9351441061317001</v>
      </c>
      <c r="Z123" s="36">
        <v>4.6583569863874104</v>
      </c>
      <c r="AA123" s="36">
        <v>13.2592764591866</v>
      </c>
      <c r="AB123" s="36">
        <v>8.8304636307730995</v>
      </c>
      <c r="AC123" s="36">
        <v>2.8961289069894498</v>
      </c>
      <c r="AD123" s="36">
        <v>10.342279739560899</v>
      </c>
      <c r="AE123" s="36">
        <v>17.306993374973501</v>
      </c>
      <c r="AF123" s="36">
        <v>13.5017036439572</v>
      </c>
      <c r="AG123" s="36">
        <v>18.3100112941558</v>
      </c>
      <c r="AH123" s="36">
        <v>19.051696249299798</v>
      </c>
      <c r="AI123" s="36">
        <v>19.2240139748884</v>
      </c>
      <c r="AJ123" s="36">
        <v>21.372454062194699</v>
      </c>
      <c r="AK123" s="36">
        <v>23.5637054695407</v>
      </c>
      <c r="AL123" s="36">
        <v>24.981143298136299</v>
      </c>
      <c r="AM123" s="36">
        <v>18.153993648791499</v>
      </c>
      <c r="AN123" s="36">
        <v>29.100467748417099</v>
      </c>
      <c r="AO123" s="36">
        <v>32.174646013085898</v>
      </c>
      <c r="AP123" s="36">
        <v>46.475313888570398</v>
      </c>
      <c r="AQ123" s="36">
        <v>28.556036582506401</v>
      </c>
      <c r="AR123" s="36">
        <v>54.094844968862802</v>
      </c>
      <c r="AS123" s="36">
        <v>48.659091693945904</v>
      </c>
      <c r="AT123" s="36">
        <v>54.909630462206103</v>
      </c>
      <c r="AU123" s="36">
        <v>91.500380554104098</v>
      </c>
      <c r="AV123" s="36">
        <v>57.822050586618197</v>
      </c>
      <c r="AW123" s="36">
        <v>41.582390404505396</v>
      </c>
      <c r="AX123" s="36">
        <v>61.5644910367309</v>
      </c>
      <c r="AY123" s="36">
        <v>114.09276018096099</v>
      </c>
      <c r="AZ123" s="36">
        <v>96.007737246744597</v>
      </c>
      <c r="BA123" s="36">
        <v>92.500202480183304</v>
      </c>
      <c r="BB123" s="36">
        <v>85.667273855213494</v>
      </c>
      <c r="BC123" s="36">
        <v>124.613991961159</v>
      </c>
      <c r="BD123" s="36">
        <v>116.956344899648</v>
      </c>
      <c r="BE123" s="36">
        <v>132.262456493439</v>
      </c>
      <c r="BF123" s="36">
        <v>155.70718526845201</v>
      </c>
    </row>
    <row r="124" spans="1:58" s="36" customFormat="1" x14ac:dyDescent="0.2">
      <c r="A124" s="36" t="s">
        <v>12</v>
      </c>
      <c r="B124" s="36" t="s">
        <v>57</v>
      </c>
      <c r="C124" s="36" t="s">
        <v>41</v>
      </c>
      <c r="D124" s="36" t="s">
        <v>226</v>
      </c>
      <c r="E124" s="36">
        <v>0</v>
      </c>
      <c r="F124" s="36">
        <v>0</v>
      </c>
      <c r="G124" s="36">
        <v>0</v>
      </c>
      <c r="H124" s="36">
        <v>0</v>
      </c>
      <c r="I124" s="36">
        <v>0</v>
      </c>
      <c r="J124" s="36">
        <v>0</v>
      </c>
      <c r="K124" s="36">
        <v>0</v>
      </c>
      <c r="L124" s="36">
        <v>0</v>
      </c>
      <c r="M124" s="36">
        <v>0</v>
      </c>
      <c r="N124" s="36">
        <v>0</v>
      </c>
      <c r="O124" s="36">
        <v>0</v>
      </c>
      <c r="P124" s="36">
        <v>3.82251087721226</v>
      </c>
      <c r="Q124" s="36">
        <v>4.6977119958559301</v>
      </c>
      <c r="R124" s="36">
        <v>5.1178831512902301</v>
      </c>
      <c r="S124" s="36">
        <v>9.6416971164968608</v>
      </c>
      <c r="T124" s="36">
        <v>7.4659177942962298</v>
      </c>
      <c r="U124" s="36">
        <v>7.0355019227206199</v>
      </c>
      <c r="V124" s="36">
        <v>6.76365449544861</v>
      </c>
      <c r="W124" s="36">
        <v>3.0990487781039899</v>
      </c>
      <c r="X124" s="36">
        <v>5.6937788121384498</v>
      </c>
      <c r="Y124" s="36">
        <v>5.4127737040103803</v>
      </c>
      <c r="Z124" s="36">
        <v>4.3580029102502698</v>
      </c>
      <c r="AA124" s="36">
        <v>9.2830221471152203</v>
      </c>
      <c r="AB124" s="36">
        <v>5.3651582757640703</v>
      </c>
      <c r="AC124" s="36">
        <v>2.5845740518981</v>
      </c>
      <c r="AD124" s="36">
        <v>7.7360450604294</v>
      </c>
      <c r="AE124" s="36">
        <v>11.769131837096401</v>
      </c>
      <c r="AF124" s="36">
        <v>9.6059328422507502</v>
      </c>
      <c r="AG124" s="36">
        <v>11.4042533099088</v>
      </c>
      <c r="AH124" s="36">
        <v>12.685512239073001</v>
      </c>
      <c r="AI124" s="36">
        <v>12.847786715742799</v>
      </c>
      <c r="AJ124" s="36">
        <v>14.0901124185231</v>
      </c>
      <c r="AK124" s="36">
        <v>15.305471471734201</v>
      </c>
      <c r="AL124" s="36">
        <v>14.5588490020646</v>
      </c>
      <c r="AM124" s="36">
        <v>12.0144635354629</v>
      </c>
      <c r="AN124" s="36">
        <v>12.230621612141601</v>
      </c>
      <c r="AO124" s="36">
        <v>12.052272563429799</v>
      </c>
      <c r="AP124" s="36">
        <v>19.225854804325198</v>
      </c>
      <c r="AQ124" s="36">
        <v>6.4835715076223703</v>
      </c>
      <c r="AR124" s="36">
        <v>21.368938546214402</v>
      </c>
      <c r="AS124" s="36">
        <v>18.183292068602299</v>
      </c>
      <c r="AT124" s="36">
        <v>19.832341687700598</v>
      </c>
      <c r="AU124" s="36">
        <v>33.585903711286697</v>
      </c>
      <c r="AV124" s="36">
        <v>15.3536232832328</v>
      </c>
      <c r="AW124" s="36">
        <v>11.3022809142221</v>
      </c>
      <c r="AX124" s="36">
        <v>18.9191968229017</v>
      </c>
      <c r="AY124" s="36">
        <v>37.6269161988685</v>
      </c>
      <c r="AZ124" s="36">
        <v>25.560995984393902</v>
      </c>
      <c r="BA124" s="36">
        <v>25.227607404768399</v>
      </c>
      <c r="BB124" s="36">
        <v>23.1456751708307</v>
      </c>
      <c r="BC124" s="36">
        <v>32.411704320947003</v>
      </c>
      <c r="BD124" s="36">
        <v>30.870668595187301</v>
      </c>
      <c r="BE124" s="36">
        <v>33.948901876048403</v>
      </c>
      <c r="BF124" s="36">
        <v>34.439902718406799</v>
      </c>
    </row>
    <row r="125" spans="1:58" s="36" customFormat="1" x14ac:dyDescent="0.2">
      <c r="A125" s="36" t="s">
        <v>12</v>
      </c>
      <c r="B125" s="36" t="s">
        <v>57</v>
      </c>
      <c r="C125" s="36" t="s">
        <v>56</v>
      </c>
      <c r="D125" s="36" t="s">
        <v>226</v>
      </c>
      <c r="E125" s="36">
        <v>0</v>
      </c>
      <c r="F125" s="36">
        <v>0</v>
      </c>
      <c r="G125" s="36">
        <v>0</v>
      </c>
      <c r="H125" s="36">
        <v>0</v>
      </c>
      <c r="I125" s="36">
        <v>0</v>
      </c>
      <c r="J125" s="36">
        <v>0</v>
      </c>
      <c r="K125" s="36">
        <v>0</v>
      </c>
      <c r="L125" s="36">
        <v>0</v>
      </c>
      <c r="M125" s="36">
        <v>0</v>
      </c>
      <c r="N125" s="36">
        <v>0</v>
      </c>
      <c r="O125" s="36">
        <v>0</v>
      </c>
      <c r="P125" s="36">
        <v>0.80111698382928798</v>
      </c>
      <c r="Q125" s="36">
        <v>0.90830169741555</v>
      </c>
      <c r="R125" s="36">
        <v>1.06567721137274</v>
      </c>
      <c r="S125" s="36">
        <v>1.4872565046908499</v>
      </c>
      <c r="T125" s="36">
        <v>1.92082181901152</v>
      </c>
      <c r="U125" s="36">
        <v>2.3941533160382802</v>
      </c>
      <c r="V125" s="36">
        <v>2.6061347882640802</v>
      </c>
      <c r="W125" s="36">
        <v>2.6383321723417499</v>
      </c>
      <c r="X125" s="36">
        <v>2.7148047743217401</v>
      </c>
      <c r="Y125" s="36">
        <v>2.66787512211457</v>
      </c>
      <c r="Z125" s="36">
        <v>2.8844827299012099</v>
      </c>
      <c r="AA125" s="36">
        <v>3.0814173777720799</v>
      </c>
      <c r="AB125" s="36">
        <v>2.8247665057821201</v>
      </c>
      <c r="AC125" s="36">
        <v>2.61755462017527</v>
      </c>
      <c r="AD125" s="36">
        <v>2.6083708143878899</v>
      </c>
      <c r="AE125" s="36">
        <v>2.5687895833646701</v>
      </c>
      <c r="AF125" s="36">
        <v>2.8830160365504098</v>
      </c>
      <c r="AG125" s="36">
        <v>2.9546164890190498</v>
      </c>
      <c r="AH125" s="36">
        <v>3.3027814923728198</v>
      </c>
      <c r="AI125" s="36">
        <v>3.69726728794795</v>
      </c>
      <c r="AJ125" s="36">
        <v>4.0750086570391399</v>
      </c>
      <c r="AK125" s="36">
        <v>4.86585205845362</v>
      </c>
      <c r="AL125" s="36">
        <v>5.4214950731389902</v>
      </c>
      <c r="AM125" s="36">
        <v>5.8153188851985602</v>
      </c>
      <c r="AN125" s="36">
        <v>7.5196657929790804</v>
      </c>
      <c r="AO125" s="36">
        <v>8.5879949157949298</v>
      </c>
      <c r="AP125" s="36">
        <v>5.6184613129307897</v>
      </c>
      <c r="AQ125" s="36">
        <v>7.4673915344086401</v>
      </c>
      <c r="AR125" s="36">
        <v>8.4078625434358507</v>
      </c>
      <c r="AS125" s="36">
        <v>6.1134588327296804</v>
      </c>
      <c r="AT125" s="36">
        <v>7.2895366444476402</v>
      </c>
      <c r="AU125" s="36">
        <v>9.61479305988329</v>
      </c>
      <c r="AV125" s="36">
        <v>10.0232683335828</v>
      </c>
      <c r="AW125" s="36">
        <v>7.5495975322722702</v>
      </c>
      <c r="AX125" s="36">
        <v>9.2420688274085698</v>
      </c>
      <c r="AY125" s="36">
        <v>12.308795792743201</v>
      </c>
      <c r="AZ125" s="36">
        <v>13.2133973532131</v>
      </c>
      <c r="BA125" s="36">
        <v>11.718548784415599</v>
      </c>
      <c r="BB125" s="36">
        <v>11.813931590074301</v>
      </c>
      <c r="BC125" s="36">
        <v>16.8860542436312</v>
      </c>
      <c r="BD125" s="36">
        <v>14.951826187807001</v>
      </c>
      <c r="BE125" s="36">
        <v>15.489031207798</v>
      </c>
      <c r="BF125" s="36">
        <v>18.0457484066342</v>
      </c>
    </row>
    <row r="126" spans="1:58" s="25" customFormat="1" x14ac:dyDescent="0.2">
      <c r="A126" s="25" t="s">
        <v>12</v>
      </c>
      <c r="B126" s="25" t="s">
        <v>57</v>
      </c>
      <c r="C126" s="25" t="s">
        <v>46</v>
      </c>
      <c r="D126" s="25" t="s">
        <v>44</v>
      </c>
      <c r="E126" s="25">
        <v>0</v>
      </c>
      <c r="F126" s="25">
        <v>0</v>
      </c>
      <c r="G126" s="25">
        <v>0</v>
      </c>
      <c r="H126" s="25">
        <v>0</v>
      </c>
      <c r="I126" s="25">
        <v>0</v>
      </c>
      <c r="J126" s="25">
        <v>0</v>
      </c>
      <c r="K126" s="25">
        <v>0</v>
      </c>
      <c r="L126" s="25">
        <v>0</v>
      </c>
      <c r="M126" s="25">
        <v>0</v>
      </c>
      <c r="N126" s="25">
        <v>0</v>
      </c>
      <c r="O126" s="25">
        <v>0</v>
      </c>
      <c r="P126" s="25">
        <v>9.3014738123533794E-2</v>
      </c>
      <c r="Q126" s="25">
        <v>9.3502751418469907E-2</v>
      </c>
      <c r="R126" s="25">
        <v>9.4370118378173704E-2</v>
      </c>
      <c r="S126" s="25">
        <v>9.5810548629301898E-2</v>
      </c>
      <c r="T126" s="25">
        <v>9.5874189654231695E-2</v>
      </c>
      <c r="U126" s="25">
        <v>9.6396848115085504E-2</v>
      </c>
      <c r="V126" s="25">
        <v>9.6294950713769104E-2</v>
      </c>
      <c r="W126" s="25">
        <v>9.6778311054248403E-2</v>
      </c>
      <c r="X126" s="25">
        <v>9.7555124468892598E-2</v>
      </c>
      <c r="Y126" s="25">
        <v>9.8920122835642194E-2</v>
      </c>
      <c r="Z126" s="25">
        <v>0.10009569447036699</v>
      </c>
      <c r="AA126" s="25">
        <v>0.10001491690452</v>
      </c>
      <c r="AB126" s="25">
        <v>0.10143578155857</v>
      </c>
      <c r="AC126" s="25">
        <v>9.7349559052976001E-2</v>
      </c>
      <c r="AD126" s="25">
        <v>0.10118580973951</v>
      </c>
      <c r="AE126" s="25">
        <v>0.102314582196703</v>
      </c>
      <c r="AF126" s="25">
        <v>0.10473569795407001</v>
      </c>
      <c r="AG126" s="25">
        <v>0.105137828814981</v>
      </c>
      <c r="AH126" s="25">
        <v>0.105709485972122</v>
      </c>
      <c r="AI126" s="25">
        <v>0.106076246015953</v>
      </c>
      <c r="AJ126" s="25">
        <v>0.106696528492147</v>
      </c>
      <c r="AK126" s="25">
        <v>0.10710624367634899</v>
      </c>
      <c r="AL126" s="25">
        <v>0.10737769281164999</v>
      </c>
      <c r="AM126" s="25">
        <v>0.107124030634919</v>
      </c>
      <c r="AN126" s="25">
        <v>0.11253436522846801</v>
      </c>
      <c r="AO126" s="25">
        <v>0.11795987317656501</v>
      </c>
      <c r="AP126" s="25">
        <v>0.108894439891533</v>
      </c>
      <c r="AQ126" s="25">
        <v>6.6953193754521301E-2</v>
      </c>
      <c r="AR126" s="25">
        <v>7.7597005692278398E-2</v>
      </c>
      <c r="AS126" s="25">
        <v>9.7762373866335198E-2</v>
      </c>
      <c r="AT126" s="25">
        <v>8.9193282802693605E-2</v>
      </c>
      <c r="AU126" s="25">
        <v>6.9621102219510303E-2</v>
      </c>
      <c r="AV126" s="25">
        <v>6.8664787410584099E-2</v>
      </c>
      <c r="AW126" s="25">
        <v>9.6043055470499406E-2</v>
      </c>
      <c r="AX126" s="25">
        <v>8.2867421906070104E-2</v>
      </c>
      <c r="AY126" s="25">
        <v>6.7316993478234E-2</v>
      </c>
      <c r="AZ126" s="25">
        <v>6.12527788233478E-2</v>
      </c>
      <c r="BA126" s="25">
        <v>7.4291491556184794E-2</v>
      </c>
      <c r="BB126" s="25">
        <v>7.8034793847574696E-2</v>
      </c>
      <c r="BC126" s="25">
        <v>6.1225086926937802E-2</v>
      </c>
      <c r="BD126" s="25">
        <v>6.9205718867250507E-2</v>
      </c>
      <c r="BE126" s="25">
        <v>6.7407024595430701E-2</v>
      </c>
      <c r="BF126" s="25">
        <v>6.6211216830346101E-2</v>
      </c>
    </row>
    <row r="127" spans="1:58" s="25" customFormat="1" x14ac:dyDescent="0.2">
      <c r="A127" s="25" t="s">
        <v>12</v>
      </c>
      <c r="B127" s="25" t="s">
        <v>57</v>
      </c>
      <c r="C127" s="25" t="s">
        <v>20</v>
      </c>
      <c r="D127" s="25" t="s">
        <v>44</v>
      </c>
      <c r="E127" s="25">
        <v>0</v>
      </c>
      <c r="F127" s="25">
        <v>0</v>
      </c>
      <c r="G127" s="25">
        <v>0</v>
      </c>
      <c r="H127" s="25">
        <v>0</v>
      </c>
      <c r="I127" s="25">
        <v>0</v>
      </c>
      <c r="J127" s="25">
        <v>0</v>
      </c>
      <c r="K127" s="25">
        <v>0</v>
      </c>
      <c r="L127" s="25">
        <v>0</v>
      </c>
      <c r="M127" s="25">
        <v>0</v>
      </c>
      <c r="N127" s="25">
        <v>0</v>
      </c>
      <c r="O127" s="25">
        <v>0</v>
      </c>
      <c r="P127" s="25">
        <v>2.4153661318229502E-2</v>
      </c>
      <c r="Q127" s="25">
        <v>2.4522623150904602E-2</v>
      </c>
      <c r="R127" s="25">
        <v>2.49919165476735E-2</v>
      </c>
      <c r="S127" s="25">
        <v>2.5616218760854601E-2</v>
      </c>
      <c r="T127" s="25">
        <v>2.5873603338382199E-2</v>
      </c>
      <c r="U127" s="25">
        <v>2.6253734791570501E-2</v>
      </c>
      <c r="V127" s="25">
        <v>2.6462257409991599E-2</v>
      </c>
      <c r="W127" s="25">
        <v>2.68300215538218E-2</v>
      </c>
      <c r="X127" s="25">
        <v>2.7279693553545599E-2</v>
      </c>
      <c r="Y127" s="25">
        <v>2.78964852600283E-2</v>
      </c>
      <c r="Z127" s="25">
        <v>2.8463404053995198E-2</v>
      </c>
      <c r="AA127" s="25">
        <v>2.8673189778977301E-2</v>
      </c>
      <c r="AB127" s="25">
        <v>2.9314152463967201E-2</v>
      </c>
      <c r="AC127" s="25">
        <v>2.8355160198364499E-2</v>
      </c>
      <c r="AD127" s="25">
        <v>2.9700824164038901E-2</v>
      </c>
      <c r="AE127" s="25">
        <v>3.0260614354390501E-2</v>
      </c>
      <c r="AF127" s="25">
        <v>3.1208181527483701E-2</v>
      </c>
      <c r="AG127" s="25">
        <v>3.1558043211193099E-2</v>
      </c>
      <c r="AH127" s="25">
        <v>3.1958595819263601E-2</v>
      </c>
      <c r="AI127" s="25">
        <v>3.2296938362088599E-2</v>
      </c>
      <c r="AJ127" s="25">
        <v>3.2712310856038498E-2</v>
      </c>
      <c r="AK127" s="25">
        <v>3.3063060421771602E-2</v>
      </c>
      <c r="AL127" s="25">
        <v>3.3370336570200401E-2</v>
      </c>
      <c r="AM127" s="25">
        <v>3.3512272477779298E-2</v>
      </c>
      <c r="AN127" s="25">
        <v>3.5434476067677703E-2</v>
      </c>
      <c r="AO127" s="25">
        <v>3.7381233967232801E-2</v>
      </c>
      <c r="AP127" s="25">
        <v>3.4726360898487602E-2</v>
      </c>
      <c r="AQ127" s="25">
        <v>2.1484040004906502E-2</v>
      </c>
      <c r="AR127" s="25">
        <v>2.5051781575985099E-2</v>
      </c>
      <c r="AS127" s="25">
        <v>3.1752164126870701E-2</v>
      </c>
      <c r="AT127" s="25">
        <v>2.9140809852977002E-2</v>
      </c>
      <c r="AU127" s="25">
        <v>2.2879110427513501E-2</v>
      </c>
      <c r="AV127" s="25">
        <v>2.2694619843948001E-2</v>
      </c>
      <c r="AW127" s="25">
        <v>3.1923324842504097E-2</v>
      </c>
      <c r="AX127" s="25">
        <v>2.7697647518980201E-2</v>
      </c>
      <c r="AY127" s="25">
        <v>2.26237766451684E-2</v>
      </c>
      <c r="AZ127" s="25">
        <v>2.06972561540513E-2</v>
      </c>
      <c r="BA127" s="25">
        <v>2.52370551639454E-2</v>
      </c>
      <c r="BB127" s="25">
        <v>2.66481647208037E-2</v>
      </c>
      <c r="BC127" s="25">
        <v>2.1016257786297898E-2</v>
      </c>
      <c r="BD127" s="25">
        <v>2.3877187957673698E-2</v>
      </c>
      <c r="BE127" s="25">
        <v>2.3373864422940999E-2</v>
      </c>
      <c r="BF127" s="25">
        <v>2.3073354206577301E-2</v>
      </c>
    </row>
    <row r="128" spans="1:58" s="25" customFormat="1" x14ac:dyDescent="0.2">
      <c r="A128" s="25" t="s">
        <v>12</v>
      </c>
      <c r="B128" s="25" t="s">
        <v>57</v>
      </c>
      <c r="C128" s="25" t="s">
        <v>47</v>
      </c>
      <c r="D128" s="25" t="s">
        <v>44</v>
      </c>
      <c r="E128" s="25">
        <v>0</v>
      </c>
      <c r="F128" s="25">
        <v>0</v>
      </c>
      <c r="G128" s="25">
        <v>0</v>
      </c>
      <c r="H128" s="25">
        <v>0</v>
      </c>
      <c r="I128" s="25">
        <v>0</v>
      </c>
      <c r="J128" s="25">
        <v>0</v>
      </c>
      <c r="K128" s="25">
        <v>0</v>
      </c>
      <c r="L128" s="25">
        <v>0</v>
      </c>
      <c r="M128" s="25">
        <v>0</v>
      </c>
      <c r="N128" s="25">
        <v>0</v>
      </c>
      <c r="O128" s="25">
        <v>0</v>
      </c>
      <c r="P128" s="25">
        <v>7.6555091406706102E-4</v>
      </c>
      <c r="Q128" s="25">
        <v>7.8879635766799204E-4</v>
      </c>
      <c r="R128" s="25">
        <v>8.1576600572542696E-4</v>
      </c>
      <c r="S128" s="25">
        <v>8.4842828278022505E-4</v>
      </c>
      <c r="T128" s="25">
        <v>8.6948445855329398E-4</v>
      </c>
      <c r="U128" s="25">
        <v>8.9510884800460505E-4</v>
      </c>
      <c r="V128" s="25">
        <v>9.1531541481471696E-4</v>
      </c>
      <c r="W128" s="25">
        <v>9.41471812520143E-4</v>
      </c>
      <c r="X128" s="25">
        <v>9.7108072110969901E-4</v>
      </c>
      <c r="Y128" s="25">
        <v>1.0073622047860799E-3</v>
      </c>
      <c r="Z128" s="25">
        <v>1.04264775603563E-3</v>
      </c>
      <c r="AA128" s="25">
        <v>1.06546477301194E-3</v>
      </c>
      <c r="AB128" s="25">
        <v>1.10497842677195E-3</v>
      </c>
      <c r="AC128" s="25">
        <v>1.0842416707424599E-3</v>
      </c>
      <c r="AD128" s="25">
        <v>1.1520924109625101E-3</v>
      </c>
      <c r="AE128" s="25">
        <v>1.1907805548529501E-3</v>
      </c>
      <c r="AF128" s="25">
        <v>1.24586481202044E-3</v>
      </c>
      <c r="AG128" s="25">
        <v>1.2781361689409201E-3</v>
      </c>
      <c r="AH128" s="25">
        <v>1.31322278483822E-3</v>
      </c>
      <c r="AI128" s="25">
        <v>1.3465346258187E-3</v>
      </c>
      <c r="AJ128" s="25">
        <v>1.38387684049003E-3</v>
      </c>
      <c r="AK128" s="25">
        <v>1.41934062065719E-3</v>
      </c>
      <c r="AL128" s="25">
        <v>1.4537562465925301E-3</v>
      </c>
      <c r="AM128" s="25">
        <v>1.4816821108394999E-3</v>
      </c>
      <c r="AN128" s="25">
        <v>1.5901304839557699E-3</v>
      </c>
      <c r="AO128" s="25">
        <v>1.7027626930911401E-3</v>
      </c>
      <c r="AP128" s="25">
        <v>1.60581066458231E-3</v>
      </c>
      <c r="AQ128" s="25">
        <v>1.00862365509043E-3</v>
      </c>
      <c r="AR128" s="25">
        <v>1.1941977520904699E-3</v>
      </c>
      <c r="AS128" s="25">
        <v>1.5370374888299099E-3</v>
      </c>
      <c r="AT128" s="25">
        <v>1.43264336764914E-3</v>
      </c>
      <c r="AU128" s="25">
        <v>1.1424984924046199E-3</v>
      </c>
      <c r="AV128" s="25">
        <v>1.15126952679408E-3</v>
      </c>
      <c r="AW128" s="25">
        <v>1.6453575816558401E-3</v>
      </c>
      <c r="AX128" s="25">
        <v>1.4506299369120099E-3</v>
      </c>
      <c r="AY128" s="25">
        <v>1.2042230582742701E-3</v>
      </c>
      <c r="AZ128" s="25">
        <v>1.1198306251134201E-3</v>
      </c>
      <c r="BA128" s="25">
        <v>1.3881897796477101E-3</v>
      </c>
      <c r="BB128" s="25">
        <v>1.49047344392662E-3</v>
      </c>
      <c r="BC128" s="25">
        <v>1.1954698370705201E-3</v>
      </c>
      <c r="BD128" s="25">
        <v>1.38157913816559E-3</v>
      </c>
      <c r="BE128" s="25">
        <v>1.3760021629665199E-3</v>
      </c>
      <c r="BF128" s="25">
        <v>1.38224720615355E-3</v>
      </c>
    </row>
    <row r="129" spans="1:58" s="25" customFormat="1" x14ac:dyDescent="0.2">
      <c r="A129" s="25" t="s">
        <v>12</v>
      </c>
      <c r="B129" s="25" t="s">
        <v>57</v>
      </c>
      <c r="C129" s="25" t="s">
        <v>33</v>
      </c>
      <c r="D129" s="25" t="s">
        <v>44</v>
      </c>
      <c r="E129" s="25">
        <v>0</v>
      </c>
      <c r="F129" s="25">
        <v>0</v>
      </c>
      <c r="G129" s="25">
        <v>0</v>
      </c>
      <c r="H129" s="25">
        <v>0</v>
      </c>
      <c r="I129" s="25">
        <v>0</v>
      </c>
      <c r="J129" s="25">
        <v>0</v>
      </c>
      <c r="K129" s="25">
        <v>0</v>
      </c>
      <c r="L129" s="25">
        <v>0</v>
      </c>
      <c r="M129" s="25">
        <v>0</v>
      </c>
      <c r="N129" s="25">
        <v>0</v>
      </c>
      <c r="O129" s="25">
        <v>0</v>
      </c>
      <c r="P129" s="25">
        <v>0.67348791344655301</v>
      </c>
      <c r="Q129" s="25">
        <v>0.67649260744069695</v>
      </c>
      <c r="R129" s="25">
        <v>0.68224009285242104</v>
      </c>
      <c r="S129" s="25">
        <v>0.692123401809284</v>
      </c>
      <c r="T129" s="25">
        <v>0.692058369960173</v>
      </c>
      <c r="U129" s="25">
        <v>0.69530917390021396</v>
      </c>
      <c r="V129" s="25">
        <v>0.69405836246719499</v>
      </c>
      <c r="W129" s="25">
        <v>0.69702934335135902</v>
      </c>
      <c r="X129" s="25">
        <v>0.70211266210523504</v>
      </c>
      <c r="Y129" s="25">
        <v>0.71142342735826303</v>
      </c>
      <c r="Z129" s="25">
        <v>0.71936411082797702</v>
      </c>
      <c r="AA129" s="25">
        <v>0.71827543690856299</v>
      </c>
      <c r="AB129" s="25">
        <v>0.72796961301081797</v>
      </c>
      <c r="AC129" s="25">
        <v>0.698159771521359</v>
      </c>
      <c r="AD129" s="25">
        <v>0.72517377105080205</v>
      </c>
      <c r="AE129" s="25">
        <v>0.73276462901795603</v>
      </c>
      <c r="AF129" s="25">
        <v>0.74959897058756197</v>
      </c>
      <c r="AG129" s="25">
        <v>0.75197483041689095</v>
      </c>
      <c r="AH129" s="25">
        <v>0.75556361205098899</v>
      </c>
      <c r="AI129" s="25">
        <v>0.757688459840413</v>
      </c>
      <c r="AJ129" s="25">
        <v>0.76162453336514602</v>
      </c>
      <c r="AK129" s="25">
        <v>0.76405766952838805</v>
      </c>
      <c r="AL129" s="25">
        <v>0.76550619353683502</v>
      </c>
      <c r="AM129" s="25">
        <v>0.76321583782421498</v>
      </c>
      <c r="AN129" s="25">
        <v>0.80126093017122302</v>
      </c>
      <c r="AO129" s="25">
        <v>0.839370883876422</v>
      </c>
      <c r="AP129" s="25">
        <v>0.77438787966864198</v>
      </c>
      <c r="AQ129" s="25">
        <v>0.47583872290760398</v>
      </c>
      <c r="AR129" s="25">
        <v>0.55115208957320105</v>
      </c>
      <c r="AS129" s="25">
        <v>0.69396662604789106</v>
      </c>
      <c r="AT129" s="25">
        <v>0.63276384176809597</v>
      </c>
      <c r="AU129" s="25">
        <v>0.49362294222823799</v>
      </c>
      <c r="AV129" s="25">
        <v>0.48655921779622302</v>
      </c>
      <c r="AW129" s="25">
        <v>0.68016924923260802</v>
      </c>
      <c r="AX129" s="25">
        <v>0.58652488336797004</v>
      </c>
      <c r="AY129" s="25">
        <v>0.47619088033998502</v>
      </c>
      <c r="AZ129" s="25">
        <v>0.43304999576288</v>
      </c>
      <c r="BA129" s="25">
        <v>0.52493956226252503</v>
      </c>
      <c r="BB129" s="25">
        <v>0.55108498138375706</v>
      </c>
      <c r="BC129" s="25">
        <v>0.43213735538801901</v>
      </c>
      <c r="BD129" s="25">
        <v>0.48820083622170701</v>
      </c>
      <c r="BE129" s="25">
        <v>0.475256237950126</v>
      </c>
      <c r="BF129" s="25">
        <v>0.46657594519600099</v>
      </c>
    </row>
    <row r="130" spans="1:58" s="25" customFormat="1" x14ac:dyDescent="0.2">
      <c r="A130" s="25" t="s">
        <v>12</v>
      </c>
      <c r="B130" s="25" t="s">
        <v>57</v>
      </c>
      <c r="C130" s="25" t="s">
        <v>50</v>
      </c>
      <c r="D130" s="25" t="s">
        <v>44</v>
      </c>
      <c r="E130" s="25">
        <v>0</v>
      </c>
      <c r="F130" s="25">
        <v>0</v>
      </c>
      <c r="G130" s="25">
        <v>0</v>
      </c>
      <c r="H130" s="25">
        <v>0</v>
      </c>
      <c r="I130" s="25">
        <v>0</v>
      </c>
      <c r="J130" s="25">
        <v>0</v>
      </c>
      <c r="K130" s="25">
        <v>0</v>
      </c>
      <c r="L130" s="25">
        <v>0</v>
      </c>
      <c r="M130" s="25">
        <v>0</v>
      </c>
      <c r="N130" s="25">
        <v>0</v>
      </c>
      <c r="O130" s="25">
        <v>0</v>
      </c>
      <c r="P130" s="25">
        <v>0.67348791344659398</v>
      </c>
      <c r="Q130" s="25">
        <v>0.67649260744069695</v>
      </c>
      <c r="R130" s="25">
        <v>0.68224009285245801</v>
      </c>
      <c r="S130" s="25">
        <v>0.692123401809284</v>
      </c>
      <c r="T130" s="25">
        <v>0.692058369960173</v>
      </c>
      <c r="U130" s="25">
        <v>0.69530917390021296</v>
      </c>
      <c r="V130" s="25">
        <v>0.69405836246719499</v>
      </c>
      <c r="W130" s="25">
        <v>0.69702934335128597</v>
      </c>
      <c r="X130" s="25">
        <v>0.70211266210523504</v>
      </c>
      <c r="Y130" s="25">
        <v>0.711423427358295</v>
      </c>
      <c r="Z130" s="25">
        <v>0.71936411082797702</v>
      </c>
      <c r="AA130" s="25">
        <v>0.71827543690856299</v>
      </c>
      <c r="AB130" s="25">
        <v>0.72796961301081797</v>
      </c>
      <c r="AC130" s="25">
        <v>0.69815977152130504</v>
      </c>
      <c r="AD130" s="25">
        <v>0.72517377105083303</v>
      </c>
      <c r="AE130" s="25">
        <v>0.73276462901799</v>
      </c>
      <c r="AF130" s="25">
        <v>0.74959897058756197</v>
      </c>
      <c r="AG130" s="25">
        <v>0.75197483041689095</v>
      </c>
      <c r="AH130" s="25">
        <v>0.75556361205098799</v>
      </c>
      <c r="AI130" s="25">
        <v>0.757688459840413</v>
      </c>
      <c r="AJ130" s="25">
        <v>0.76162453336518599</v>
      </c>
      <c r="AK130" s="25">
        <v>0.76405766952842302</v>
      </c>
      <c r="AL130" s="25">
        <v>0.76550619353683602</v>
      </c>
      <c r="AM130" s="25">
        <v>0.76321583782417501</v>
      </c>
      <c r="AN130" s="25">
        <v>0.80126093017122302</v>
      </c>
      <c r="AO130" s="25">
        <v>0.83937088387659597</v>
      </c>
      <c r="AP130" s="25">
        <v>0.77438787966864198</v>
      </c>
      <c r="AQ130" s="25">
        <v>0.47583872290760398</v>
      </c>
      <c r="AR130" s="25">
        <v>0.55115208957320105</v>
      </c>
      <c r="AS130" s="25">
        <v>0.69396662604789106</v>
      </c>
      <c r="AT130" s="25">
        <v>0.63276384176815204</v>
      </c>
      <c r="AU130" s="25">
        <v>0.49362294222823799</v>
      </c>
      <c r="AV130" s="25">
        <v>0.48655921779622402</v>
      </c>
      <c r="AW130" s="25">
        <v>0.68016924923260802</v>
      </c>
      <c r="AX130" s="25">
        <v>0.58652488336797004</v>
      </c>
      <c r="AY130" s="25">
        <v>0.47619088033998402</v>
      </c>
      <c r="AZ130" s="25">
        <v>0.43304999576288</v>
      </c>
      <c r="BA130" s="25">
        <v>0.52493956226252503</v>
      </c>
      <c r="BB130" s="25">
        <v>0.55108498138375706</v>
      </c>
      <c r="BC130" s="25">
        <v>0.43213735538801901</v>
      </c>
      <c r="BD130" s="25">
        <v>0.48820083622170701</v>
      </c>
      <c r="BE130" s="25">
        <v>0.475256237950126</v>
      </c>
      <c r="BF130" s="25">
        <v>0.46657594519600099</v>
      </c>
    </row>
    <row r="131" spans="1:58" s="25" customFormat="1" x14ac:dyDescent="0.2">
      <c r="A131" s="25" t="s">
        <v>12</v>
      </c>
      <c r="B131" s="25" t="s">
        <v>57</v>
      </c>
      <c r="C131" s="25" t="s">
        <v>48</v>
      </c>
      <c r="D131" s="25" t="s">
        <v>44</v>
      </c>
      <c r="E131" s="25">
        <v>0</v>
      </c>
      <c r="F131" s="25">
        <v>0</v>
      </c>
      <c r="G131" s="25">
        <v>0</v>
      </c>
      <c r="H131" s="25">
        <v>0</v>
      </c>
      <c r="I131" s="25">
        <v>0</v>
      </c>
      <c r="J131" s="25">
        <v>0</v>
      </c>
      <c r="K131" s="25">
        <v>0</v>
      </c>
      <c r="L131" s="25">
        <v>0</v>
      </c>
      <c r="M131" s="25">
        <v>0</v>
      </c>
      <c r="N131" s="25">
        <v>0</v>
      </c>
      <c r="O131" s="25">
        <v>0</v>
      </c>
      <c r="P131" s="25">
        <v>2.6745626521272398E-2</v>
      </c>
      <c r="Q131" s="25">
        <v>2.71828671164751E-2</v>
      </c>
      <c r="R131" s="25">
        <v>2.7731421730658401E-2</v>
      </c>
      <c r="S131" s="25">
        <v>2.8452353232681301E-2</v>
      </c>
      <c r="T131" s="25">
        <v>2.8765879989918398E-2</v>
      </c>
      <c r="U131" s="25">
        <v>2.92157459310146E-2</v>
      </c>
      <c r="V131" s="25">
        <v>2.9474471502388501E-2</v>
      </c>
      <c r="W131" s="25">
        <v>2.9910386899612399E-2</v>
      </c>
      <c r="X131" s="25">
        <v>3.0437675529073401E-2</v>
      </c>
      <c r="Y131" s="25">
        <v>3.11517209525181E-2</v>
      </c>
      <c r="Z131" s="25">
        <v>3.1810460492348001E-2</v>
      </c>
      <c r="AA131" s="25">
        <v>3.20700844908407E-2</v>
      </c>
      <c r="AB131" s="25">
        <v>3.2812039208369899E-2</v>
      </c>
      <c r="AC131" s="25">
        <v>3.1762226259874703E-2</v>
      </c>
      <c r="AD131" s="25">
        <v>3.3293679991998601E-2</v>
      </c>
      <c r="AE131" s="25">
        <v>3.39451209806707E-2</v>
      </c>
      <c r="AF131" s="25">
        <v>3.5032131562160798E-2</v>
      </c>
      <c r="AG131" s="25">
        <v>3.5448601205335897E-2</v>
      </c>
      <c r="AH131" s="25">
        <v>3.5921991594416197E-2</v>
      </c>
      <c r="AI131" s="25">
        <v>3.6325429552554897E-2</v>
      </c>
      <c r="AJ131" s="25">
        <v>3.68154896252516E-2</v>
      </c>
      <c r="AK131" s="25">
        <v>3.72328145957211E-2</v>
      </c>
      <c r="AL131" s="25">
        <v>3.76011045351149E-2</v>
      </c>
      <c r="AM131" s="25">
        <v>3.7782879292540102E-2</v>
      </c>
      <c r="AN131" s="25">
        <v>3.9972611138176101E-2</v>
      </c>
      <c r="AO131" s="25">
        <v>4.2191972927051402E-2</v>
      </c>
      <c r="AP131" s="25">
        <v>3.9216581907143597E-2</v>
      </c>
      <c r="AQ131" s="25">
        <v>2.4274786611500201E-2</v>
      </c>
      <c r="AR131" s="25">
        <v>2.8320571388315799E-2</v>
      </c>
      <c r="AS131" s="25">
        <v>3.5913335295271999E-2</v>
      </c>
      <c r="AT131" s="25">
        <v>3.2976023763004098E-2</v>
      </c>
      <c r="AU131" s="25">
        <v>2.5902725581712499E-2</v>
      </c>
      <c r="AV131" s="25">
        <v>2.5705997016190599E-2</v>
      </c>
      <c r="AW131" s="25">
        <v>3.6176000557057601E-2</v>
      </c>
      <c r="AX131" s="25">
        <v>3.1401618702880302E-2</v>
      </c>
      <c r="AY131" s="25">
        <v>2.5660606993022701E-2</v>
      </c>
      <c r="AZ131" s="25">
        <v>2.3485690754563901E-2</v>
      </c>
      <c r="BA131" s="25">
        <v>2.8649310563643501E-2</v>
      </c>
      <c r="BB131" s="25">
        <v>3.02638411109632E-2</v>
      </c>
      <c r="BC131" s="25">
        <v>2.3877551481179898E-2</v>
      </c>
      <c r="BD131" s="25">
        <v>2.7138870208578698E-2</v>
      </c>
      <c r="BE131" s="25">
        <v>2.6577242151300699E-2</v>
      </c>
      <c r="BF131" s="25">
        <v>2.62456693040958E-2</v>
      </c>
    </row>
    <row r="132" spans="1:58" s="25" customFormat="1" x14ac:dyDescent="0.2">
      <c r="A132" s="25" t="s">
        <v>12</v>
      </c>
      <c r="B132" s="25" t="s">
        <v>57</v>
      </c>
      <c r="C132" s="25" t="s">
        <v>52</v>
      </c>
      <c r="D132" s="25" t="s">
        <v>44</v>
      </c>
      <c r="E132" s="25">
        <v>0</v>
      </c>
      <c r="F132" s="25">
        <v>0</v>
      </c>
      <c r="G132" s="25">
        <v>0</v>
      </c>
      <c r="H132" s="25">
        <v>0</v>
      </c>
      <c r="I132" s="25">
        <v>0</v>
      </c>
      <c r="J132" s="25">
        <v>0</v>
      </c>
      <c r="K132" s="25">
        <v>0</v>
      </c>
      <c r="L132" s="25">
        <v>0</v>
      </c>
      <c r="M132" s="25">
        <v>0</v>
      </c>
      <c r="N132" s="25">
        <v>0</v>
      </c>
      <c r="O132" s="25">
        <v>0</v>
      </c>
      <c r="P132" s="25">
        <v>0.15434990290567399</v>
      </c>
      <c r="Q132" s="25">
        <v>0.154688241932013</v>
      </c>
      <c r="R132" s="25">
        <v>0.155657692426797</v>
      </c>
      <c r="S132" s="25">
        <v>0.15756585190462999</v>
      </c>
      <c r="T132" s="25">
        <v>0.15720345955884599</v>
      </c>
      <c r="U132" s="25">
        <v>0.157596781502575</v>
      </c>
      <c r="V132" s="25">
        <v>0.156971798369969</v>
      </c>
      <c r="W132" s="25">
        <v>0.15729091696340999</v>
      </c>
      <c r="X132" s="25">
        <v>0.15811901856848301</v>
      </c>
      <c r="Y132" s="25">
        <v>0.159879500801555</v>
      </c>
      <c r="Z132" s="25">
        <v>0.16132672380749399</v>
      </c>
      <c r="AA132" s="25">
        <v>0.16075580744923401</v>
      </c>
      <c r="AB132" s="25">
        <v>0.16258858025268699</v>
      </c>
      <c r="AC132" s="25">
        <v>0.15561050962108799</v>
      </c>
      <c r="AD132" s="25">
        <v>0.16130195405745501</v>
      </c>
      <c r="AE132" s="25">
        <v>0.162660285677381</v>
      </c>
      <c r="AF132" s="25">
        <v>0.16606247208191499</v>
      </c>
      <c r="AG132" s="25">
        <v>0.16625596456359301</v>
      </c>
      <c r="AH132" s="25">
        <v>0.166717905341288</v>
      </c>
      <c r="AI132" s="25">
        <v>0.16685720733889101</v>
      </c>
      <c r="AJ132" s="25">
        <v>0.16739560687395999</v>
      </c>
      <c r="AK132" s="25">
        <v>0.16760377297790299</v>
      </c>
      <c r="AL132" s="25">
        <v>0.167597103739202</v>
      </c>
      <c r="AM132" s="25">
        <v>0.16677497897889201</v>
      </c>
      <c r="AN132" s="25">
        <v>0.174754642468575</v>
      </c>
      <c r="AO132" s="25">
        <v>0.182719689318669</v>
      </c>
      <c r="AP132" s="25">
        <v>0.168256593014355</v>
      </c>
      <c r="AQ132" s="25">
        <v>0.10319550238047</v>
      </c>
      <c r="AR132" s="25">
        <v>0.119306796951459</v>
      </c>
      <c r="AS132" s="25">
        <v>0.14994441517726201</v>
      </c>
      <c r="AT132" s="25">
        <v>0.13646979375347901</v>
      </c>
      <c r="AU132" s="25">
        <v>0.106267026103655</v>
      </c>
      <c r="AV132" s="25">
        <v>0.104556802229921</v>
      </c>
      <c r="AW132" s="25">
        <v>0.14589889924142499</v>
      </c>
      <c r="AX132" s="25">
        <v>0.12558705769154699</v>
      </c>
      <c r="AY132" s="25">
        <v>0.101781273062502</v>
      </c>
      <c r="AZ132" s="25">
        <v>9.2397047785007402E-2</v>
      </c>
      <c r="BA132" s="25">
        <v>0.11180660389484</v>
      </c>
      <c r="BB132" s="25">
        <v>0.117170860098867</v>
      </c>
      <c r="BC132" s="25">
        <v>9.1721361649672498E-2</v>
      </c>
      <c r="BD132" s="25">
        <v>0.10344262864029601</v>
      </c>
      <c r="BE132" s="25">
        <v>0.100527726266743</v>
      </c>
      <c r="BF132" s="25">
        <v>9.85239914778826E-2</v>
      </c>
    </row>
    <row r="133" spans="1:58" s="25" customFormat="1" x14ac:dyDescent="0.2">
      <c r="A133" s="25" t="s">
        <v>12</v>
      </c>
      <c r="B133" s="25" t="s">
        <v>57</v>
      </c>
      <c r="C133" s="25" t="s">
        <v>41</v>
      </c>
      <c r="D133" s="25" t="s">
        <v>44</v>
      </c>
      <c r="E133" s="25">
        <v>0</v>
      </c>
      <c r="F133" s="25">
        <v>0</v>
      </c>
      <c r="G133" s="25">
        <v>0</v>
      </c>
      <c r="H133" s="25">
        <v>0</v>
      </c>
      <c r="I133" s="25">
        <v>0</v>
      </c>
      <c r="J133" s="25">
        <v>0</v>
      </c>
      <c r="K133" s="25">
        <v>0</v>
      </c>
      <c r="L133" s="25">
        <v>0</v>
      </c>
      <c r="M133" s="25">
        <v>0</v>
      </c>
      <c r="N133" s="25">
        <v>0</v>
      </c>
      <c r="O133" s="25">
        <v>0</v>
      </c>
      <c r="P133" s="25">
        <v>0.17072122696648201</v>
      </c>
      <c r="Q133" s="25">
        <v>0.15825187842843599</v>
      </c>
      <c r="R133" s="25">
        <v>0.16892031310844899</v>
      </c>
      <c r="S133" s="25">
        <v>0.194823383791253</v>
      </c>
      <c r="T133" s="25">
        <v>0.19225521722612399</v>
      </c>
      <c r="U133" s="25">
        <v>0.18341433203700699</v>
      </c>
      <c r="V133" s="25">
        <v>0.17369860619885799</v>
      </c>
      <c r="W133" s="25">
        <v>0.146353349356623</v>
      </c>
      <c r="X133" s="25">
        <v>0.16702686946310299</v>
      </c>
      <c r="Y133" s="25">
        <v>0.15710832587312601</v>
      </c>
      <c r="Z133" s="25">
        <v>0.155186015479226</v>
      </c>
      <c r="AA133" s="25">
        <v>0.211265461276224</v>
      </c>
      <c r="AB133" s="25">
        <v>0.246219473481433</v>
      </c>
      <c r="AC133" s="25">
        <v>0.16043503945142101</v>
      </c>
      <c r="AD133" s="25">
        <v>0.19841217145325199</v>
      </c>
      <c r="AE133" s="25">
        <v>0.220084836883881</v>
      </c>
      <c r="AF133" s="25">
        <v>0.21475926834296</v>
      </c>
      <c r="AG133" s="25">
        <v>0.24560114301958599</v>
      </c>
      <c r="AH133" s="25">
        <v>0.23037708406469901</v>
      </c>
      <c r="AI133" s="25">
        <v>0.229716461335053</v>
      </c>
      <c r="AJ133" s="25">
        <v>0.23362288468471901</v>
      </c>
      <c r="AK133" s="25">
        <v>0.237417133010427</v>
      </c>
      <c r="AL133" s="25">
        <v>0.26459593629735201</v>
      </c>
      <c r="AM133" s="25">
        <v>0.23186226919733599</v>
      </c>
      <c r="AN133" s="25">
        <v>0.24296761192197899</v>
      </c>
      <c r="AO133" s="25">
        <v>0.27774898053615499</v>
      </c>
      <c r="AP133" s="25">
        <v>0.27754265346152901</v>
      </c>
      <c r="AQ133" s="25">
        <v>0.169152216662733</v>
      </c>
      <c r="AR133" s="25">
        <v>0.20842155784965899</v>
      </c>
      <c r="AS133" s="25">
        <v>0.23799499966867199</v>
      </c>
      <c r="AT133" s="25">
        <v>0.21984760005704601</v>
      </c>
      <c r="AU133" s="25">
        <v>0.18788000048846201</v>
      </c>
      <c r="AV133" s="25">
        <v>0.180802961608759</v>
      </c>
      <c r="AW133" s="25">
        <v>0.22972074524769401</v>
      </c>
      <c r="AX133" s="25">
        <v>0.21018491916256499</v>
      </c>
      <c r="AY133" s="25">
        <v>0.18110296712044699</v>
      </c>
      <c r="AZ133" s="25">
        <v>0.16565812650803599</v>
      </c>
      <c r="BA133" s="25">
        <v>0.19610798214602901</v>
      </c>
      <c r="BB133" s="25">
        <v>0.20540455961243601</v>
      </c>
      <c r="BC133" s="25">
        <v>0.16479650676218099</v>
      </c>
      <c r="BD133" s="25">
        <v>0.18147106619439601</v>
      </c>
      <c r="BE133" s="25">
        <v>0.178329435292095</v>
      </c>
      <c r="BF133" s="25">
        <v>0.17577526409911301</v>
      </c>
    </row>
    <row r="134" spans="1:58" s="25" customFormat="1" x14ac:dyDescent="0.2">
      <c r="A134" s="25" t="s">
        <v>12</v>
      </c>
      <c r="B134" s="25" t="s">
        <v>57</v>
      </c>
      <c r="C134" s="25" t="s">
        <v>56</v>
      </c>
      <c r="D134" s="25" t="s">
        <v>44</v>
      </c>
      <c r="E134" s="25">
        <v>0</v>
      </c>
      <c r="F134" s="25">
        <v>0</v>
      </c>
      <c r="G134" s="25">
        <v>0</v>
      </c>
      <c r="H134" s="25">
        <v>0</v>
      </c>
      <c r="I134" s="25">
        <v>0</v>
      </c>
      <c r="J134" s="25">
        <v>0</v>
      </c>
      <c r="K134" s="25">
        <v>0</v>
      </c>
      <c r="L134" s="25">
        <v>0</v>
      </c>
      <c r="M134" s="25">
        <v>0</v>
      </c>
      <c r="N134" s="25">
        <v>0</v>
      </c>
      <c r="O134" s="25">
        <v>0</v>
      </c>
      <c r="P134" s="25">
        <v>0.35416693706882801</v>
      </c>
      <c r="Q134" s="25">
        <v>0.35406912908706401</v>
      </c>
      <c r="R134" s="25">
        <v>0.35540104863583699</v>
      </c>
      <c r="S134" s="25">
        <v>0.35886493982946099</v>
      </c>
      <c r="T134" s="25">
        <v>0.357162401508204</v>
      </c>
      <c r="U134" s="25">
        <v>0.35717896426503898</v>
      </c>
      <c r="V134" s="25">
        <v>0.35489355887900897</v>
      </c>
      <c r="W134" s="25">
        <v>0.35477795030421</v>
      </c>
      <c r="X134" s="25">
        <v>0.355733638240529</v>
      </c>
      <c r="Y134" s="25">
        <v>0.35881278951062501</v>
      </c>
      <c r="Z134" s="25">
        <v>0.36117619122316902</v>
      </c>
      <c r="AA134" s="25">
        <v>0.35900528910201601</v>
      </c>
      <c r="AB134" s="25">
        <v>0.36221912648180699</v>
      </c>
      <c r="AC134" s="25">
        <v>0.34583582184853701</v>
      </c>
      <c r="AD134" s="25">
        <v>0.35762092625015701</v>
      </c>
      <c r="AE134" s="25">
        <v>0.359765564532319</v>
      </c>
      <c r="AF134" s="25">
        <v>0.366409593111715</v>
      </c>
      <c r="AG134" s="25">
        <v>0.36595892647912498</v>
      </c>
      <c r="AH134" s="25">
        <v>0.36609990314215901</v>
      </c>
      <c r="AI134" s="25">
        <v>0.36553340502530901</v>
      </c>
      <c r="AJ134" s="25">
        <v>0.365841822736657</v>
      </c>
      <c r="AK134" s="25">
        <v>0.36542876634962901</v>
      </c>
      <c r="AL134" s="25">
        <v>0.36455036190172602</v>
      </c>
      <c r="AM134" s="25">
        <v>0.36190653875123302</v>
      </c>
      <c r="AN134" s="25">
        <v>0.37833035126894399</v>
      </c>
      <c r="AO134" s="25">
        <v>0.394645487067318</v>
      </c>
      <c r="AP134" s="25">
        <v>0.36255642642215302</v>
      </c>
      <c r="AQ134" s="25">
        <v>0.22184436020849799</v>
      </c>
      <c r="AR134" s="25">
        <v>0.25588173449014601</v>
      </c>
      <c r="AS134" s="25">
        <v>0.32084348937087898</v>
      </c>
      <c r="AT134" s="25">
        <v>0.291333654612833</v>
      </c>
      <c r="AU134" s="25">
        <v>0.226332109878391</v>
      </c>
      <c r="AV134" s="25">
        <v>0.22217530638792199</v>
      </c>
      <c r="AW134" s="25">
        <v>0.30930979816876603</v>
      </c>
      <c r="AX134" s="25">
        <v>0.26563605422172698</v>
      </c>
      <c r="AY134" s="25">
        <v>0.21478936852425301</v>
      </c>
      <c r="AZ134" s="25">
        <v>0.194539614062015</v>
      </c>
      <c r="BA134" s="25">
        <v>0.23486848010627401</v>
      </c>
      <c r="BB134" s="25">
        <v>0.24557632133235499</v>
      </c>
      <c r="BC134" s="25">
        <v>0.19180026759337501</v>
      </c>
      <c r="BD134" s="25">
        <v>0.21582032910593801</v>
      </c>
      <c r="BE134" s="25">
        <v>0.20926422156976701</v>
      </c>
      <c r="BF134" s="25">
        <v>0.204630169305</v>
      </c>
    </row>
    <row r="135" spans="1:58" s="24" customFormat="1" x14ac:dyDescent="0.2">
      <c r="A135" s="24" t="s">
        <v>12</v>
      </c>
      <c r="B135" s="24" t="s">
        <v>61</v>
      </c>
      <c r="C135" s="24" t="s">
        <v>49</v>
      </c>
      <c r="D135" s="24" t="s">
        <v>225</v>
      </c>
      <c r="E135" s="24">
        <v>0</v>
      </c>
      <c r="F135" s="24">
        <v>0</v>
      </c>
      <c r="G135" s="24">
        <v>0</v>
      </c>
      <c r="H135" s="24">
        <v>0</v>
      </c>
      <c r="I135" s="24">
        <v>0</v>
      </c>
      <c r="J135" s="24">
        <v>0</v>
      </c>
      <c r="K135" s="24">
        <v>0</v>
      </c>
      <c r="L135" s="24">
        <v>0</v>
      </c>
      <c r="M135" s="24">
        <v>0</v>
      </c>
      <c r="N135" s="24">
        <v>0</v>
      </c>
      <c r="O135" s="24">
        <v>0</v>
      </c>
      <c r="P135" s="24">
        <v>5.7476420477405004</v>
      </c>
      <c r="Q135" s="24">
        <v>5.9396821604166998</v>
      </c>
      <c r="R135" s="24">
        <v>6.1082496833025202</v>
      </c>
      <c r="S135" s="24">
        <v>6.6837043312318301</v>
      </c>
      <c r="T135" s="24">
        <v>5.7362386009266304</v>
      </c>
      <c r="U135" s="24">
        <v>5.3351641481452399</v>
      </c>
      <c r="V135" s="24">
        <v>4.9457150429197201</v>
      </c>
      <c r="W135" s="24">
        <v>4.84689959930573</v>
      </c>
      <c r="X135" s="24">
        <v>5.0503431618274801</v>
      </c>
      <c r="Y135" s="24">
        <v>5.1898473173394697</v>
      </c>
      <c r="Z135" s="24">
        <v>5.3199814613298901</v>
      </c>
      <c r="AA135" s="24">
        <v>5.7859504941595103</v>
      </c>
      <c r="AB135" s="24">
        <v>6.1514519787811501</v>
      </c>
      <c r="AC135" s="24">
        <v>6.5815585605118301</v>
      </c>
      <c r="AD135" s="24">
        <v>6.87403498903483</v>
      </c>
      <c r="AE135" s="24">
        <v>6.8708556820064404</v>
      </c>
      <c r="AF135" s="24">
        <v>7.0796467086180304</v>
      </c>
      <c r="AG135" s="24">
        <v>6.86430672395855</v>
      </c>
      <c r="AH135" s="24">
        <v>6.8249700198057601</v>
      </c>
      <c r="AI135" s="24">
        <v>6.8634994241144804</v>
      </c>
      <c r="AJ135" s="24">
        <v>7.1810714762480803</v>
      </c>
      <c r="AK135" s="24">
        <v>7.0007036809366898</v>
      </c>
      <c r="AL135" s="24">
        <v>7.0322179094760298</v>
      </c>
      <c r="AM135" s="24">
        <v>7.1387573445981598</v>
      </c>
      <c r="AN135" s="24">
        <v>7.3252928763996099</v>
      </c>
      <c r="AO135" s="24">
        <v>7.5386564122444897</v>
      </c>
      <c r="AP135" s="24">
        <v>7.6165930133154101</v>
      </c>
      <c r="AQ135" s="24">
        <v>7.7005366567097902</v>
      </c>
      <c r="AR135" s="24">
        <v>7.7954799999822697</v>
      </c>
      <c r="AS135" s="24">
        <v>7.8678114442143396</v>
      </c>
      <c r="AT135" s="24">
        <v>7.9326722331639798</v>
      </c>
      <c r="AU135" s="24">
        <v>8.0127983646361205</v>
      </c>
      <c r="AV135" s="24">
        <v>8.1068617659944309</v>
      </c>
      <c r="AW135" s="24">
        <v>8.19758384737721</v>
      </c>
      <c r="AX135" s="24">
        <v>8.2789612711732303</v>
      </c>
      <c r="AY135" s="24">
        <v>8.2028818223325306</v>
      </c>
      <c r="AZ135" s="24">
        <v>8.2869622399430405</v>
      </c>
      <c r="BA135" s="24">
        <v>8.3897967930643205</v>
      </c>
      <c r="BB135" s="24">
        <v>8.6585874774500091</v>
      </c>
      <c r="BC135" s="24">
        <v>8.7529979666877793</v>
      </c>
      <c r="BD135" s="24">
        <v>9.0101445647072307</v>
      </c>
      <c r="BE135" s="24">
        <v>9.2729726542211299</v>
      </c>
      <c r="BF135" s="24">
        <v>9.5499163006233498</v>
      </c>
    </row>
    <row r="136" spans="1:58" s="24" customFormat="1" x14ac:dyDescent="0.2">
      <c r="A136" s="24" t="s">
        <v>12</v>
      </c>
      <c r="B136" s="24" t="s">
        <v>61</v>
      </c>
      <c r="C136" s="24" t="s">
        <v>36</v>
      </c>
      <c r="D136" s="24" t="s">
        <v>225</v>
      </c>
      <c r="E136" s="24">
        <v>0</v>
      </c>
      <c r="F136" s="24">
        <v>0</v>
      </c>
      <c r="G136" s="24">
        <v>0</v>
      </c>
      <c r="H136" s="24">
        <v>0</v>
      </c>
      <c r="I136" s="24">
        <v>0</v>
      </c>
      <c r="J136" s="24">
        <v>0</v>
      </c>
      <c r="K136" s="24">
        <v>0</v>
      </c>
      <c r="L136" s="24">
        <v>0</v>
      </c>
      <c r="M136" s="24">
        <v>0</v>
      </c>
      <c r="N136" s="24">
        <v>0</v>
      </c>
      <c r="O136" s="24">
        <v>0</v>
      </c>
      <c r="P136" s="24">
        <v>3.3512390224045698</v>
      </c>
      <c r="Q136" s="24">
        <v>3.4210072278349499</v>
      </c>
      <c r="R136" s="24">
        <v>3.4922279109879701</v>
      </c>
      <c r="S136" s="24">
        <v>3.56493131162935</v>
      </c>
      <c r="T136" s="24">
        <v>3.63914829724997</v>
      </c>
      <c r="U136" s="24">
        <v>3.7149103791504201</v>
      </c>
      <c r="V136" s="24">
        <v>3.7922497237228501</v>
      </c>
      <c r="W136" s="24">
        <v>3.8711991673514201</v>
      </c>
      <c r="X136" s="24">
        <v>3.9517922302492599</v>
      </c>
      <c r="Y136" s="24">
        <v>4.0340631301684997</v>
      </c>
      <c r="Z136" s="24">
        <v>4.1180467978406297</v>
      </c>
      <c r="AA136" s="24">
        <v>4.2037788904224804</v>
      </c>
      <c r="AB136" s="24">
        <v>4.2912958075945804</v>
      </c>
      <c r="AC136" s="24">
        <v>4.3806347065883999</v>
      </c>
      <c r="AD136" s="24">
        <v>4.4718335198468804</v>
      </c>
      <c r="AE136" s="24">
        <v>4.5649309669874603</v>
      </c>
      <c r="AF136" s="24">
        <v>4.6599665758658997</v>
      </c>
      <c r="AG136" s="24">
        <v>4.7569806951666997</v>
      </c>
      <c r="AH136" s="24">
        <v>4.85601451606684</v>
      </c>
      <c r="AI136" s="24">
        <v>4.9571100854388703</v>
      </c>
      <c r="AJ136" s="24">
        <v>5.0603103253461699</v>
      </c>
      <c r="AK136" s="24">
        <v>5.1656590541942702</v>
      </c>
      <c r="AL136" s="24">
        <v>5.2732009985345396</v>
      </c>
      <c r="AM136" s="24">
        <v>5.3829818184616496</v>
      </c>
      <c r="AN136" s="24">
        <v>5.4950481245664102</v>
      </c>
      <c r="AO136" s="24">
        <v>5.6094474983742</v>
      </c>
      <c r="AP136" s="24">
        <v>5.7262285098586698</v>
      </c>
      <c r="AQ136" s="24">
        <v>5.8454407429786901</v>
      </c>
      <c r="AR136" s="24">
        <v>5.9671348100739401</v>
      </c>
      <c r="AS136" s="24">
        <v>6.0913623815508702</v>
      </c>
      <c r="AT136" s="24">
        <v>6.2181762007916701</v>
      </c>
      <c r="AU136" s="24">
        <v>6.3476301106861497</v>
      </c>
      <c r="AV136" s="24">
        <v>6.4797790726812803</v>
      </c>
      <c r="AW136" s="24">
        <v>6.6146791955861497</v>
      </c>
      <c r="AX136" s="24">
        <v>6.7523877541830899</v>
      </c>
      <c r="AY136" s="24">
        <v>6.8929632157670397</v>
      </c>
      <c r="AZ136" s="24">
        <v>7.0364652664376699</v>
      </c>
      <c r="BA136" s="24">
        <v>7.1829548326448203</v>
      </c>
      <c r="BB136" s="24">
        <v>7.3324941115070903</v>
      </c>
      <c r="BC136" s="24">
        <v>7.4851465927712502</v>
      </c>
      <c r="BD136" s="24">
        <v>7.6409770904142</v>
      </c>
      <c r="BE136" s="24">
        <v>7.8000517649964003</v>
      </c>
      <c r="BF136" s="24">
        <v>7.9624381556282096</v>
      </c>
    </row>
    <row r="137" spans="1:58" s="34" customFormat="1" x14ac:dyDescent="0.2">
      <c r="A137" s="34" t="s">
        <v>12</v>
      </c>
      <c r="B137" s="34" t="s">
        <v>61</v>
      </c>
      <c r="C137" s="34" t="s">
        <v>49</v>
      </c>
      <c r="D137" s="34" t="s">
        <v>226</v>
      </c>
      <c r="E137" s="34">
        <v>0</v>
      </c>
      <c r="F137" s="34">
        <v>0</v>
      </c>
      <c r="G137" s="34">
        <v>0</v>
      </c>
      <c r="H137" s="34">
        <v>0</v>
      </c>
      <c r="I137" s="34">
        <v>0</v>
      </c>
      <c r="J137" s="34">
        <v>0</v>
      </c>
      <c r="K137" s="34">
        <v>0</v>
      </c>
      <c r="L137" s="34">
        <v>0</v>
      </c>
      <c r="M137" s="34">
        <v>0</v>
      </c>
      <c r="N137" s="34">
        <v>0</v>
      </c>
      <c r="O137" s="34">
        <v>0</v>
      </c>
      <c r="P137" s="34">
        <v>811.63074994406304</v>
      </c>
      <c r="Q137" s="34">
        <v>835.05919665753004</v>
      </c>
      <c r="R137" s="34">
        <v>856.64003244062303</v>
      </c>
      <c r="S137" s="34">
        <v>912.67275793035105</v>
      </c>
      <c r="T137" s="34">
        <v>839.45632914100497</v>
      </c>
      <c r="U137" s="34">
        <v>811.57512532307896</v>
      </c>
      <c r="V137" s="34">
        <v>783.74497646024395</v>
      </c>
      <c r="W137" s="34">
        <v>781.88696484557295</v>
      </c>
      <c r="X137" s="34">
        <v>808.01395489144102</v>
      </c>
      <c r="Y137" s="34">
        <v>828.39334795751597</v>
      </c>
      <c r="Z137" s="34">
        <v>848.07601713636404</v>
      </c>
      <c r="AA137" s="34">
        <v>898.45698319219002</v>
      </c>
      <c r="AB137" s="34">
        <v>939.573162599478</v>
      </c>
      <c r="AC137" s="34">
        <v>986.368773825571</v>
      </c>
      <c r="AD137" s="34">
        <v>1021.04353210109</v>
      </c>
      <c r="AE137" s="34">
        <v>1029.92827690585</v>
      </c>
      <c r="AF137" s="34">
        <v>1057.6563649178599</v>
      </c>
      <c r="AG137" s="34">
        <v>1048.0599584634001</v>
      </c>
      <c r="AH137" s="34">
        <v>1054.0790208747901</v>
      </c>
      <c r="AI137" s="34">
        <v>1067.2170225280699</v>
      </c>
      <c r="AJ137" s="34">
        <v>1105.67296936459</v>
      </c>
      <c r="AK137" s="34">
        <v>1099.46763702319</v>
      </c>
      <c r="AL137" s="34">
        <v>1112.4998051377199</v>
      </c>
      <c r="AM137" s="34">
        <v>1132.57221414426</v>
      </c>
      <c r="AN137" s="34">
        <v>1160.1832033488099</v>
      </c>
      <c r="AO137" s="34">
        <v>1190.47183058165</v>
      </c>
      <c r="AP137" s="34">
        <v>1208.6344625177401</v>
      </c>
      <c r="AQ137" s="34">
        <v>1227.5643393074299</v>
      </c>
      <c r="AR137" s="34">
        <v>1247.7293857981999</v>
      </c>
      <c r="AS137" s="34">
        <v>1266.03860582159</v>
      </c>
      <c r="AT137" s="34">
        <v>1283.8761233699099</v>
      </c>
      <c r="AU137" s="34">
        <v>1303.35373408329</v>
      </c>
      <c r="AV137" s="34">
        <v>1324.3659951332099</v>
      </c>
      <c r="AW137" s="34">
        <v>1345.30999219006</v>
      </c>
      <c r="AX137" s="34">
        <v>1365.6212196659801</v>
      </c>
      <c r="AY137" s="34">
        <v>1371.2578475606399</v>
      </c>
      <c r="AZ137" s="34">
        <v>1392.2564386761401</v>
      </c>
      <c r="BA137" s="34">
        <v>1415.30079154702</v>
      </c>
      <c r="BB137" s="34">
        <v>1454.4961439837</v>
      </c>
      <c r="BC137" s="34">
        <v>1477.3242726969399</v>
      </c>
      <c r="BD137" s="34">
        <v>1516.015357364</v>
      </c>
      <c r="BE137" s="34">
        <v>1555.5464295209299</v>
      </c>
      <c r="BF137" s="34">
        <v>1596.7264964961</v>
      </c>
    </row>
    <row r="138" spans="1:58" s="34" customFormat="1" x14ac:dyDescent="0.2">
      <c r="A138" s="34" t="s">
        <v>12</v>
      </c>
      <c r="B138" s="34" t="s">
        <v>61</v>
      </c>
      <c r="C138" s="34" t="s">
        <v>36</v>
      </c>
      <c r="D138" s="34" t="s">
        <v>226</v>
      </c>
      <c r="E138" s="34">
        <v>0</v>
      </c>
      <c r="F138" s="34">
        <v>0</v>
      </c>
      <c r="G138" s="34">
        <v>0</v>
      </c>
      <c r="H138" s="34">
        <v>0</v>
      </c>
      <c r="I138" s="34">
        <v>0</v>
      </c>
      <c r="J138" s="34">
        <v>0</v>
      </c>
      <c r="K138" s="34">
        <v>0</v>
      </c>
      <c r="L138" s="34">
        <v>0</v>
      </c>
      <c r="M138" s="34">
        <v>0</v>
      </c>
      <c r="N138" s="34">
        <v>0</v>
      </c>
      <c r="O138" s="34">
        <v>0</v>
      </c>
      <c r="P138" s="34">
        <v>152.78790415593701</v>
      </c>
      <c r="Q138" s="34">
        <v>155.457483842469</v>
      </c>
      <c r="R138" s="34">
        <v>158.480960559377</v>
      </c>
      <c r="S138" s="34">
        <v>157.700058069649</v>
      </c>
      <c r="T138" s="34">
        <v>172.72051885899501</v>
      </c>
      <c r="U138" s="34">
        <v>183.48204347692101</v>
      </c>
      <c r="V138" s="34">
        <v>195.34327103975599</v>
      </c>
      <c r="W138" s="34">
        <v>203.22326785442701</v>
      </c>
      <c r="X138" s="34">
        <v>205.98363510855901</v>
      </c>
      <c r="Y138" s="34">
        <v>210.019002042484</v>
      </c>
      <c r="Z138" s="34">
        <v>214.359934863636</v>
      </c>
      <c r="AA138" s="34">
        <v>213.39511580781101</v>
      </c>
      <c r="AB138" s="34">
        <v>214.51535040052201</v>
      </c>
      <c r="AC138" s="34">
        <v>215.109727174429</v>
      </c>
      <c r="AD138" s="34">
        <v>217.88465489890899</v>
      </c>
      <c r="AE138" s="34">
        <v>224.71677209415299</v>
      </c>
      <c r="AF138" s="34">
        <v>228.88541008213701</v>
      </c>
      <c r="AG138" s="34">
        <v>239.06769953660401</v>
      </c>
      <c r="AH138" s="34">
        <v>247.14441112521001</v>
      </c>
      <c r="AI138" s="34">
        <v>254.292179471933</v>
      </c>
      <c r="AJ138" s="34">
        <v>257.34241263540702</v>
      </c>
      <c r="AK138" s="34">
        <v>268.26456997680498</v>
      </c>
      <c r="AL138" s="34">
        <v>276.17184586228001</v>
      </c>
      <c r="AM138" s="34">
        <v>283.05110485573903</v>
      </c>
      <c r="AN138" s="34">
        <v>288.78426365118702</v>
      </c>
      <c r="AO138" s="34">
        <v>294.271409418345</v>
      </c>
      <c r="AP138" s="34">
        <v>302.20987648225503</v>
      </c>
      <c r="AQ138" s="34">
        <v>310.27716769256801</v>
      </c>
      <c r="AR138" s="34">
        <v>318.388073201797</v>
      </c>
      <c r="AS138" s="34">
        <v>327.13389317840802</v>
      </c>
      <c r="AT138" s="34">
        <v>336.27147063009198</v>
      </c>
      <c r="AU138" s="34">
        <v>345.39731791671102</v>
      </c>
      <c r="AV138" s="34">
        <v>354.52852286679399</v>
      </c>
      <c r="AW138" s="34">
        <v>363.98884380993502</v>
      </c>
      <c r="AX138" s="34">
        <v>373.905811334021</v>
      </c>
      <c r="AY138" s="34">
        <v>387.27308243936398</v>
      </c>
      <c r="AZ138" s="34">
        <v>397.782747323862</v>
      </c>
      <c r="BA138" s="34">
        <v>408.204134452978</v>
      </c>
      <c r="BB138" s="34">
        <v>415.43610601630098</v>
      </c>
      <c r="BC138" s="34">
        <v>426.59615930306097</v>
      </c>
      <c r="BD138" s="34">
        <v>434.639907636001</v>
      </c>
      <c r="BE138" s="34">
        <v>442.876037479069</v>
      </c>
      <c r="BF138" s="34">
        <v>451.13879950389901</v>
      </c>
    </row>
    <row r="139" spans="1:58" s="35" customFormat="1" x14ac:dyDescent="0.2">
      <c r="A139" s="35" t="s">
        <v>12</v>
      </c>
      <c r="B139" s="35" t="s">
        <v>61</v>
      </c>
      <c r="C139" s="35" t="s">
        <v>49</v>
      </c>
      <c r="D139" s="35" t="s">
        <v>44</v>
      </c>
      <c r="E139" s="35">
        <v>0</v>
      </c>
      <c r="F139" s="35">
        <v>0</v>
      </c>
      <c r="G139" s="35">
        <v>0</v>
      </c>
      <c r="H139" s="35">
        <v>0</v>
      </c>
      <c r="I139" s="35">
        <v>0</v>
      </c>
      <c r="J139" s="35">
        <v>0</v>
      </c>
      <c r="K139" s="35">
        <v>0</v>
      </c>
      <c r="L139" s="35">
        <v>0</v>
      </c>
      <c r="M139" s="35">
        <v>0</v>
      </c>
      <c r="N139" s="35">
        <v>0</v>
      </c>
      <c r="O139" s="35">
        <v>0</v>
      </c>
      <c r="P139" s="35">
        <v>7.0815972018514802E-3</v>
      </c>
      <c r="Q139" s="35">
        <v>7.11288754640546E-3</v>
      </c>
      <c r="R139" s="35">
        <v>7.13047423886988E-3</v>
      </c>
      <c r="S139" s="35">
        <v>7.3232210265466099E-3</v>
      </c>
      <c r="T139" s="35">
        <v>6.83327816087394E-3</v>
      </c>
      <c r="U139" s="35">
        <v>6.5738389234408501E-3</v>
      </c>
      <c r="V139" s="35">
        <v>6.3103626708484496E-3</v>
      </c>
      <c r="W139" s="35">
        <v>6.1989773678641997E-3</v>
      </c>
      <c r="X139" s="35">
        <v>6.2503167566035503E-3</v>
      </c>
      <c r="Y139" s="35">
        <v>6.26495532603629E-3</v>
      </c>
      <c r="Z139" s="35">
        <v>6.2730007143622403E-3</v>
      </c>
      <c r="AA139" s="35">
        <v>6.4398748102577003E-3</v>
      </c>
      <c r="AB139" s="35">
        <v>6.5470707589839802E-3</v>
      </c>
      <c r="AC139" s="35">
        <v>6.6725130956707601E-3</v>
      </c>
      <c r="AD139" s="35">
        <v>6.7323623067172501E-3</v>
      </c>
      <c r="AE139" s="35">
        <v>6.6711982145476701E-3</v>
      </c>
      <c r="AF139" s="35">
        <v>6.6937116283206297E-3</v>
      </c>
      <c r="AG139" s="35">
        <v>6.54953628227778E-3</v>
      </c>
      <c r="AH139" s="35">
        <v>6.4748181916585903E-3</v>
      </c>
      <c r="AI139" s="35">
        <v>6.4312124705956696E-3</v>
      </c>
      <c r="AJ139" s="35">
        <v>6.4947517712899199E-3</v>
      </c>
      <c r="AK139" s="35">
        <v>6.3673576603774096E-3</v>
      </c>
      <c r="AL139" s="35">
        <v>6.3210958572756703E-3</v>
      </c>
      <c r="AM139" s="35">
        <v>6.3031365730546298E-3</v>
      </c>
      <c r="AN139" s="35">
        <v>6.3139104714285696E-3</v>
      </c>
      <c r="AO139" s="35">
        <v>6.3324945778525203E-3</v>
      </c>
      <c r="AP139" s="35">
        <v>6.3018168433233704E-3</v>
      </c>
      <c r="AQ139" s="35">
        <v>6.2730208186515804E-3</v>
      </c>
      <c r="AR139" s="35">
        <v>6.2477329529233702E-3</v>
      </c>
      <c r="AS139" s="35">
        <v>6.21451147542894E-3</v>
      </c>
      <c r="AT139" s="35">
        <v>6.1786897417660204E-3</v>
      </c>
      <c r="AU139" s="35">
        <v>6.1478309035358798E-3</v>
      </c>
      <c r="AV139" s="35">
        <v>6.1213152525703696E-3</v>
      </c>
      <c r="AW139" s="35">
        <v>6.0934534753823901E-3</v>
      </c>
      <c r="AX139" s="35">
        <v>6.0624140515319501E-3</v>
      </c>
      <c r="AY139" s="35">
        <v>5.98201267319989E-3</v>
      </c>
      <c r="AZ139" s="35">
        <v>5.95218094148152E-3</v>
      </c>
      <c r="BA139" s="35">
        <v>5.9279248928375801E-3</v>
      </c>
      <c r="BB139" s="35">
        <v>5.9529807028124099E-3</v>
      </c>
      <c r="BC139" s="35">
        <v>5.9248995826141097E-3</v>
      </c>
      <c r="BD139" s="35">
        <v>5.9433069203031E-3</v>
      </c>
      <c r="BE139" s="35">
        <v>5.9612316792607501E-3</v>
      </c>
      <c r="BF139" s="35">
        <v>5.9809343187953203E-3</v>
      </c>
    </row>
    <row r="140" spans="1:58" s="35" customFormat="1" x14ac:dyDescent="0.2">
      <c r="A140" s="35" t="s">
        <v>12</v>
      </c>
      <c r="B140" s="35" t="s">
        <v>61</v>
      </c>
      <c r="C140" s="35" t="s">
        <v>36</v>
      </c>
      <c r="D140" s="35" t="s">
        <v>44</v>
      </c>
      <c r="E140" s="35">
        <v>0</v>
      </c>
      <c r="F140" s="35">
        <v>0</v>
      </c>
      <c r="G140" s="35">
        <v>0</v>
      </c>
      <c r="H140" s="35">
        <v>0</v>
      </c>
      <c r="I140" s="35">
        <v>0</v>
      </c>
      <c r="J140" s="35">
        <v>0</v>
      </c>
      <c r="K140" s="35">
        <v>0</v>
      </c>
      <c r="L140" s="35">
        <v>0</v>
      </c>
      <c r="M140" s="35">
        <v>0</v>
      </c>
      <c r="N140" s="35">
        <v>0</v>
      </c>
      <c r="O140" s="35">
        <v>0</v>
      </c>
      <c r="P140" s="35">
        <v>2.19339288729575E-2</v>
      </c>
      <c r="Q140" s="35">
        <v>2.20060632867413E-2</v>
      </c>
      <c r="R140" s="35">
        <v>2.2035630643969802E-2</v>
      </c>
      <c r="S140" s="35">
        <v>2.2605770443374699E-2</v>
      </c>
      <c r="T140" s="35">
        <v>2.1069577148624102E-2</v>
      </c>
      <c r="U140" s="35">
        <v>2.0246724468259401E-2</v>
      </c>
      <c r="V140" s="35">
        <v>1.9413260070530201E-2</v>
      </c>
      <c r="W140" s="35">
        <v>1.9048995758322501E-2</v>
      </c>
      <c r="X140" s="35">
        <v>1.9184981506742301E-2</v>
      </c>
      <c r="Y140" s="35">
        <v>1.9208086368072901E-2</v>
      </c>
      <c r="Z140" s="35">
        <v>1.9210897784888301E-2</v>
      </c>
      <c r="AA140" s="35">
        <v>1.96995084658287E-2</v>
      </c>
      <c r="AB140" s="35">
        <v>2.00046094584014E-2</v>
      </c>
      <c r="AC140" s="35">
        <v>2.0364651864563099E-2</v>
      </c>
      <c r="AD140" s="35">
        <v>2.0523857092743202E-2</v>
      </c>
      <c r="AE140" s="35">
        <v>2.03141533426567E-2</v>
      </c>
      <c r="AF140" s="35">
        <v>2.0359386708806101E-2</v>
      </c>
      <c r="AG140" s="35">
        <v>1.98980485627601E-2</v>
      </c>
      <c r="AH140" s="35">
        <v>1.9648490103248401E-2</v>
      </c>
      <c r="AI140" s="35">
        <v>1.9493757518351099E-2</v>
      </c>
      <c r="AJ140" s="35">
        <v>1.9663724582062701E-2</v>
      </c>
      <c r="AK140" s="35">
        <v>1.92558378269665E-2</v>
      </c>
      <c r="AL140" s="35">
        <v>1.9093912277952301E-2</v>
      </c>
      <c r="AM140" s="35">
        <v>1.9017702902820899E-2</v>
      </c>
      <c r="AN140" s="35">
        <v>1.9028211769889499E-2</v>
      </c>
      <c r="AO140" s="35">
        <v>1.90621559514116E-2</v>
      </c>
      <c r="AP140" s="35">
        <v>1.89478536456597E-2</v>
      </c>
      <c r="AQ140" s="35">
        <v>1.8839416340072201E-2</v>
      </c>
      <c r="AR140" s="35">
        <v>1.87417033247094E-2</v>
      </c>
      <c r="AS140" s="35">
        <v>1.8620395222175401E-2</v>
      </c>
      <c r="AT140" s="35">
        <v>1.84915365824532E-2</v>
      </c>
      <c r="AU140" s="35">
        <v>1.8377763177121201E-2</v>
      </c>
      <c r="AV140" s="35">
        <v>1.8277172793557998E-2</v>
      </c>
      <c r="AW140" s="35">
        <v>1.8172752566669802E-2</v>
      </c>
      <c r="AX140" s="35">
        <v>1.8059060730005599E-2</v>
      </c>
      <c r="AY140" s="35">
        <v>1.77987149851714E-2</v>
      </c>
      <c r="AZ140" s="35">
        <v>1.7689216824451199E-2</v>
      </c>
      <c r="BA140" s="35">
        <v>1.7596477415081701E-2</v>
      </c>
      <c r="BB140" s="35">
        <v>1.76501127497555E-2</v>
      </c>
      <c r="BC140" s="35">
        <v>1.7546211866979501E-2</v>
      </c>
      <c r="BD140" s="35">
        <v>1.7580017288272801E-2</v>
      </c>
      <c r="BE140" s="35">
        <v>1.7612268682215701E-2</v>
      </c>
      <c r="BF140" s="35">
        <v>1.7649641672106701E-2</v>
      </c>
    </row>
    <row r="141" spans="1:58" s="302" customFormat="1" x14ac:dyDescent="0.2"/>
    <row r="142" spans="1:58" s="302" customFormat="1" x14ac:dyDescent="0.2"/>
    <row r="143" spans="1:58" s="302" customFormat="1" x14ac:dyDescent="0.2">
      <c r="A143" s="302" t="s">
        <v>17</v>
      </c>
      <c r="C143" s="302" t="s">
        <v>228</v>
      </c>
      <c r="D143" s="302" t="s">
        <v>19</v>
      </c>
      <c r="E143" s="275">
        <f t="shared" ref="E143:O143" si="0">SUM(E2:E6)+SUM(E17:E27)+SUM(E50:E56)+E71</f>
        <v>10416.228988860274</v>
      </c>
      <c r="F143" s="275">
        <f t="shared" si="0"/>
        <v>10903.016355320238</v>
      </c>
      <c r="G143" s="275">
        <f t="shared" si="0"/>
        <v>11555.875889879586</v>
      </c>
      <c r="H143" s="275">
        <f t="shared" si="0"/>
        <v>12608.242481070391</v>
      </c>
      <c r="I143" s="275">
        <f t="shared" si="0"/>
        <v>13103.080355808637</v>
      </c>
      <c r="J143" s="275">
        <f t="shared" si="0"/>
        <v>14150.961537403884</v>
      </c>
      <c r="K143" s="275">
        <f t="shared" si="0"/>
        <v>14364.927423575798</v>
      </c>
      <c r="L143" s="275">
        <f t="shared" si="0"/>
        <v>15027.03878414768</v>
      </c>
      <c r="M143" s="275">
        <f t="shared" si="0"/>
        <v>16092.366477819167</v>
      </c>
      <c r="N143" s="275">
        <f t="shared" si="0"/>
        <v>16716.884468783886</v>
      </c>
      <c r="O143" s="275">
        <f t="shared" si="0"/>
        <v>17532.409751118583</v>
      </c>
      <c r="P143" s="275">
        <f>SUM(P2:P6)+SUM(P17:P27)+SUM(P50:P56)+P71</f>
        <v>18001.724766519033</v>
      </c>
      <c r="Q143" s="275">
        <f t="shared" ref="Q143:BF143" si="1">SUM(Q2:Q6)+SUM(Q17:Q27)+SUM(Q50:Q56)+Q71</f>
        <v>18567.893154384281</v>
      </c>
      <c r="R143" s="275">
        <f t="shared" si="1"/>
        <v>19466.309669602411</v>
      </c>
      <c r="S143" s="275">
        <f t="shared" si="1"/>
        <v>18855.459273990778</v>
      </c>
      <c r="T143" s="275">
        <f t="shared" si="1"/>
        <v>18671.347380190677</v>
      </c>
      <c r="U143" s="275">
        <f t="shared" si="1"/>
        <v>19303.962667479012</v>
      </c>
      <c r="V143" s="275">
        <f t="shared" si="1"/>
        <v>20306.952814899516</v>
      </c>
      <c r="W143" s="275">
        <f t="shared" si="1"/>
        <v>20402.38392339709</v>
      </c>
      <c r="X143" s="275">
        <f t="shared" si="1"/>
        <v>21355.204460556088</v>
      </c>
      <c r="Y143" s="275">
        <f t="shared" si="1"/>
        <v>19887.278608298104</v>
      </c>
      <c r="Z143" s="275">
        <f t="shared" si="1"/>
        <v>19531.836497936834</v>
      </c>
      <c r="AA143" s="275">
        <f t="shared" si="1"/>
        <v>19797.572191012194</v>
      </c>
      <c r="AB143" s="275">
        <f t="shared" si="1"/>
        <v>19517.209961884742</v>
      </c>
      <c r="AC143" s="275">
        <f t="shared" si="1"/>
        <v>19520.163934626555</v>
      </c>
      <c r="AD143" s="275">
        <f t="shared" si="1"/>
        <v>20305.512082201847</v>
      </c>
      <c r="AE143" s="275">
        <f t="shared" si="1"/>
        <v>20888.751816350337</v>
      </c>
      <c r="AF143" s="275">
        <f t="shared" si="1"/>
        <v>21708.825937629179</v>
      </c>
      <c r="AG143" s="275">
        <f t="shared" si="1"/>
        <v>22456.72200940004</v>
      </c>
      <c r="AH143" s="275">
        <f t="shared" si="1"/>
        <v>22308.894692265196</v>
      </c>
      <c r="AI143" s="275">
        <f t="shared" si="1"/>
        <v>22401.546645431135</v>
      </c>
      <c r="AJ143" s="275">
        <f t="shared" si="1"/>
        <v>23550.679452654651</v>
      </c>
      <c r="AK143" s="275">
        <f t="shared" si="1"/>
        <v>22832.323768018989</v>
      </c>
      <c r="AL143" s="275">
        <f t="shared" si="1"/>
        <v>23294.654521090441</v>
      </c>
      <c r="AM143" s="275">
        <f t="shared" si="1"/>
        <v>23261.259069108321</v>
      </c>
      <c r="AN143" s="275">
        <f t="shared" si="1"/>
        <v>23564.26403036889</v>
      </c>
      <c r="AO143" s="275">
        <f t="shared" si="1"/>
        <v>25138.204089157749</v>
      </c>
      <c r="AP143" s="275">
        <f t="shared" si="1"/>
        <v>25205.231625559947</v>
      </c>
      <c r="AQ143" s="275">
        <f t="shared" si="1"/>
        <v>25252.107550071883</v>
      </c>
      <c r="AR143" s="275">
        <f t="shared" si="1"/>
        <v>26425.562686555604</v>
      </c>
      <c r="AS143" s="275">
        <f t="shared" si="1"/>
        <v>26914.499471911055</v>
      </c>
      <c r="AT143" s="275">
        <f t="shared" si="1"/>
        <v>27345.247013433385</v>
      </c>
      <c r="AU143" s="275">
        <f t="shared" si="1"/>
        <v>27151.528541952801</v>
      </c>
      <c r="AV143" s="275">
        <f t="shared" si="1"/>
        <v>27328.162639874503</v>
      </c>
      <c r="AW143" s="275">
        <f t="shared" si="1"/>
        <v>27244.083351560974</v>
      </c>
      <c r="AX143" s="275">
        <f t="shared" si="1"/>
        <v>27577.237969135374</v>
      </c>
      <c r="AY143" s="275">
        <f t="shared" si="1"/>
        <v>27477.805673940453</v>
      </c>
      <c r="AZ143" s="275">
        <f t="shared" si="1"/>
        <v>27063.438698833645</v>
      </c>
      <c r="BA143" s="275">
        <f t="shared" si="1"/>
        <v>26620.981959266483</v>
      </c>
      <c r="BB143" s="275">
        <f t="shared" si="1"/>
        <v>24839.264570891515</v>
      </c>
      <c r="BC143" s="275">
        <f t="shared" si="1"/>
        <v>25811.899772257988</v>
      </c>
      <c r="BD143" s="275">
        <f t="shared" si="1"/>
        <v>24984.257106753961</v>
      </c>
      <c r="BE143" s="275">
        <f t="shared" si="1"/>
        <v>24699.833586834306</v>
      </c>
      <c r="BF143" s="275">
        <f t="shared" si="1"/>
        <v>25207.630081378546</v>
      </c>
    </row>
    <row r="144" spans="1:58" s="302" customFormat="1" x14ac:dyDescent="0.2">
      <c r="A144" s="302" t="s">
        <v>17</v>
      </c>
      <c r="C144" s="302" t="s">
        <v>228</v>
      </c>
      <c r="D144" s="302" t="s">
        <v>43</v>
      </c>
      <c r="E144" s="275">
        <f t="shared" ref="E144:O144" si="2">SUM(E7:E11)+SUM(E28:E38)+SUM(E57:E63)+E72</f>
        <v>160382.44724565491</v>
      </c>
      <c r="F144" s="275">
        <f t="shared" si="2"/>
        <v>159985.97131420753</v>
      </c>
      <c r="G144" s="275">
        <f t="shared" si="2"/>
        <v>165164.71642934668</v>
      </c>
      <c r="H144" s="275">
        <f t="shared" si="2"/>
        <v>171624.85652017593</v>
      </c>
      <c r="I144" s="275">
        <f t="shared" si="2"/>
        <v>172347.83964421495</v>
      </c>
      <c r="J144" s="275">
        <f t="shared" si="2"/>
        <v>179880.28193187257</v>
      </c>
      <c r="K144" s="275">
        <f t="shared" si="2"/>
        <v>178842.00092495373</v>
      </c>
      <c r="L144" s="275">
        <f t="shared" si="2"/>
        <v>180495.85542913794</v>
      </c>
      <c r="M144" s="275">
        <f t="shared" si="2"/>
        <v>183143.86722952555</v>
      </c>
      <c r="N144" s="275">
        <f t="shared" si="2"/>
        <v>189603.61801752727</v>
      </c>
      <c r="O144" s="275">
        <f t="shared" si="2"/>
        <v>198524.23745323031</v>
      </c>
      <c r="P144" s="275">
        <f>SUM(P7:P11)+SUM(P28:P38)+SUM(P57:P63)+P72</f>
        <v>198874.97887731603</v>
      </c>
      <c r="Q144" s="275">
        <f t="shared" ref="Q144:BF144" si="3">SUM(Q7:Q11)+SUM(Q28:Q38)+SUM(Q57:Q63)+Q72</f>
        <v>198248.42739286125</v>
      </c>
      <c r="R144" s="275">
        <f t="shared" si="3"/>
        <v>205872.80843367535</v>
      </c>
      <c r="S144" s="275">
        <f t="shared" si="3"/>
        <v>197251.46757319578</v>
      </c>
      <c r="T144" s="275">
        <f t="shared" si="3"/>
        <v>190539.40295934709</v>
      </c>
      <c r="U144" s="275">
        <f t="shared" si="3"/>
        <v>193752.07700859348</v>
      </c>
      <c r="V144" s="275">
        <f t="shared" si="3"/>
        <v>198044.41443106823</v>
      </c>
      <c r="W144" s="275">
        <f t="shared" si="3"/>
        <v>197249.68029467124</v>
      </c>
      <c r="X144" s="275">
        <f t="shared" si="3"/>
        <v>207305.17101882177</v>
      </c>
      <c r="Y144" s="275">
        <f t="shared" si="3"/>
        <v>191224.3506483915</v>
      </c>
      <c r="Z144" s="275">
        <f t="shared" si="3"/>
        <v>184965.76868010426</v>
      </c>
      <c r="AA144" s="275">
        <f t="shared" si="3"/>
        <v>182903.34417466351</v>
      </c>
      <c r="AB144" s="275">
        <f t="shared" si="3"/>
        <v>181739.40548279299</v>
      </c>
      <c r="AC144" s="275">
        <f t="shared" si="3"/>
        <v>179732.87610604436</v>
      </c>
      <c r="AD144" s="275">
        <f t="shared" si="3"/>
        <v>187774.85835937606</v>
      </c>
      <c r="AE144" s="275">
        <f t="shared" si="3"/>
        <v>192442.48518980012</v>
      </c>
      <c r="AF144" s="275">
        <f t="shared" si="3"/>
        <v>194266.21885134649</v>
      </c>
      <c r="AG144" s="275">
        <f t="shared" si="3"/>
        <v>197455.85418511985</v>
      </c>
      <c r="AH144" s="275">
        <f t="shared" si="3"/>
        <v>195161.7601252952</v>
      </c>
      <c r="AI144" s="275">
        <f t="shared" si="3"/>
        <v>194252.39291258575</v>
      </c>
      <c r="AJ144" s="275">
        <f t="shared" si="3"/>
        <v>200333.46197942831</v>
      </c>
      <c r="AK144" s="275">
        <f t="shared" si="3"/>
        <v>198265.86929446986</v>
      </c>
      <c r="AL144" s="275">
        <f t="shared" si="3"/>
        <v>199822.22768309023</v>
      </c>
      <c r="AM144" s="275">
        <f t="shared" si="3"/>
        <v>197726.97978553813</v>
      </c>
      <c r="AN144" s="275">
        <f t="shared" si="3"/>
        <v>197558.53392891784</v>
      </c>
      <c r="AO144" s="275">
        <f t="shared" si="3"/>
        <v>207126.56011964084</v>
      </c>
      <c r="AP144" s="275">
        <f t="shared" si="3"/>
        <v>202635.21772186409</v>
      </c>
      <c r="AQ144" s="275">
        <f t="shared" si="3"/>
        <v>203958.08618089484</v>
      </c>
      <c r="AR144" s="275">
        <f t="shared" si="3"/>
        <v>204879.21792737753</v>
      </c>
      <c r="AS144" s="275">
        <f t="shared" si="3"/>
        <v>206060.53835700391</v>
      </c>
      <c r="AT144" s="275">
        <f t="shared" si="3"/>
        <v>208481.62561450928</v>
      </c>
      <c r="AU144" s="275">
        <f t="shared" si="3"/>
        <v>204469.62383207874</v>
      </c>
      <c r="AV144" s="275">
        <f t="shared" si="3"/>
        <v>206396.56145023051</v>
      </c>
      <c r="AW144" s="275">
        <f t="shared" si="3"/>
        <v>206519.13428377715</v>
      </c>
      <c r="AX144" s="275">
        <f t="shared" si="3"/>
        <v>208435.53998769287</v>
      </c>
      <c r="AY144" s="275">
        <f t="shared" si="3"/>
        <v>205838.78334328602</v>
      </c>
      <c r="AZ144" s="275">
        <f t="shared" si="3"/>
        <v>199509.11109117436</v>
      </c>
      <c r="BA144" s="275">
        <f t="shared" si="3"/>
        <v>196809.29326056986</v>
      </c>
      <c r="BB144" s="275">
        <f t="shared" si="3"/>
        <v>184163.1763800701</v>
      </c>
      <c r="BC144" s="275">
        <f t="shared" si="3"/>
        <v>190834.2214822947</v>
      </c>
      <c r="BD144" s="275">
        <f t="shared" si="3"/>
        <v>176909.82801579809</v>
      </c>
      <c r="BE144" s="275">
        <f t="shared" si="3"/>
        <v>183165.85210455587</v>
      </c>
      <c r="BF144" s="275">
        <f t="shared" si="3"/>
        <v>181951.60038040316</v>
      </c>
    </row>
    <row r="145" spans="1:58" s="302" customFormat="1" x14ac:dyDescent="0.2">
      <c r="A145" s="302" t="s">
        <v>12</v>
      </c>
      <c r="C145" s="302" t="s">
        <v>228</v>
      </c>
      <c r="D145" s="302" t="s">
        <v>19</v>
      </c>
      <c r="E145" s="275"/>
      <c r="F145" s="275"/>
      <c r="G145" s="275"/>
      <c r="H145" s="275"/>
      <c r="I145" s="275"/>
      <c r="J145" s="275"/>
      <c r="K145" s="275"/>
      <c r="L145" s="275"/>
      <c r="M145" s="275"/>
      <c r="N145" s="275"/>
      <c r="O145" s="275"/>
      <c r="P145" s="275">
        <f>SUM(P75:P79)+SUM(P90:P95)+SUM(P108:P116)+P135+P136</f>
        <v>259.04000328792034</v>
      </c>
      <c r="Q145" s="275">
        <f t="shared" ref="Q145:BF145" si="4">SUM(Q75:Q79)+SUM(Q90:Q95)+SUM(Q108:Q116)+Q135+Q136</f>
        <v>281.4058644320391</v>
      </c>
      <c r="R145" s="275">
        <f t="shared" si="4"/>
        <v>309.65531577812055</v>
      </c>
      <c r="S145" s="275">
        <f t="shared" si="4"/>
        <v>318.35888349433924</v>
      </c>
      <c r="T145" s="275">
        <f t="shared" si="4"/>
        <v>319.15765284778081</v>
      </c>
      <c r="U145" s="275">
        <f t="shared" si="4"/>
        <v>329.25522797135852</v>
      </c>
      <c r="V145" s="275">
        <f t="shared" si="4"/>
        <v>343.07991116420834</v>
      </c>
      <c r="W145" s="275">
        <f t="shared" si="4"/>
        <v>316.90874828751612</v>
      </c>
      <c r="X145" s="275">
        <f t="shared" si="4"/>
        <v>336.82803496036718</v>
      </c>
      <c r="Y145" s="275">
        <f t="shared" si="4"/>
        <v>359.22473334368635</v>
      </c>
      <c r="Z145" s="275">
        <f t="shared" si="4"/>
        <v>384.99384583446397</v>
      </c>
      <c r="AA145" s="275">
        <f t="shared" si="4"/>
        <v>344.0046988897758</v>
      </c>
      <c r="AB145" s="275">
        <f t="shared" si="4"/>
        <v>209.30352876026618</v>
      </c>
      <c r="AC145" s="275">
        <f t="shared" si="4"/>
        <v>193.79570602702859</v>
      </c>
      <c r="AD145" s="275">
        <f t="shared" si="4"/>
        <v>242.96843596741496</v>
      </c>
      <c r="AE145" s="275">
        <f t="shared" si="4"/>
        <v>314.77766662093518</v>
      </c>
      <c r="AF145" s="275">
        <f t="shared" si="4"/>
        <v>343.84262071432659</v>
      </c>
      <c r="AG145" s="275">
        <f t="shared" si="4"/>
        <v>362.36548710921232</v>
      </c>
      <c r="AH145" s="275">
        <f t="shared" si="4"/>
        <v>381.20126791586836</v>
      </c>
      <c r="AI145" s="275">
        <f t="shared" si="4"/>
        <v>386.92381838314975</v>
      </c>
      <c r="AJ145" s="275">
        <f t="shared" si="4"/>
        <v>392.02371875772639</v>
      </c>
      <c r="AK145" s="275">
        <f t="shared" si="4"/>
        <v>422.36629346869512</v>
      </c>
      <c r="AL145" s="275">
        <f t="shared" si="4"/>
        <v>431.1003901039652</v>
      </c>
      <c r="AM145" s="275">
        <f t="shared" si="4"/>
        <v>428.01004291268782</v>
      </c>
      <c r="AN145" s="275">
        <f t="shared" si="4"/>
        <v>461.37935190014002</v>
      </c>
      <c r="AO145" s="275">
        <f t="shared" si="4"/>
        <v>486.92270513575727</v>
      </c>
      <c r="AP145" s="275">
        <f t="shared" si="4"/>
        <v>521.02880548007818</v>
      </c>
      <c r="AQ145" s="275">
        <f t="shared" si="4"/>
        <v>485.90088591535908</v>
      </c>
      <c r="AR145" s="275">
        <f t="shared" si="4"/>
        <v>568.35443402278179</v>
      </c>
      <c r="AS145" s="275">
        <f t="shared" si="4"/>
        <v>573.19534090929687</v>
      </c>
      <c r="AT145" s="275">
        <f t="shared" si="4"/>
        <v>577.89978840716435</v>
      </c>
      <c r="AU145" s="275">
        <f t="shared" si="4"/>
        <v>578.83265771750416</v>
      </c>
      <c r="AV145" s="275">
        <f t="shared" si="4"/>
        <v>496.57219389526773</v>
      </c>
      <c r="AW145" s="275">
        <f t="shared" si="4"/>
        <v>528.80898104998369</v>
      </c>
      <c r="AX145" s="275">
        <f t="shared" si="4"/>
        <v>557.55182849793039</v>
      </c>
      <c r="AY145" s="275">
        <f t="shared" si="4"/>
        <v>616.35878150057783</v>
      </c>
      <c r="AZ145" s="275">
        <f t="shared" si="4"/>
        <v>600.4518612058406</v>
      </c>
      <c r="BA145" s="275">
        <f t="shared" si="4"/>
        <v>621.05751001738963</v>
      </c>
      <c r="BB145" s="275">
        <f t="shared" si="4"/>
        <v>735.99839823288687</v>
      </c>
      <c r="BC145" s="275">
        <f t="shared" si="4"/>
        <v>751.15757701211373</v>
      </c>
      <c r="BD145" s="275">
        <f t="shared" si="4"/>
        <v>852.55821293902557</v>
      </c>
      <c r="BE145" s="275">
        <f t="shared" si="4"/>
        <v>968.79818313095961</v>
      </c>
      <c r="BF145" s="275">
        <f t="shared" si="4"/>
        <v>1025.7022862036636</v>
      </c>
    </row>
    <row r="146" spans="1:58" s="302" customFormat="1" x14ac:dyDescent="0.2">
      <c r="A146" s="302" t="s">
        <v>12</v>
      </c>
      <c r="C146" s="302" t="s">
        <v>228</v>
      </c>
      <c r="D146" s="302" t="s">
        <v>43</v>
      </c>
      <c r="E146" s="275"/>
      <c r="F146" s="275"/>
      <c r="G146" s="275"/>
      <c r="H146" s="275"/>
      <c r="I146" s="275"/>
      <c r="J146" s="275"/>
      <c r="K146" s="275"/>
      <c r="L146" s="275"/>
      <c r="M146" s="275"/>
      <c r="N146" s="275"/>
      <c r="O146" s="275"/>
      <c r="P146" s="275">
        <f>SUM(P80:P84)+SUM(P96:P101)+SUM(P117:P125)+P137+P138</f>
        <v>4271.6480257965477</v>
      </c>
      <c r="Q146" s="275">
        <f t="shared" ref="Q146:BF146" si="5">SUM(Q80:Q84)+SUM(Q96:Q101)+SUM(Q117:Q125)+Q137+Q138</f>
        <v>4478.5514754102624</v>
      </c>
      <c r="R146" s="275">
        <f t="shared" si="5"/>
        <v>4715.94904919293</v>
      </c>
      <c r="S146" s="275">
        <f t="shared" si="5"/>
        <v>4909.9326483991426</v>
      </c>
      <c r="T146" s="275">
        <f t="shared" si="5"/>
        <v>4998.4129500965573</v>
      </c>
      <c r="U146" s="275">
        <f t="shared" si="5"/>
        <v>5045.8005839247253</v>
      </c>
      <c r="V146" s="275">
        <f t="shared" si="5"/>
        <v>5247.2594796033272</v>
      </c>
      <c r="W146" s="275">
        <f t="shared" si="5"/>
        <v>5264.1149766720491</v>
      </c>
      <c r="X146" s="275">
        <f t="shared" si="5"/>
        <v>5325.870008132817</v>
      </c>
      <c r="Y146" s="275">
        <f t="shared" si="5"/>
        <v>5456.8340041358533</v>
      </c>
      <c r="Z146" s="275">
        <f t="shared" si="5"/>
        <v>5696.6253573311187</v>
      </c>
      <c r="AA146" s="275">
        <f t="shared" si="5"/>
        <v>5748.5010135937646</v>
      </c>
      <c r="AB146" s="275">
        <f t="shared" si="5"/>
        <v>5265.1520013330692</v>
      </c>
      <c r="AC146" s="275">
        <f t="shared" si="5"/>
        <v>5580.6998109121587</v>
      </c>
      <c r="AD146" s="275">
        <f t="shared" si="5"/>
        <v>5994.3281769852792</v>
      </c>
      <c r="AE146" s="275">
        <f t="shared" si="5"/>
        <v>6263.4772110783715</v>
      </c>
      <c r="AF146" s="275">
        <f t="shared" si="5"/>
        <v>6478.7230138349623</v>
      </c>
      <c r="AG146" s="275">
        <f t="shared" si="5"/>
        <v>6610.1767281789225</v>
      </c>
      <c r="AH146" s="275">
        <f t="shared" si="5"/>
        <v>6994.9656057279917</v>
      </c>
      <c r="AI146" s="275">
        <f t="shared" si="5"/>
        <v>7105.2442128706862</v>
      </c>
      <c r="AJ146" s="275">
        <f t="shared" si="5"/>
        <v>7225.9568962031617</v>
      </c>
      <c r="AK146" s="275">
        <f t="shared" si="5"/>
        <v>7439.9577776683309</v>
      </c>
      <c r="AL146" s="275">
        <f t="shared" si="5"/>
        <v>7624.0248540519151</v>
      </c>
      <c r="AM146" s="275">
        <f t="shared" si="5"/>
        <v>7735.8231121863</v>
      </c>
      <c r="AN146" s="275">
        <f t="shared" si="5"/>
        <v>7927.372061214719</v>
      </c>
      <c r="AO146" s="275">
        <f t="shared" si="5"/>
        <v>8064.9477014522909</v>
      </c>
      <c r="AP146" s="275">
        <f t="shared" si="5"/>
        <v>8047.5362379495173</v>
      </c>
      <c r="AQ146" s="275">
        <f t="shared" si="5"/>
        <v>8337.4680591873876</v>
      </c>
      <c r="AR146" s="275">
        <f t="shared" si="5"/>
        <v>8497.6312969978353</v>
      </c>
      <c r="AS146" s="275">
        <f t="shared" si="5"/>
        <v>8322.7321089511643</v>
      </c>
      <c r="AT146" s="275">
        <f t="shared" si="5"/>
        <v>8329.969524346212</v>
      </c>
      <c r="AU146" s="275">
        <f t="shared" si="5"/>
        <v>8271.6426997770268</v>
      </c>
      <c r="AV146" s="275">
        <f t="shared" si="5"/>
        <v>7911.3511113978293</v>
      </c>
      <c r="AW146" s="275">
        <f t="shared" si="5"/>
        <v>7964.7709244492844</v>
      </c>
      <c r="AX146" s="275">
        <f t="shared" si="5"/>
        <v>7912.0514830669208</v>
      </c>
      <c r="AY146" s="275">
        <f t="shared" si="5"/>
        <v>8258.1980480653492</v>
      </c>
      <c r="AZ146" s="275">
        <f t="shared" si="5"/>
        <v>8321.2045628811193</v>
      </c>
      <c r="BA146" s="275">
        <f t="shared" si="5"/>
        <v>8331.9772405154763</v>
      </c>
      <c r="BB146" s="275">
        <f t="shared" si="5"/>
        <v>8920.9042281209677</v>
      </c>
      <c r="BC146" s="275">
        <f t="shared" si="5"/>
        <v>9427.864171432735</v>
      </c>
      <c r="BD146" s="275">
        <f t="shared" si="5"/>
        <v>10001.907912150082</v>
      </c>
      <c r="BE146" s="275">
        <f t="shared" si="5"/>
        <v>10694.675386100489</v>
      </c>
      <c r="BF146" s="275">
        <f t="shared" si="5"/>
        <v>11181.120831747774</v>
      </c>
    </row>
    <row r="147" spans="1:58" s="302" customFormat="1" x14ac:dyDescent="0.2">
      <c r="P147" s="275"/>
      <c r="Q147" s="275"/>
      <c r="R147" s="275"/>
      <c r="S147" s="275"/>
      <c r="T147" s="275"/>
      <c r="U147" s="275"/>
      <c r="V147" s="275"/>
      <c r="W147" s="275"/>
      <c r="X147" s="275"/>
      <c r="Y147" s="275"/>
      <c r="Z147" s="275"/>
      <c r="AA147" s="275"/>
      <c r="AB147" s="275"/>
      <c r="AC147" s="275"/>
      <c r="AD147" s="275"/>
      <c r="AE147" s="275"/>
      <c r="AF147" s="275"/>
      <c r="AG147" s="275"/>
      <c r="AH147" s="275"/>
      <c r="AI147" s="275"/>
      <c r="AJ147" s="275"/>
      <c r="AK147" s="275"/>
      <c r="AL147" s="275"/>
      <c r="AM147" s="275"/>
      <c r="AN147" s="275"/>
      <c r="AO147" s="275"/>
      <c r="AP147" s="275"/>
      <c r="AQ147" s="275"/>
      <c r="AR147" s="275"/>
      <c r="AS147" s="275"/>
      <c r="AT147" s="275"/>
      <c r="AU147" s="275"/>
      <c r="AV147" s="275"/>
      <c r="AW147" s="275"/>
      <c r="AX147" s="275"/>
      <c r="AY147" s="275"/>
      <c r="AZ147" s="275"/>
      <c r="BA147" s="275"/>
      <c r="BB147" s="275"/>
      <c r="BC147" s="275"/>
      <c r="BD147" s="275"/>
      <c r="BE147" s="275"/>
      <c r="BF147" s="275"/>
    </row>
    <row r="148" spans="1:58" s="302" customFormat="1" x14ac:dyDescent="0.2">
      <c r="A148" s="302" t="s">
        <v>17</v>
      </c>
      <c r="C148" s="302" t="s">
        <v>227</v>
      </c>
      <c r="D148" s="302" t="s">
        <v>19</v>
      </c>
      <c r="P148" s="275" t="e">
        <f>#REF!</f>
        <v>#REF!</v>
      </c>
      <c r="Q148" s="275" t="e">
        <f>#REF!</f>
        <v>#REF!</v>
      </c>
      <c r="R148" s="275" t="e">
        <f>#REF!</f>
        <v>#REF!</v>
      </c>
      <c r="S148" s="275" t="e">
        <f>#REF!</f>
        <v>#REF!</v>
      </c>
      <c r="T148" s="275" t="e">
        <f>#REF!</f>
        <v>#REF!</v>
      </c>
      <c r="U148" s="275" t="e">
        <f>#REF!</f>
        <v>#REF!</v>
      </c>
      <c r="V148" s="275" t="e">
        <f>#REF!</f>
        <v>#REF!</v>
      </c>
      <c r="W148" s="275" t="e">
        <f>#REF!</f>
        <v>#REF!</v>
      </c>
      <c r="X148" s="275" t="e">
        <f>#REF!</f>
        <v>#REF!</v>
      </c>
      <c r="Y148" s="275" t="e">
        <f>#REF!</f>
        <v>#REF!</v>
      </c>
      <c r="Z148" s="275" t="e">
        <f>#REF!</f>
        <v>#REF!</v>
      </c>
      <c r="AA148" s="275" t="e">
        <f>#REF!</f>
        <v>#REF!</v>
      </c>
      <c r="AB148" s="275" t="e">
        <f>#REF!</f>
        <v>#REF!</v>
      </c>
      <c r="AC148" s="275" t="e">
        <f>#REF!</f>
        <v>#REF!</v>
      </c>
      <c r="AD148" s="275" t="e">
        <f>#REF!</f>
        <v>#REF!</v>
      </c>
      <c r="AE148" s="275" t="e">
        <f>#REF!</f>
        <v>#REF!</v>
      </c>
      <c r="AF148" s="275" t="e">
        <f>#REF!</f>
        <v>#REF!</v>
      </c>
      <c r="AG148" s="275" t="e">
        <f>#REF!</f>
        <v>#REF!</v>
      </c>
      <c r="AH148" s="275" t="e">
        <f>#REF!</f>
        <v>#REF!</v>
      </c>
      <c r="AI148" s="275" t="e">
        <f>#REF!</f>
        <v>#REF!</v>
      </c>
      <c r="AJ148" s="275" t="e">
        <f>#REF!</f>
        <v>#REF!</v>
      </c>
      <c r="AK148" s="275" t="e">
        <f>#REF!</f>
        <v>#REF!</v>
      </c>
      <c r="AL148" s="275" t="e">
        <f>#REF!</f>
        <v>#REF!</v>
      </c>
      <c r="AM148" s="275" t="e">
        <f>#REF!</f>
        <v>#REF!</v>
      </c>
      <c r="AN148" s="275" t="e">
        <f>#REF!</f>
        <v>#REF!</v>
      </c>
      <c r="AO148" s="275" t="e">
        <f>#REF!</f>
        <v>#REF!</v>
      </c>
      <c r="AP148" s="275" t="e">
        <f>#REF!</f>
        <v>#REF!</v>
      </c>
      <c r="AQ148" s="275" t="e">
        <f>#REF!</f>
        <v>#REF!</v>
      </c>
      <c r="AR148" s="275" t="e">
        <f>#REF!</f>
        <v>#REF!</v>
      </c>
      <c r="AS148" s="275" t="e">
        <f>#REF!</f>
        <v>#REF!</v>
      </c>
      <c r="AT148" s="275" t="e">
        <f>#REF!</f>
        <v>#REF!</v>
      </c>
      <c r="AU148" s="275" t="e">
        <f>#REF!</f>
        <v>#REF!</v>
      </c>
      <c r="AV148" s="275" t="e">
        <f>#REF!</f>
        <v>#REF!</v>
      </c>
      <c r="AW148" s="275" t="e">
        <f>#REF!</f>
        <v>#REF!</v>
      </c>
      <c r="AX148" s="275" t="e">
        <f>#REF!</f>
        <v>#REF!</v>
      </c>
      <c r="AY148" s="275" t="e">
        <f>#REF!</f>
        <v>#REF!</v>
      </c>
      <c r="AZ148" s="275" t="e">
        <f>#REF!</f>
        <v>#REF!</v>
      </c>
      <c r="BA148" s="275" t="e">
        <f>#REF!</f>
        <v>#REF!</v>
      </c>
      <c r="BB148" s="275" t="e">
        <f>#REF!</f>
        <v>#REF!</v>
      </c>
      <c r="BC148" s="275" t="e">
        <f>#REF!</f>
        <v>#REF!</v>
      </c>
      <c r="BD148" s="275" t="e">
        <f>#REF!</f>
        <v>#REF!</v>
      </c>
      <c r="BE148" s="275" t="e">
        <f>#REF!</f>
        <v>#REF!</v>
      </c>
      <c r="BF148" s="275" t="e">
        <f>#REF!</f>
        <v>#REF!</v>
      </c>
    </row>
    <row r="149" spans="1:58" s="302" customFormat="1" x14ac:dyDescent="0.2">
      <c r="A149" s="302" t="s">
        <v>17</v>
      </c>
      <c r="C149" s="302" t="s">
        <v>227</v>
      </c>
      <c r="D149" s="302" t="s">
        <v>43</v>
      </c>
      <c r="P149" s="275" t="e">
        <f>#REF!</f>
        <v>#REF!</v>
      </c>
      <c r="Q149" s="275" t="e">
        <f>#REF!</f>
        <v>#REF!</v>
      </c>
      <c r="R149" s="275" t="e">
        <f>#REF!</f>
        <v>#REF!</v>
      </c>
      <c r="S149" s="275" t="e">
        <f>#REF!</f>
        <v>#REF!</v>
      </c>
      <c r="T149" s="275" t="e">
        <f>#REF!</f>
        <v>#REF!</v>
      </c>
      <c r="U149" s="275" t="e">
        <f>#REF!</f>
        <v>#REF!</v>
      </c>
      <c r="V149" s="275" t="e">
        <f>#REF!</f>
        <v>#REF!</v>
      </c>
      <c r="W149" s="275" t="e">
        <f>#REF!</f>
        <v>#REF!</v>
      </c>
      <c r="X149" s="275" t="e">
        <f>#REF!</f>
        <v>#REF!</v>
      </c>
      <c r="Y149" s="275" t="e">
        <f>#REF!</f>
        <v>#REF!</v>
      </c>
      <c r="Z149" s="275" t="e">
        <f>#REF!</f>
        <v>#REF!</v>
      </c>
      <c r="AA149" s="275" t="e">
        <f>#REF!</f>
        <v>#REF!</v>
      </c>
      <c r="AB149" s="275" t="e">
        <f>#REF!</f>
        <v>#REF!</v>
      </c>
      <c r="AC149" s="275" t="e">
        <f>#REF!</f>
        <v>#REF!</v>
      </c>
      <c r="AD149" s="275" t="e">
        <f>#REF!</f>
        <v>#REF!</v>
      </c>
      <c r="AE149" s="275" t="e">
        <f>#REF!</f>
        <v>#REF!</v>
      </c>
      <c r="AF149" s="275" t="e">
        <f>#REF!</f>
        <v>#REF!</v>
      </c>
      <c r="AG149" s="275" t="e">
        <f>#REF!</f>
        <v>#REF!</v>
      </c>
      <c r="AH149" s="275" t="e">
        <f>#REF!</f>
        <v>#REF!</v>
      </c>
      <c r="AI149" s="275" t="e">
        <f>#REF!</f>
        <v>#REF!</v>
      </c>
      <c r="AJ149" s="275" t="e">
        <f>#REF!</f>
        <v>#REF!</v>
      </c>
      <c r="AK149" s="275" t="e">
        <f>#REF!</f>
        <v>#REF!</v>
      </c>
      <c r="AL149" s="275" t="e">
        <f>#REF!</f>
        <v>#REF!</v>
      </c>
      <c r="AM149" s="275" t="e">
        <f>#REF!</f>
        <v>#REF!</v>
      </c>
      <c r="AN149" s="275" t="e">
        <f>#REF!</f>
        <v>#REF!</v>
      </c>
      <c r="AO149" s="275" t="e">
        <f>#REF!</f>
        <v>#REF!</v>
      </c>
      <c r="AP149" s="275" t="e">
        <f>#REF!</f>
        <v>#REF!</v>
      </c>
      <c r="AQ149" s="275" t="e">
        <f>#REF!</f>
        <v>#REF!</v>
      </c>
      <c r="AR149" s="275" t="e">
        <f>#REF!</f>
        <v>#REF!</v>
      </c>
      <c r="AS149" s="275" t="e">
        <f>#REF!</f>
        <v>#REF!</v>
      </c>
      <c r="AT149" s="275" t="e">
        <f>#REF!</f>
        <v>#REF!</v>
      </c>
      <c r="AU149" s="275" t="e">
        <f>#REF!</f>
        <v>#REF!</v>
      </c>
      <c r="AV149" s="275" t="e">
        <f>#REF!</f>
        <v>#REF!</v>
      </c>
      <c r="AW149" s="275" t="e">
        <f>#REF!</f>
        <v>#REF!</v>
      </c>
      <c r="AX149" s="275" t="e">
        <f>#REF!</f>
        <v>#REF!</v>
      </c>
      <c r="AY149" s="275" t="e">
        <f>#REF!</f>
        <v>#REF!</v>
      </c>
      <c r="AZ149" s="275" t="e">
        <f>#REF!</f>
        <v>#REF!</v>
      </c>
      <c r="BA149" s="275" t="e">
        <f>#REF!</f>
        <v>#REF!</v>
      </c>
      <c r="BB149" s="275" t="e">
        <f>#REF!</f>
        <v>#REF!</v>
      </c>
      <c r="BC149" s="275" t="e">
        <f>#REF!</f>
        <v>#REF!</v>
      </c>
      <c r="BD149" s="275" t="e">
        <f>#REF!</f>
        <v>#REF!</v>
      </c>
      <c r="BE149" s="275" t="e">
        <f>#REF!</f>
        <v>#REF!</v>
      </c>
      <c r="BF149" s="275" t="e">
        <f>#REF!</f>
        <v>#REF!</v>
      </c>
    </row>
    <row r="150" spans="1:58" s="302" customFormat="1" x14ac:dyDescent="0.2">
      <c r="A150" s="302" t="s">
        <v>12</v>
      </c>
      <c r="C150" s="302" t="s">
        <v>227</v>
      </c>
      <c r="D150" s="302" t="s">
        <v>19</v>
      </c>
      <c r="P150" s="275" t="e">
        <f>#REF!</f>
        <v>#REF!</v>
      </c>
      <c r="Q150" s="275" t="e">
        <f>#REF!</f>
        <v>#REF!</v>
      </c>
      <c r="R150" s="275" t="e">
        <f>#REF!</f>
        <v>#REF!</v>
      </c>
      <c r="S150" s="275" t="e">
        <f>#REF!</f>
        <v>#REF!</v>
      </c>
      <c r="T150" s="275" t="e">
        <f>#REF!</f>
        <v>#REF!</v>
      </c>
      <c r="U150" s="275" t="e">
        <f>#REF!</f>
        <v>#REF!</v>
      </c>
      <c r="V150" s="275" t="e">
        <f>#REF!</f>
        <v>#REF!</v>
      </c>
      <c r="W150" s="275" t="e">
        <f>#REF!</f>
        <v>#REF!</v>
      </c>
      <c r="X150" s="275" t="e">
        <f>#REF!</f>
        <v>#REF!</v>
      </c>
      <c r="Y150" s="275" t="e">
        <f>#REF!</f>
        <v>#REF!</v>
      </c>
      <c r="Z150" s="275" t="e">
        <f>#REF!</f>
        <v>#REF!</v>
      </c>
      <c r="AA150" s="275" t="e">
        <f>#REF!</f>
        <v>#REF!</v>
      </c>
      <c r="AB150" s="275" t="e">
        <f>#REF!</f>
        <v>#REF!</v>
      </c>
      <c r="AC150" s="275" t="e">
        <f>#REF!</f>
        <v>#REF!</v>
      </c>
      <c r="AD150" s="275" t="e">
        <f>#REF!</f>
        <v>#REF!</v>
      </c>
      <c r="AE150" s="275" t="e">
        <f>#REF!</f>
        <v>#REF!</v>
      </c>
      <c r="AF150" s="275" t="e">
        <f>#REF!</f>
        <v>#REF!</v>
      </c>
      <c r="AG150" s="275" t="e">
        <f>#REF!</f>
        <v>#REF!</v>
      </c>
      <c r="AH150" s="275" t="e">
        <f>#REF!</f>
        <v>#REF!</v>
      </c>
      <c r="AI150" s="275" t="e">
        <f>#REF!</f>
        <v>#REF!</v>
      </c>
      <c r="AJ150" s="275" t="e">
        <f>#REF!</f>
        <v>#REF!</v>
      </c>
      <c r="AK150" s="275" t="e">
        <f>#REF!</f>
        <v>#REF!</v>
      </c>
      <c r="AL150" s="275" t="e">
        <f>#REF!</f>
        <v>#REF!</v>
      </c>
      <c r="AM150" s="275" t="e">
        <f>#REF!</f>
        <v>#REF!</v>
      </c>
      <c r="AN150" s="275" t="e">
        <f>#REF!</f>
        <v>#REF!</v>
      </c>
      <c r="AO150" s="275" t="e">
        <f>#REF!</f>
        <v>#REF!</v>
      </c>
      <c r="AP150" s="275" t="e">
        <f>#REF!</f>
        <v>#REF!</v>
      </c>
      <c r="AQ150" s="275" t="e">
        <f>#REF!</f>
        <v>#REF!</v>
      </c>
      <c r="AR150" s="275" t="e">
        <f>#REF!</f>
        <v>#REF!</v>
      </c>
      <c r="AS150" s="275" t="e">
        <f>#REF!</f>
        <v>#REF!</v>
      </c>
      <c r="AT150" s="275" t="e">
        <f>#REF!</f>
        <v>#REF!</v>
      </c>
      <c r="AU150" s="275" t="e">
        <f>#REF!</f>
        <v>#REF!</v>
      </c>
      <c r="AV150" s="275" t="e">
        <f>#REF!</f>
        <v>#REF!</v>
      </c>
      <c r="AW150" s="275" t="e">
        <f>#REF!</f>
        <v>#REF!</v>
      </c>
      <c r="AX150" s="275" t="e">
        <f>#REF!</f>
        <v>#REF!</v>
      </c>
      <c r="AY150" s="275" t="e">
        <f>#REF!</f>
        <v>#REF!</v>
      </c>
      <c r="AZ150" s="275" t="e">
        <f>#REF!</f>
        <v>#REF!</v>
      </c>
      <c r="BA150" s="275" t="e">
        <f>#REF!</f>
        <v>#REF!</v>
      </c>
      <c r="BB150" s="275" t="e">
        <f>#REF!</f>
        <v>#REF!</v>
      </c>
      <c r="BC150" s="275" t="e">
        <f>#REF!</f>
        <v>#REF!</v>
      </c>
      <c r="BD150" s="275" t="e">
        <f>#REF!</f>
        <v>#REF!</v>
      </c>
      <c r="BE150" s="275" t="e">
        <f>#REF!</f>
        <v>#REF!</v>
      </c>
      <c r="BF150" s="275" t="e">
        <f>#REF!</f>
        <v>#REF!</v>
      </c>
    </row>
    <row r="151" spans="1:58" s="302" customFormat="1" x14ac:dyDescent="0.2">
      <c r="A151" s="302" t="s">
        <v>12</v>
      </c>
      <c r="C151" s="302" t="s">
        <v>227</v>
      </c>
      <c r="D151" s="302" t="s">
        <v>43</v>
      </c>
      <c r="P151" s="275" t="e">
        <f>#REF!</f>
        <v>#REF!</v>
      </c>
      <c r="Q151" s="275" t="e">
        <f>#REF!</f>
        <v>#REF!</v>
      </c>
      <c r="R151" s="275" t="e">
        <f>#REF!</f>
        <v>#REF!</v>
      </c>
      <c r="S151" s="275" t="e">
        <f>#REF!</f>
        <v>#REF!</v>
      </c>
      <c r="T151" s="275" t="e">
        <f>#REF!</f>
        <v>#REF!</v>
      </c>
      <c r="U151" s="275" t="e">
        <f>#REF!</f>
        <v>#REF!</v>
      </c>
      <c r="V151" s="275" t="e">
        <f>#REF!</f>
        <v>#REF!</v>
      </c>
      <c r="W151" s="275" t="e">
        <f>#REF!</f>
        <v>#REF!</v>
      </c>
      <c r="X151" s="275" t="e">
        <f>#REF!</f>
        <v>#REF!</v>
      </c>
      <c r="Y151" s="275" t="e">
        <f>#REF!</f>
        <v>#REF!</v>
      </c>
      <c r="Z151" s="275" t="e">
        <f>#REF!</f>
        <v>#REF!</v>
      </c>
      <c r="AA151" s="275" t="e">
        <f>#REF!</f>
        <v>#REF!</v>
      </c>
      <c r="AB151" s="275" t="e">
        <f>#REF!</f>
        <v>#REF!</v>
      </c>
      <c r="AC151" s="275" t="e">
        <f>#REF!</f>
        <v>#REF!</v>
      </c>
      <c r="AD151" s="275" t="e">
        <f>#REF!</f>
        <v>#REF!</v>
      </c>
      <c r="AE151" s="275" t="e">
        <f>#REF!</f>
        <v>#REF!</v>
      </c>
      <c r="AF151" s="275" t="e">
        <f>#REF!</f>
        <v>#REF!</v>
      </c>
      <c r="AG151" s="275" t="e">
        <f>#REF!</f>
        <v>#REF!</v>
      </c>
      <c r="AH151" s="275" t="e">
        <f>#REF!</f>
        <v>#REF!</v>
      </c>
      <c r="AI151" s="275" t="e">
        <f>#REF!</f>
        <v>#REF!</v>
      </c>
      <c r="AJ151" s="275" t="e">
        <f>#REF!</f>
        <v>#REF!</v>
      </c>
      <c r="AK151" s="275" t="e">
        <f>#REF!</f>
        <v>#REF!</v>
      </c>
      <c r="AL151" s="275" t="e">
        <f>#REF!</f>
        <v>#REF!</v>
      </c>
      <c r="AM151" s="275" t="e">
        <f>#REF!</f>
        <v>#REF!</v>
      </c>
      <c r="AN151" s="275" t="e">
        <f>#REF!</f>
        <v>#REF!</v>
      </c>
      <c r="AO151" s="275" t="e">
        <f>#REF!</f>
        <v>#REF!</v>
      </c>
      <c r="AP151" s="275" t="e">
        <f>#REF!</f>
        <v>#REF!</v>
      </c>
      <c r="AQ151" s="275" t="e">
        <f>#REF!</f>
        <v>#REF!</v>
      </c>
      <c r="AR151" s="275" t="e">
        <f>#REF!</f>
        <v>#REF!</v>
      </c>
      <c r="AS151" s="275" t="e">
        <f>#REF!</f>
        <v>#REF!</v>
      </c>
      <c r="AT151" s="275" t="e">
        <f>#REF!</f>
        <v>#REF!</v>
      </c>
      <c r="AU151" s="275" t="e">
        <f>#REF!</f>
        <v>#REF!</v>
      </c>
      <c r="AV151" s="275" t="e">
        <f>#REF!</f>
        <v>#REF!</v>
      </c>
      <c r="AW151" s="275" t="e">
        <f>#REF!</f>
        <v>#REF!</v>
      </c>
      <c r="AX151" s="275" t="e">
        <f>#REF!</f>
        <v>#REF!</v>
      </c>
      <c r="AY151" s="275" t="e">
        <f>#REF!</f>
        <v>#REF!</v>
      </c>
      <c r="AZ151" s="275" t="e">
        <f>#REF!</f>
        <v>#REF!</v>
      </c>
      <c r="BA151" s="275" t="e">
        <f>#REF!</f>
        <v>#REF!</v>
      </c>
      <c r="BB151" s="275" t="e">
        <f>#REF!</f>
        <v>#REF!</v>
      </c>
      <c r="BC151" s="275" t="e">
        <f>#REF!</f>
        <v>#REF!</v>
      </c>
      <c r="BD151" s="275" t="e">
        <f>#REF!</f>
        <v>#REF!</v>
      </c>
      <c r="BE151" s="275" t="e">
        <f>#REF!</f>
        <v>#REF!</v>
      </c>
      <c r="BF151" s="275" t="e">
        <f>#REF!</f>
        <v>#REF!</v>
      </c>
    </row>
    <row r="152" spans="1:58" s="302" customFormat="1" x14ac:dyDescent="0.2">
      <c r="P152" s="275"/>
      <c r="Q152" s="275"/>
      <c r="R152" s="275"/>
      <c r="S152" s="275"/>
      <c r="T152" s="275"/>
      <c r="U152" s="275"/>
      <c r="V152" s="275"/>
      <c r="W152" s="275"/>
      <c r="X152" s="275"/>
      <c r="Y152" s="275"/>
      <c r="Z152" s="275"/>
      <c r="AA152" s="275"/>
      <c r="AB152" s="275"/>
      <c r="AC152" s="275"/>
      <c r="AD152" s="275"/>
      <c r="AE152" s="275"/>
      <c r="AF152" s="275"/>
      <c r="AG152" s="275"/>
      <c r="AH152" s="275"/>
      <c r="AI152" s="275"/>
      <c r="AJ152" s="275"/>
      <c r="AK152" s="275"/>
      <c r="AL152" s="275"/>
      <c r="AM152" s="275"/>
      <c r="AN152" s="275"/>
      <c r="AO152" s="275"/>
      <c r="AP152" s="275"/>
      <c r="AQ152" s="275"/>
      <c r="AR152" s="275"/>
      <c r="AS152" s="275"/>
      <c r="AT152" s="275"/>
      <c r="AU152" s="275"/>
      <c r="AV152" s="275"/>
      <c r="AW152" s="275"/>
      <c r="AX152" s="275"/>
      <c r="AY152" s="275"/>
      <c r="AZ152" s="275"/>
      <c r="BA152" s="275"/>
      <c r="BB152" s="275"/>
      <c r="BC152" s="275"/>
      <c r="BD152" s="275"/>
      <c r="BE152" s="275"/>
      <c r="BF152" s="275"/>
    </row>
    <row r="153" spans="1:58" s="302" customFormat="1" x14ac:dyDescent="0.2">
      <c r="P153" s="275"/>
      <c r="Q153" s="275"/>
      <c r="R153" s="275"/>
      <c r="S153" s="275"/>
      <c r="T153" s="275"/>
      <c r="U153" s="275"/>
      <c r="V153" s="275"/>
      <c r="W153" s="275"/>
      <c r="X153" s="275"/>
      <c r="Y153" s="275"/>
      <c r="Z153" s="275"/>
      <c r="AA153" s="275"/>
      <c r="AB153" s="275"/>
      <c r="AC153" s="275"/>
      <c r="AD153" s="275"/>
      <c r="AE153" s="275"/>
      <c r="AF153" s="275"/>
      <c r="AG153" s="275"/>
      <c r="AH153" s="275"/>
      <c r="AI153" s="275"/>
      <c r="AJ153" s="275"/>
      <c r="AK153" s="275"/>
      <c r="AL153" s="275"/>
      <c r="AM153" s="275"/>
      <c r="AN153" s="275"/>
      <c r="AO153" s="275"/>
      <c r="AP153" s="275"/>
      <c r="AQ153" s="275"/>
      <c r="AR153" s="275"/>
      <c r="AS153" s="275"/>
      <c r="AT153" s="275"/>
      <c r="AU153" s="275"/>
      <c r="AV153" s="275"/>
      <c r="AW153" s="275"/>
      <c r="AX153" s="275"/>
      <c r="AY153" s="275"/>
      <c r="AZ153" s="275"/>
      <c r="BA153" s="275"/>
      <c r="BB153" s="275"/>
      <c r="BC153" s="275"/>
      <c r="BD153" s="275"/>
      <c r="BE153" s="275"/>
      <c r="BF153" s="275"/>
    </row>
    <row r="154" spans="1:58" s="302" customFormat="1" x14ac:dyDescent="0.2">
      <c r="A154" s="302" t="s">
        <v>17</v>
      </c>
      <c r="B154" s="302" t="s">
        <v>59</v>
      </c>
      <c r="C154" s="302" t="s">
        <v>228</v>
      </c>
      <c r="D154" s="302" t="s">
        <v>19</v>
      </c>
      <c r="E154" s="275">
        <f t="shared" ref="E154:O154" si="6">SUM(E2:E6)</f>
        <v>5067.5233244999999</v>
      </c>
      <c r="F154" s="275">
        <f t="shared" si="6"/>
        <v>5227.8843564059998</v>
      </c>
      <c r="G154" s="275">
        <f t="shared" si="6"/>
        <v>5521.9575732023995</v>
      </c>
      <c r="H154" s="275">
        <f t="shared" si="6"/>
        <v>6109.7971241220002</v>
      </c>
      <c r="I154" s="275">
        <f t="shared" si="6"/>
        <v>6087.3772900592003</v>
      </c>
      <c r="J154" s="275">
        <f t="shared" si="6"/>
        <v>6604.8796469749996</v>
      </c>
      <c r="K154" s="275">
        <f t="shared" si="6"/>
        <v>6459.8018623200005</v>
      </c>
      <c r="L154" s="275">
        <f t="shared" si="6"/>
        <v>6774.0413776828</v>
      </c>
      <c r="M154" s="275">
        <f t="shared" si="6"/>
        <v>7138.9587642075994</v>
      </c>
      <c r="N154" s="275">
        <f t="shared" si="6"/>
        <v>7118.3000034119996</v>
      </c>
      <c r="O154" s="275">
        <f t="shared" si="6"/>
        <v>7003.8471880699999</v>
      </c>
      <c r="P154" s="275">
        <f>SUM(P2:P6)</f>
        <v>7132.8283461388</v>
      </c>
      <c r="Q154" s="275">
        <f t="shared" ref="Q154:BF154" si="7">SUM(Q2:Q6)</f>
        <v>7007.9850109486006</v>
      </c>
      <c r="R154" s="275">
        <f t="shared" si="7"/>
        <v>7095.4876170431999</v>
      </c>
      <c r="S154" s="275">
        <f t="shared" si="7"/>
        <v>7007.4406601223991</v>
      </c>
      <c r="T154" s="275">
        <f t="shared" si="7"/>
        <v>6903.12191893</v>
      </c>
      <c r="U154" s="275">
        <f t="shared" si="7"/>
        <v>7005.6967574332002</v>
      </c>
      <c r="V154" s="275">
        <f t="shared" si="7"/>
        <v>7668.7169553369995</v>
      </c>
      <c r="W154" s="275">
        <f t="shared" si="7"/>
        <v>7434.0539332996004</v>
      </c>
      <c r="X154" s="275">
        <f t="shared" si="7"/>
        <v>7934.0468569475997</v>
      </c>
      <c r="Y154" s="275">
        <f t="shared" si="7"/>
        <v>6939.0785087149998</v>
      </c>
      <c r="Z154" s="275">
        <f t="shared" si="7"/>
        <v>6717.9370207139991</v>
      </c>
      <c r="AA154" s="275">
        <f t="shared" si="7"/>
        <v>7000.4472235600006</v>
      </c>
      <c r="AB154" s="275">
        <f t="shared" si="7"/>
        <v>6731.6468120193995</v>
      </c>
      <c r="AC154" s="275">
        <f t="shared" si="7"/>
        <v>6374.4846255327993</v>
      </c>
      <c r="AD154" s="275">
        <f t="shared" si="7"/>
        <v>6754.6900470999999</v>
      </c>
      <c r="AE154" s="275">
        <f t="shared" si="7"/>
        <v>6863.4124725000001</v>
      </c>
      <c r="AF154" s="275">
        <f t="shared" si="7"/>
        <v>6980.5840699299997</v>
      </c>
      <c r="AG154" s="275">
        <f t="shared" si="7"/>
        <v>7011.9374029099999</v>
      </c>
      <c r="AH154" s="275">
        <f t="shared" si="7"/>
        <v>6062.9194918315598</v>
      </c>
      <c r="AI154" s="275">
        <f t="shared" si="7"/>
        <v>6214.6449545699998</v>
      </c>
      <c r="AJ154" s="275">
        <f t="shared" si="7"/>
        <v>7065.1960370549996</v>
      </c>
      <c r="AK154" s="275">
        <f t="shared" si="7"/>
        <v>6392.1187839599997</v>
      </c>
      <c r="AL154" s="275">
        <f t="shared" si="7"/>
        <v>6604.3411774400001</v>
      </c>
      <c r="AM154" s="275">
        <f t="shared" si="7"/>
        <v>6420.9595118399993</v>
      </c>
      <c r="AN154" s="275">
        <f t="shared" si="7"/>
        <v>6148.0222579000001</v>
      </c>
      <c r="AO154" s="275">
        <f t="shared" si="7"/>
        <v>6848.2503590399992</v>
      </c>
      <c r="AP154" s="275">
        <f t="shared" si="7"/>
        <v>6684.9929967600001</v>
      </c>
      <c r="AQ154" s="275">
        <f t="shared" si="7"/>
        <v>6484.3685564999996</v>
      </c>
      <c r="AR154" s="275">
        <f t="shared" si="7"/>
        <v>7000.6061636040004</v>
      </c>
      <c r="AS154" s="275">
        <f t="shared" si="7"/>
        <v>7235.4439589639996</v>
      </c>
      <c r="AT154" s="275">
        <f t="shared" si="7"/>
        <v>7626.0323395480282</v>
      </c>
      <c r="AU154" s="275">
        <f t="shared" si="7"/>
        <v>7155.6701624139996</v>
      </c>
      <c r="AV154" s="275">
        <f t="shared" si="7"/>
        <v>7075.697478133</v>
      </c>
      <c r="AW154" s="275">
        <f t="shared" si="7"/>
        <v>6773.0066608105062</v>
      </c>
      <c r="AX154" s="275">
        <f t="shared" si="7"/>
        <v>6513.8579965426879</v>
      </c>
      <c r="AY154" s="275">
        <f t="shared" si="7"/>
        <v>6375.4985687520002</v>
      </c>
      <c r="AZ154" s="275">
        <f t="shared" si="7"/>
        <v>5909.3311454260001</v>
      </c>
      <c r="BA154" s="275">
        <f t="shared" si="7"/>
        <v>5725.1405188399995</v>
      </c>
      <c r="BB154" s="275">
        <f t="shared" si="7"/>
        <v>5045.8190754522639</v>
      </c>
      <c r="BC154" s="275">
        <f t="shared" si="7"/>
        <v>5661.5301115600005</v>
      </c>
      <c r="BD154" s="275">
        <f t="shared" si="7"/>
        <v>4957.4659415410006</v>
      </c>
      <c r="BE154" s="275">
        <f t="shared" si="7"/>
        <v>4860.1793010599995</v>
      </c>
      <c r="BF154" s="275">
        <f t="shared" si="7"/>
        <v>5397.7359069950007</v>
      </c>
    </row>
    <row r="155" spans="1:58" s="302" customFormat="1" x14ac:dyDescent="0.2">
      <c r="B155" s="302" t="s">
        <v>58</v>
      </c>
      <c r="C155" s="302" t="s">
        <v>228</v>
      </c>
      <c r="D155" s="302" t="s">
        <v>19</v>
      </c>
      <c r="E155" s="275">
        <f t="shared" ref="E155:O155" si="8">SUM(E17:E27)</f>
        <v>2343.5886674560002</v>
      </c>
      <c r="F155" s="275">
        <f t="shared" si="8"/>
        <v>2501.9603644690001</v>
      </c>
      <c r="G155" s="275">
        <f t="shared" si="8"/>
        <v>2625.8897919239998</v>
      </c>
      <c r="H155" s="275">
        <f t="shared" si="8"/>
        <v>2797.1378253900002</v>
      </c>
      <c r="I155" s="275">
        <f t="shared" si="8"/>
        <v>3029.0310137029996</v>
      </c>
      <c r="J155" s="275">
        <f t="shared" si="8"/>
        <v>3243.7732752459997</v>
      </c>
      <c r="K155" s="275">
        <f t="shared" si="8"/>
        <v>3458.791718552</v>
      </c>
      <c r="L155" s="275">
        <f t="shared" si="8"/>
        <v>3673.5857830359996</v>
      </c>
      <c r="M155" s="275">
        <f t="shared" si="8"/>
        <v>3954.8549787950001</v>
      </c>
      <c r="N155" s="275">
        <f t="shared" si="8"/>
        <v>4246.0703498909998</v>
      </c>
      <c r="O155" s="275">
        <f t="shared" si="8"/>
        <v>4964.1989133710003</v>
      </c>
      <c r="P155" s="275">
        <f>SUM(P17:P27)</f>
        <v>5228.9608425719998</v>
      </c>
      <c r="Q155" s="275">
        <f t="shared" ref="Q155:BF155" si="9">SUM(Q17:Q27)</f>
        <v>5831.2335401989994</v>
      </c>
      <c r="R155" s="275">
        <f t="shared" si="9"/>
        <v>6117.7927280350004</v>
      </c>
      <c r="S155" s="275">
        <f t="shared" si="9"/>
        <v>5815.0869509029999</v>
      </c>
      <c r="T155" s="275">
        <f t="shared" si="9"/>
        <v>5713.5265304980003</v>
      </c>
      <c r="U155" s="275">
        <f t="shared" si="9"/>
        <v>5881.5873701820001</v>
      </c>
      <c r="V155" s="275">
        <f t="shared" si="9"/>
        <v>6009.174284585999</v>
      </c>
      <c r="W155" s="275">
        <f t="shared" si="9"/>
        <v>6160.1697483039998</v>
      </c>
      <c r="X155" s="275">
        <f t="shared" si="9"/>
        <v>6303.7382528019998</v>
      </c>
      <c r="Y155" s="275">
        <f t="shared" si="9"/>
        <v>6201.7465063740001</v>
      </c>
      <c r="Z155" s="275">
        <f t="shared" si="9"/>
        <v>6113.138182282999</v>
      </c>
      <c r="AA155" s="275">
        <f t="shared" si="9"/>
        <v>6125.5259243260007</v>
      </c>
      <c r="AB155" s="275">
        <f t="shared" si="9"/>
        <v>5963.4894933750002</v>
      </c>
      <c r="AC155" s="275">
        <f t="shared" si="9"/>
        <v>6137.8380143230006</v>
      </c>
      <c r="AD155" s="275">
        <f t="shared" si="9"/>
        <v>6189.7954086469999</v>
      </c>
      <c r="AE155" s="275">
        <f t="shared" si="9"/>
        <v>6384.2231242999997</v>
      </c>
      <c r="AF155" s="275">
        <f t="shared" si="9"/>
        <v>6727.0994839089999</v>
      </c>
      <c r="AG155" s="275">
        <f t="shared" si="9"/>
        <v>7028.580737972</v>
      </c>
      <c r="AH155" s="275">
        <f t="shared" si="9"/>
        <v>7510.5159415590006</v>
      </c>
      <c r="AI155" s="275">
        <f t="shared" si="9"/>
        <v>7279.0641133660001</v>
      </c>
      <c r="AJ155" s="275">
        <f t="shared" si="9"/>
        <v>7351.1530788910004</v>
      </c>
      <c r="AK155" s="275">
        <f t="shared" si="9"/>
        <v>7360.7160706509994</v>
      </c>
      <c r="AL155" s="275">
        <f t="shared" si="9"/>
        <v>7481.1673750020009</v>
      </c>
      <c r="AM155" s="275">
        <f t="shared" si="9"/>
        <v>7680.6947189849998</v>
      </c>
      <c r="AN155" s="275">
        <f t="shared" si="9"/>
        <v>7888.714732239001</v>
      </c>
      <c r="AO155" s="275">
        <f t="shared" si="9"/>
        <v>8197.6458629340013</v>
      </c>
      <c r="AP155" s="275">
        <f t="shared" si="9"/>
        <v>8347.5533248779993</v>
      </c>
      <c r="AQ155" s="275">
        <f t="shared" si="9"/>
        <v>8470.4910920679995</v>
      </c>
      <c r="AR155" s="275">
        <f t="shared" si="9"/>
        <v>8823.4609684979987</v>
      </c>
      <c r="AS155" s="275">
        <f t="shared" si="9"/>
        <v>8782.9526422859999</v>
      </c>
      <c r="AT155" s="275">
        <f t="shared" si="9"/>
        <v>8759.893097397</v>
      </c>
      <c r="AU155" s="275">
        <f t="shared" si="9"/>
        <v>8953.1617917359999</v>
      </c>
      <c r="AV155" s="275">
        <f t="shared" si="9"/>
        <v>9215.2419015529995</v>
      </c>
      <c r="AW155" s="275">
        <f t="shared" si="9"/>
        <v>9168.324604645999</v>
      </c>
      <c r="AX155" s="275">
        <f t="shared" si="9"/>
        <v>9336.7395871929984</v>
      </c>
      <c r="AY155" s="275">
        <f t="shared" si="9"/>
        <v>9472.7269032479999</v>
      </c>
      <c r="AZ155" s="275">
        <f t="shared" si="9"/>
        <v>9626.5300552419994</v>
      </c>
      <c r="BA155" s="275">
        <f t="shared" si="9"/>
        <v>9307.0515563110002</v>
      </c>
      <c r="BB155" s="275">
        <f t="shared" si="9"/>
        <v>9011.3771872189991</v>
      </c>
      <c r="BC155" s="275">
        <f t="shared" si="9"/>
        <v>8997.9973980019986</v>
      </c>
      <c r="BD155" s="275">
        <f t="shared" si="9"/>
        <v>8998.6709547819992</v>
      </c>
      <c r="BE155" s="275">
        <f t="shared" si="9"/>
        <v>8946.0275452200003</v>
      </c>
      <c r="BF155" s="275">
        <f t="shared" si="9"/>
        <v>8844.1949171700016</v>
      </c>
    </row>
    <row r="156" spans="1:58" s="302" customFormat="1" x14ac:dyDescent="0.2">
      <c r="B156" s="302" t="s">
        <v>57</v>
      </c>
      <c r="C156" s="302" t="s">
        <v>228</v>
      </c>
      <c r="D156" s="302" t="s">
        <v>19</v>
      </c>
      <c r="E156" s="275">
        <f t="shared" ref="E156:O156" si="10">SUM(E50:E56)</f>
        <v>2995.2212755280671</v>
      </c>
      <c r="F156" s="275">
        <f t="shared" si="10"/>
        <v>3163.3418845447895</v>
      </c>
      <c r="G156" s="275">
        <f t="shared" si="10"/>
        <v>3398.2647463333528</v>
      </c>
      <c r="H156" s="275">
        <f t="shared" si="10"/>
        <v>3691.6097246099307</v>
      </c>
      <c r="I156" s="275">
        <f t="shared" si="10"/>
        <v>3977.0402165738933</v>
      </c>
      <c r="J156" s="275">
        <f t="shared" si="10"/>
        <v>4292.7427511841433</v>
      </c>
      <c r="K156" s="275">
        <f t="shared" si="10"/>
        <v>4436.833950185619</v>
      </c>
      <c r="L156" s="275">
        <f t="shared" si="10"/>
        <v>4569.9777023840288</v>
      </c>
      <c r="M156" s="275">
        <f t="shared" si="10"/>
        <v>4989.1847852455703</v>
      </c>
      <c r="N156" s="275">
        <f t="shared" si="10"/>
        <v>5343.2121373845921</v>
      </c>
      <c r="O156" s="275">
        <f t="shared" si="10"/>
        <v>5555.1276430573607</v>
      </c>
      <c r="P156" s="275">
        <f>SUM(P50:P56)</f>
        <v>5630.8315141476578</v>
      </c>
      <c r="Q156" s="275">
        <f t="shared" ref="Q156:BF156" si="11">SUM(Q50:Q56)</f>
        <v>5719.7024825227609</v>
      </c>
      <c r="R156" s="275">
        <f t="shared" si="11"/>
        <v>6244.1891467646028</v>
      </c>
      <c r="S156" s="275">
        <f t="shared" si="11"/>
        <v>6024.2234281562414</v>
      </c>
      <c r="T156" s="275">
        <f t="shared" si="11"/>
        <v>6046.1226389048843</v>
      </c>
      <c r="U156" s="275">
        <f t="shared" si="11"/>
        <v>6408.234190957849</v>
      </c>
      <c r="V156" s="275">
        <f t="shared" si="11"/>
        <v>6620.7491690221732</v>
      </c>
      <c r="W156" s="275">
        <f t="shared" si="11"/>
        <v>6799.979778790299</v>
      </c>
      <c r="X156" s="275">
        <f t="shared" si="11"/>
        <v>7109.3708307552733</v>
      </c>
      <c r="Y156" s="275">
        <f t="shared" si="11"/>
        <v>6738.5370161098263</v>
      </c>
      <c r="Z156" s="275">
        <f t="shared" si="11"/>
        <v>6692.9766607921501</v>
      </c>
      <c r="AA156" s="275">
        <f t="shared" si="11"/>
        <v>6663.9463519303335</v>
      </c>
      <c r="AB156" s="275">
        <f t="shared" si="11"/>
        <v>6814.5529082461599</v>
      </c>
      <c r="AC156" s="275">
        <f t="shared" si="11"/>
        <v>7000.4524894776632</v>
      </c>
      <c r="AD156" s="275">
        <f t="shared" si="11"/>
        <v>7353.7697641137256</v>
      </c>
      <c r="AE156" s="275">
        <f t="shared" si="11"/>
        <v>7633.9913001609402</v>
      </c>
      <c r="AF156" s="275">
        <f t="shared" si="11"/>
        <v>7994.1494073525146</v>
      </c>
      <c r="AG156" s="275">
        <f t="shared" si="11"/>
        <v>8409.3428350320628</v>
      </c>
      <c r="AH156" s="275">
        <f t="shared" si="11"/>
        <v>8728.730168339971</v>
      </c>
      <c r="AI156" s="275">
        <f t="shared" si="11"/>
        <v>8901.2404299125792</v>
      </c>
      <c r="AJ156" s="275">
        <f t="shared" si="11"/>
        <v>9127.7991606017385</v>
      </c>
      <c r="AK156" s="275">
        <f t="shared" si="11"/>
        <v>9073.0237087767619</v>
      </c>
      <c r="AL156" s="275">
        <f t="shared" si="11"/>
        <v>9202.746735492954</v>
      </c>
      <c r="AM156" s="275">
        <f t="shared" si="11"/>
        <v>9153.2715766035308</v>
      </c>
      <c r="AN156" s="275">
        <f t="shared" si="11"/>
        <v>9521.2597500260927</v>
      </c>
      <c r="AO156" s="275">
        <f t="shared" si="11"/>
        <v>10086.1065484558</v>
      </c>
      <c r="AP156" s="275">
        <f t="shared" si="11"/>
        <v>10166.549956670084</v>
      </c>
      <c r="AQ156" s="275">
        <f t="shared" si="11"/>
        <v>10291.178525727848</v>
      </c>
      <c r="AR156" s="275">
        <f t="shared" si="11"/>
        <v>10595.492150152866</v>
      </c>
      <c r="AS156" s="275">
        <f t="shared" si="11"/>
        <v>10890.165437836495</v>
      </c>
      <c r="AT156" s="275">
        <f t="shared" si="11"/>
        <v>10953.450115139281</v>
      </c>
      <c r="AU156" s="275">
        <f t="shared" si="11"/>
        <v>11036.89109793006</v>
      </c>
      <c r="AV156" s="275">
        <f t="shared" si="11"/>
        <v>11031.483741791566</v>
      </c>
      <c r="AW156" s="275">
        <f t="shared" si="11"/>
        <v>11297.078539183211</v>
      </c>
      <c r="AX156" s="275">
        <f t="shared" si="11"/>
        <v>11721.032809953887</v>
      </c>
      <c r="AY156" s="275">
        <f t="shared" si="11"/>
        <v>11624.038597971014</v>
      </c>
      <c r="AZ156" s="275">
        <f t="shared" si="11"/>
        <v>11522.101865672195</v>
      </c>
      <c r="BA156" s="275">
        <f t="shared" si="11"/>
        <v>11583.380223097754</v>
      </c>
      <c r="BB156" s="275">
        <f t="shared" si="11"/>
        <v>10776.724618677888</v>
      </c>
      <c r="BC156" s="275">
        <f t="shared" si="11"/>
        <v>11147.094544629786</v>
      </c>
      <c r="BD156" s="275">
        <f t="shared" si="11"/>
        <v>11022.908463840362</v>
      </c>
      <c r="BE156" s="275">
        <f t="shared" si="11"/>
        <v>10888.480965439565</v>
      </c>
      <c r="BF156" s="275">
        <f t="shared" si="11"/>
        <v>10960.619453574536</v>
      </c>
    </row>
    <row r="157" spans="1:58" s="302" customFormat="1" x14ac:dyDescent="0.2">
      <c r="B157" s="302" t="s">
        <v>61</v>
      </c>
      <c r="C157" s="302" t="s">
        <v>228</v>
      </c>
      <c r="D157" s="302" t="s">
        <v>19</v>
      </c>
      <c r="E157" s="275">
        <f t="shared" ref="E157:O157" si="12">E71</f>
        <v>9.8957213762062501</v>
      </c>
      <c r="F157" s="275">
        <f t="shared" si="12"/>
        <v>9.8297499004493805</v>
      </c>
      <c r="G157" s="275">
        <f t="shared" si="12"/>
        <v>9.7637784198337503</v>
      </c>
      <c r="H157" s="275">
        <f t="shared" si="12"/>
        <v>9.6978069484603093</v>
      </c>
      <c r="I157" s="275">
        <f t="shared" si="12"/>
        <v>9.6318354725449993</v>
      </c>
      <c r="J157" s="275">
        <f t="shared" si="12"/>
        <v>9.5658639987421896</v>
      </c>
      <c r="K157" s="275">
        <f t="shared" si="12"/>
        <v>9.4998925181793705</v>
      </c>
      <c r="L157" s="275">
        <f t="shared" si="12"/>
        <v>9.4339210448518696</v>
      </c>
      <c r="M157" s="275">
        <f t="shared" si="12"/>
        <v>9.3679495709962506</v>
      </c>
      <c r="N157" s="275">
        <f t="shared" si="12"/>
        <v>9.3019780962956293</v>
      </c>
      <c r="O157" s="275">
        <f t="shared" si="12"/>
        <v>9.2360066202218807</v>
      </c>
      <c r="P157" s="275">
        <f>P71</f>
        <v>9.1040636605749992</v>
      </c>
      <c r="Q157" s="275">
        <f t="shared" ref="Q157:BF157" si="13">Q71</f>
        <v>8.9721207139200008</v>
      </c>
      <c r="R157" s="275">
        <f t="shared" si="13"/>
        <v>8.8401777596071902</v>
      </c>
      <c r="S157" s="275">
        <f t="shared" si="13"/>
        <v>8.7082348091391193</v>
      </c>
      <c r="T157" s="275">
        <f t="shared" si="13"/>
        <v>8.5762918577943807</v>
      </c>
      <c r="U157" s="275">
        <f t="shared" si="13"/>
        <v>8.44434890596375</v>
      </c>
      <c r="V157" s="275">
        <f t="shared" si="13"/>
        <v>8.3124059543443796</v>
      </c>
      <c r="W157" s="275">
        <f t="shared" si="13"/>
        <v>8.1804630031897503</v>
      </c>
      <c r="X157" s="275">
        <f t="shared" si="13"/>
        <v>8.0485200512165296</v>
      </c>
      <c r="Y157" s="275">
        <f t="shared" si="13"/>
        <v>7.916577099275</v>
      </c>
      <c r="Z157" s="275">
        <f t="shared" si="13"/>
        <v>7.7846341476820298</v>
      </c>
      <c r="AA157" s="275">
        <f t="shared" si="13"/>
        <v>7.6526911958566899</v>
      </c>
      <c r="AB157" s="275">
        <f t="shared" si="13"/>
        <v>7.5207482441845004</v>
      </c>
      <c r="AC157" s="275">
        <f t="shared" si="13"/>
        <v>7.3888052930932497</v>
      </c>
      <c r="AD157" s="275">
        <f t="shared" si="13"/>
        <v>7.2568623411253101</v>
      </c>
      <c r="AE157" s="275">
        <f t="shared" si="13"/>
        <v>7.1249193894003104</v>
      </c>
      <c r="AF157" s="275">
        <f t="shared" si="13"/>
        <v>6.9929764376647503</v>
      </c>
      <c r="AG157" s="275">
        <f t="shared" si="13"/>
        <v>6.8610334859820004</v>
      </c>
      <c r="AH157" s="275">
        <f t="shared" si="13"/>
        <v>6.7290905346636603</v>
      </c>
      <c r="AI157" s="275">
        <f t="shared" si="13"/>
        <v>6.5971475825531298</v>
      </c>
      <c r="AJ157" s="275">
        <f t="shared" si="13"/>
        <v>6.5311761069124401</v>
      </c>
      <c r="AK157" s="275">
        <f t="shared" si="13"/>
        <v>6.4652046312294997</v>
      </c>
      <c r="AL157" s="275">
        <f t="shared" si="13"/>
        <v>6.3992331554884698</v>
      </c>
      <c r="AM157" s="275">
        <f t="shared" si="13"/>
        <v>6.3332616797896897</v>
      </c>
      <c r="AN157" s="275">
        <f t="shared" si="13"/>
        <v>6.2672902037951603</v>
      </c>
      <c r="AO157" s="275">
        <f t="shared" si="13"/>
        <v>6.2013187279485003</v>
      </c>
      <c r="AP157" s="275">
        <f t="shared" si="13"/>
        <v>6.1353472518641903</v>
      </c>
      <c r="AQ157" s="275">
        <f t="shared" si="13"/>
        <v>6.06937577603337</v>
      </c>
      <c r="AR157" s="275">
        <f t="shared" si="13"/>
        <v>6.0034043007412503</v>
      </c>
      <c r="AS157" s="275">
        <f t="shared" si="13"/>
        <v>5.9374328245618804</v>
      </c>
      <c r="AT157" s="275">
        <f t="shared" si="13"/>
        <v>5.8714613490743401</v>
      </c>
      <c r="AU157" s="275">
        <f t="shared" si="13"/>
        <v>5.8054898727418101</v>
      </c>
      <c r="AV157" s="275">
        <f t="shared" si="13"/>
        <v>5.7395183969374104</v>
      </c>
      <c r="AW157" s="275">
        <f t="shared" si="13"/>
        <v>5.6735469212597502</v>
      </c>
      <c r="AX157" s="275">
        <f t="shared" si="13"/>
        <v>5.60757544580391</v>
      </c>
      <c r="AY157" s="275">
        <f t="shared" si="13"/>
        <v>5.5416039694396897</v>
      </c>
      <c r="AZ157" s="275">
        <f t="shared" si="13"/>
        <v>5.4756324934504397</v>
      </c>
      <c r="BA157" s="275">
        <f t="shared" si="13"/>
        <v>5.4096610177252504</v>
      </c>
      <c r="BB157" s="275">
        <f t="shared" si="13"/>
        <v>5.3436895423644701</v>
      </c>
      <c r="BC157" s="275">
        <f t="shared" si="13"/>
        <v>5.27771806620094</v>
      </c>
      <c r="BD157" s="275">
        <f t="shared" si="13"/>
        <v>5.2117465905972198</v>
      </c>
      <c r="BE157" s="275">
        <f t="shared" si="13"/>
        <v>5.1457751147400002</v>
      </c>
      <c r="BF157" s="275">
        <f t="shared" si="13"/>
        <v>5.0798036390095298</v>
      </c>
    </row>
    <row r="158" spans="1:58" s="303" customFormat="1" x14ac:dyDescent="0.2">
      <c r="B158" s="303" t="s">
        <v>4</v>
      </c>
      <c r="D158" s="303" t="s">
        <v>19</v>
      </c>
      <c r="E158" s="304">
        <f t="shared" ref="E158:O158" si="14">SUM(E154:E157)</f>
        <v>10416.228988860274</v>
      </c>
      <c r="F158" s="304">
        <f t="shared" si="14"/>
        <v>10903.016355320238</v>
      </c>
      <c r="G158" s="304">
        <f t="shared" si="14"/>
        <v>11555.875889879586</v>
      </c>
      <c r="H158" s="304">
        <f t="shared" si="14"/>
        <v>12608.242481070391</v>
      </c>
      <c r="I158" s="304">
        <f t="shared" si="14"/>
        <v>13103.080355808637</v>
      </c>
      <c r="J158" s="304">
        <f t="shared" si="14"/>
        <v>14150.961537403884</v>
      </c>
      <c r="K158" s="304">
        <f t="shared" si="14"/>
        <v>14364.927423575798</v>
      </c>
      <c r="L158" s="304">
        <f t="shared" si="14"/>
        <v>15027.03878414768</v>
      </c>
      <c r="M158" s="304">
        <f t="shared" si="14"/>
        <v>16092.366477819167</v>
      </c>
      <c r="N158" s="304">
        <f t="shared" si="14"/>
        <v>16716.884468783886</v>
      </c>
      <c r="O158" s="304">
        <f t="shared" si="14"/>
        <v>17532.409751118583</v>
      </c>
      <c r="P158" s="304">
        <f>SUM(P154:P157)</f>
        <v>18001.724766519033</v>
      </c>
      <c r="Q158" s="304">
        <f t="shared" ref="Q158:BF158" si="15">SUM(Q154:Q157)</f>
        <v>18567.893154384281</v>
      </c>
      <c r="R158" s="304">
        <f t="shared" si="15"/>
        <v>19466.309669602411</v>
      </c>
      <c r="S158" s="304">
        <f t="shared" si="15"/>
        <v>18855.459273990778</v>
      </c>
      <c r="T158" s="304">
        <f t="shared" si="15"/>
        <v>18671.347380190677</v>
      </c>
      <c r="U158" s="304">
        <f t="shared" si="15"/>
        <v>19303.962667479012</v>
      </c>
      <c r="V158" s="304">
        <f t="shared" si="15"/>
        <v>20306.952814899516</v>
      </c>
      <c r="W158" s="304">
        <f t="shared" si="15"/>
        <v>20402.38392339709</v>
      </c>
      <c r="X158" s="304">
        <f t="shared" si="15"/>
        <v>21355.204460556088</v>
      </c>
      <c r="Y158" s="304">
        <f t="shared" si="15"/>
        <v>19887.278608298104</v>
      </c>
      <c r="Z158" s="304">
        <f t="shared" si="15"/>
        <v>19531.836497936834</v>
      </c>
      <c r="AA158" s="304">
        <f t="shared" si="15"/>
        <v>19797.572191012194</v>
      </c>
      <c r="AB158" s="304">
        <f t="shared" si="15"/>
        <v>19517.209961884742</v>
      </c>
      <c r="AC158" s="304">
        <f t="shared" si="15"/>
        <v>19520.163934626555</v>
      </c>
      <c r="AD158" s="304">
        <f t="shared" si="15"/>
        <v>20305.512082201847</v>
      </c>
      <c r="AE158" s="304">
        <f t="shared" si="15"/>
        <v>20888.751816350337</v>
      </c>
      <c r="AF158" s="304">
        <f t="shared" si="15"/>
        <v>21708.825937629179</v>
      </c>
      <c r="AG158" s="304">
        <f t="shared" si="15"/>
        <v>22456.72200940004</v>
      </c>
      <c r="AH158" s="304">
        <f t="shared" si="15"/>
        <v>22308.894692265196</v>
      </c>
      <c r="AI158" s="304">
        <f t="shared" si="15"/>
        <v>22401.546645431135</v>
      </c>
      <c r="AJ158" s="304">
        <f t="shared" si="15"/>
        <v>23550.679452654651</v>
      </c>
      <c r="AK158" s="304">
        <f t="shared" si="15"/>
        <v>22832.323768018989</v>
      </c>
      <c r="AL158" s="304">
        <f t="shared" si="15"/>
        <v>23294.654521090441</v>
      </c>
      <c r="AM158" s="304">
        <f t="shared" si="15"/>
        <v>23261.259069108321</v>
      </c>
      <c r="AN158" s="304">
        <f t="shared" si="15"/>
        <v>23564.26403036889</v>
      </c>
      <c r="AO158" s="304">
        <f t="shared" si="15"/>
        <v>25138.204089157749</v>
      </c>
      <c r="AP158" s="304">
        <f t="shared" si="15"/>
        <v>25205.231625559947</v>
      </c>
      <c r="AQ158" s="304">
        <f t="shared" si="15"/>
        <v>25252.107550071883</v>
      </c>
      <c r="AR158" s="304">
        <f t="shared" si="15"/>
        <v>26425.562686555604</v>
      </c>
      <c r="AS158" s="304">
        <f t="shared" si="15"/>
        <v>26914.499471911055</v>
      </c>
      <c r="AT158" s="304">
        <f t="shared" si="15"/>
        <v>27345.247013433385</v>
      </c>
      <c r="AU158" s="304">
        <f t="shared" si="15"/>
        <v>27151.528541952801</v>
      </c>
      <c r="AV158" s="304">
        <f t="shared" si="15"/>
        <v>27328.162639874503</v>
      </c>
      <c r="AW158" s="304">
        <f t="shared" si="15"/>
        <v>27244.083351560974</v>
      </c>
      <c r="AX158" s="304">
        <f t="shared" si="15"/>
        <v>27577.237969135374</v>
      </c>
      <c r="AY158" s="304">
        <f t="shared" si="15"/>
        <v>27477.805673940453</v>
      </c>
      <c r="AZ158" s="304">
        <f t="shared" si="15"/>
        <v>27063.438698833645</v>
      </c>
      <c r="BA158" s="304">
        <f t="shared" si="15"/>
        <v>26620.981959266483</v>
      </c>
      <c r="BB158" s="304">
        <f t="shared" si="15"/>
        <v>24839.264570891515</v>
      </c>
      <c r="BC158" s="304">
        <f t="shared" si="15"/>
        <v>25811.899772257988</v>
      </c>
      <c r="BD158" s="304">
        <f t="shared" si="15"/>
        <v>24984.257106753961</v>
      </c>
      <c r="BE158" s="304">
        <f t="shared" si="15"/>
        <v>24699.833586834306</v>
      </c>
      <c r="BF158" s="304">
        <f t="shared" si="15"/>
        <v>25207.630081378546</v>
      </c>
    </row>
    <row r="159" spans="1:58" s="303" customFormat="1" x14ac:dyDescent="0.2">
      <c r="P159" s="304"/>
      <c r="Q159" s="304"/>
      <c r="R159" s="304"/>
      <c r="S159" s="304"/>
      <c r="T159" s="304"/>
      <c r="U159" s="304"/>
      <c r="V159" s="304"/>
      <c r="W159" s="304"/>
      <c r="X159" s="304"/>
      <c r="Y159" s="304"/>
      <c r="Z159" s="304"/>
      <c r="AA159" s="304"/>
      <c r="AB159" s="304"/>
      <c r="AC159" s="304"/>
      <c r="AD159" s="304"/>
      <c r="AE159" s="304"/>
      <c r="AF159" s="304"/>
      <c r="AG159" s="304"/>
      <c r="AH159" s="304"/>
      <c r="AI159" s="304"/>
      <c r="AJ159" s="304"/>
      <c r="AK159" s="304"/>
      <c r="AL159" s="304"/>
      <c r="AM159" s="304"/>
      <c r="AN159" s="304"/>
      <c r="AO159" s="304"/>
      <c r="AP159" s="304"/>
      <c r="AQ159" s="304"/>
      <c r="AR159" s="304"/>
      <c r="AS159" s="304"/>
      <c r="AT159" s="304"/>
      <c r="AU159" s="304"/>
      <c r="AV159" s="304"/>
      <c r="AW159" s="304"/>
      <c r="AX159" s="304"/>
      <c r="AY159" s="304"/>
      <c r="AZ159" s="304"/>
      <c r="BA159" s="304"/>
      <c r="BB159" s="304"/>
      <c r="BC159" s="304"/>
      <c r="BD159" s="304"/>
      <c r="BE159" s="304"/>
      <c r="BF159" s="304"/>
    </row>
    <row r="160" spans="1:58" s="302" customFormat="1" x14ac:dyDescent="0.2">
      <c r="A160" s="302" t="s">
        <v>17</v>
      </c>
      <c r="B160" s="302" t="s">
        <v>59</v>
      </c>
      <c r="C160" s="302" t="s">
        <v>227</v>
      </c>
      <c r="D160" s="302" t="s">
        <v>19</v>
      </c>
      <c r="E160" s="275"/>
      <c r="F160" s="275"/>
      <c r="G160" s="275"/>
      <c r="H160" s="275"/>
      <c r="I160" s="275"/>
      <c r="J160" s="275"/>
      <c r="K160" s="275"/>
      <c r="L160" s="275"/>
      <c r="M160" s="275"/>
      <c r="N160" s="275"/>
      <c r="O160" s="275"/>
      <c r="P160" s="275" t="e">
        <f>#REF!</f>
        <v>#REF!</v>
      </c>
      <c r="Q160" s="275" t="e">
        <f>#REF!</f>
        <v>#REF!</v>
      </c>
      <c r="R160" s="275" t="e">
        <f>#REF!</f>
        <v>#REF!</v>
      </c>
      <c r="S160" s="275" t="e">
        <f>#REF!</f>
        <v>#REF!</v>
      </c>
      <c r="T160" s="275" t="e">
        <f>#REF!</f>
        <v>#REF!</v>
      </c>
      <c r="U160" s="275" t="e">
        <f>#REF!</f>
        <v>#REF!</v>
      </c>
      <c r="V160" s="275" t="e">
        <f>#REF!</f>
        <v>#REF!</v>
      </c>
      <c r="W160" s="275" t="e">
        <f>#REF!</f>
        <v>#REF!</v>
      </c>
      <c r="X160" s="275" t="e">
        <f>#REF!</f>
        <v>#REF!</v>
      </c>
      <c r="Y160" s="275" t="e">
        <f>#REF!</f>
        <v>#REF!</v>
      </c>
      <c r="Z160" s="275" t="e">
        <f>#REF!</f>
        <v>#REF!</v>
      </c>
      <c r="AA160" s="275" t="e">
        <f>#REF!</f>
        <v>#REF!</v>
      </c>
      <c r="AB160" s="275" t="e">
        <f>#REF!</f>
        <v>#REF!</v>
      </c>
      <c r="AC160" s="275" t="e">
        <f>#REF!</f>
        <v>#REF!</v>
      </c>
      <c r="AD160" s="275" t="e">
        <f>#REF!</f>
        <v>#REF!</v>
      </c>
      <c r="AE160" s="275" t="e">
        <f>#REF!</f>
        <v>#REF!</v>
      </c>
      <c r="AF160" s="275" t="e">
        <f>#REF!</f>
        <v>#REF!</v>
      </c>
      <c r="AG160" s="275" t="e">
        <f>#REF!</f>
        <v>#REF!</v>
      </c>
      <c r="AH160" s="275" t="e">
        <f>#REF!</f>
        <v>#REF!</v>
      </c>
      <c r="AI160" s="275" t="e">
        <f>#REF!</f>
        <v>#REF!</v>
      </c>
      <c r="AJ160" s="275" t="e">
        <f>#REF!</f>
        <v>#REF!</v>
      </c>
      <c r="AK160" s="275" t="e">
        <f>#REF!</f>
        <v>#REF!</v>
      </c>
      <c r="AL160" s="275" t="e">
        <f>#REF!</f>
        <v>#REF!</v>
      </c>
      <c r="AM160" s="275" t="e">
        <f>#REF!</f>
        <v>#REF!</v>
      </c>
      <c r="AN160" s="275" t="e">
        <f>#REF!</f>
        <v>#REF!</v>
      </c>
      <c r="AO160" s="275" t="e">
        <f>#REF!</f>
        <v>#REF!</v>
      </c>
      <c r="AP160" s="275" t="e">
        <f>#REF!</f>
        <v>#REF!</v>
      </c>
      <c r="AQ160" s="275" t="e">
        <f>#REF!</f>
        <v>#REF!</v>
      </c>
      <c r="AR160" s="275" t="e">
        <f>#REF!</f>
        <v>#REF!</v>
      </c>
      <c r="AS160" s="275" t="e">
        <f>#REF!</f>
        <v>#REF!</v>
      </c>
      <c r="AT160" s="275" t="e">
        <f>#REF!</f>
        <v>#REF!</v>
      </c>
      <c r="AU160" s="275" t="e">
        <f>#REF!</f>
        <v>#REF!</v>
      </c>
      <c r="AV160" s="275" t="e">
        <f>#REF!</f>
        <v>#REF!</v>
      </c>
      <c r="AW160" s="275" t="e">
        <f>#REF!</f>
        <v>#REF!</v>
      </c>
      <c r="AX160" s="275" t="e">
        <f>#REF!</f>
        <v>#REF!</v>
      </c>
      <c r="AY160" s="275" t="e">
        <f>#REF!</f>
        <v>#REF!</v>
      </c>
      <c r="AZ160" s="275" t="e">
        <f>#REF!</f>
        <v>#REF!</v>
      </c>
      <c r="BA160" s="275" t="e">
        <f>#REF!</f>
        <v>#REF!</v>
      </c>
      <c r="BB160" s="275" t="e">
        <f>#REF!</f>
        <v>#REF!</v>
      </c>
      <c r="BC160" s="275" t="e">
        <f>#REF!</f>
        <v>#REF!</v>
      </c>
      <c r="BD160" s="275" t="e">
        <f>#REF!</f>
        <v>#REF!</v>
      </c>
      <c r="BE160" s="275" t="e">
        <f>#REF!</f>
        <v>#REF!</v>
      </c>
      <c r="BF160" s="275" t="e">
        <f>#REF!</f>
        <v>#REF!</v>
      </c>
    </row>
    <row r="161" spans="1:58" s="302" customFormat="1" x14ac:dyDescent="0.2">
      <c r="B161" s="302" t="s">
        <v>58</v>
      </c>
      <c r="C161" s="302" t="s">
        <v>227</v>
      </c>
      <c r="D161" s="302" t="s">
        <v>19</v>
      </c>
      <c r="E161" s="275"/>
      <c r="F161" s="275"/>
      <c r="G161" s="275"/>
      <c r="H161" s="275"/>
      <c r="I161" s="275"/>
      <c r="J161" s="275"/>
      <c r="K161" s="275"/>
      <c r="L161" s="275"/>
      <c r="M161" s="275"/>
      <c r="N161" s="275"/>
      <c r="O161" s="275"/>
      <c r="P161" s="275" t="e">
        <f>#REF!</f>
        <v>#REF!</v>
      </c>
      <c r="Q161" s="275" t="e">
        <f>#REF!</f>
        <v>#REF!</v>
      </c>
      <c r="R161" s="275" t="e">
        <f>#REF!</f>
        <v>#REF!</v>
      </c>
      <c r="S161" s="275" t="e">
        <f>#REF!</f>
        <v>#REF!</v>
      </c>
      <c r="T161" s="275" t="e">
        <f>#REF!</f>
        <v>#REF!</v>
      </c>
      <c r="U161" s="275" t="e">
        <f>#REF!</f>
        <v>#REF!</v>
      </c>
      <c r="V161" s="275" t="e">
        <f>#REF!</f>
        <v>#REF!</v>
      </c>
      <c r="W161" s="275" t="e">
        <f>#REF!</f>
        <v>#REF!</v>
      </c>
      <c r="X161" s="275" t="e">
        <f>#REF!</f>
        <v>#REF!</v>
      </c>
      <c r="Y161" s="275" t="e">
        <f>#REF!</f>
        <v>#REF!</v>
      </c>
      <c r="Z161" s="275" t="e">
        <f>#REF!</f>
        <v>#REF!</v>
      </c>
      <c r="AA161" s="275" t="e">
        <f>#REF!</f>
        <v>#REF!</v>
      </c>
      <c r="AB161" s="275" t="e">
        <f>#REF!</f>
        <v>#REF!</v>
      </c>
      <c r="AC161" s="275" t="e">
        <f>#REF!</f>
        <v>#REF!</v>
      </c>
      <c r="AD161" s="275" t="e">
        <f>#REF!</f>
        <v>#REF!</v>
      </c>
      <c r="AE161" s="275" t="e">
        <f>#REF!</f>
        <v>#REF!</v>
      </c>
      <c r="AF161" s="275" t="e">
        <f>#REF!</f>
        <v>#REF!</v>
      </c>
      <c r="AG161" s="275" t="e">
        <f>#REF!</f>
        <v>#REF!</v>
      </c>
      <c r="AH161" s="275" t="e">
        <f>#REF!</f>
        <v>#REF!</v>
      </c>
      <c r="AI161" s="275" t="e">
        <f>#REF!</f>
        <v>#REF!</v>
      </c>
      <c r="AJ161" s="275" t="e">
        <f>#REF!</f>
        <v>#REF!</v>
      </c>
      <c r="AK161" s="275" t="e">
        <f>#REF!</f>
        <v>#REF!</v>
      </c>
      <c r="AL161" s="275" t="e">
        <f>#REF!</f>
        <v>#REF!</v>
      </c>
      <c r="AM161" s="275" t="e">
        <f>#REF!</f>
        <v>#REF!</v>
      </c>
      <c r="AN161" s="275" t="e">
        <f>#REF!</f>
        <v>#REF!</v>
      </c>
      <c r="AO161" s="275" t="e">
        <f>#REF!</f>
        <v>#REF!</v>
      </c>
      <c r="AP161" s="275" t="e">
        <f>#REF!</f>
        <v>#REF!</v>
      </c>
      <c r="AQ161" s="275" t="e">
        <f>#REF!</f>
        <v>#REF!</v>
      </c>
      <c r="AR161" s="275" t="e">
        <f>#REF!</f>
        <v>#REF!</v>
      </c>
      <c r="AS161" s="275" t="e">
        <f>#REF!</f>
        <v>#REF!</v>
      </c>
      <c r="AT161" s="275" t="e">
        <f>#REF!</f>
        <v>#REF!</v>
      </c>
      <c r="AU161" s="275" t="e">
        <f>#REF!</f>
        <v>#REF!</v>
      </c>
      <c r="AV161" s="275" t="e">
        <f>#REF!</f>
        <v>#REF!</v>
      </c>
      <c r="AW161" s="275" t="e">
        <f>#REF!</f>
        <v>#REF!</v>
      </c>
      <c r="AX161" s="275" t="e">
        <f>#REF!</f>
        <v>#REF!</v>
      </c>
      <c r="AY161" s="275" t="e">
        <f>#REF!</f>
        <v>#REF!</v>
      </c>
      <c r="AZ161" s="275" t="e">
        <f>#REF!</f>
        <v>#REF!</v>
      </c>
      <c r="BA161" s="275" t="e">
        <f>#REF!</f>
        <v>#REF!</v>
      </c>
      <c r="BB161" s="275" t="e">
        <f>#REF!</f>
        <v>#REF!</v>
      </c>
      <c r="BC161" s="275" t="e">
        <f>#REF!</f>
        <v>#REF!</v>
      </c>
      <c r="BD161" s="275" t="e">
        <f>#REF!</f>
        <v>#REF!</v>
      </c>
      <c r="BE161" s="275" t="e">
        <f>#REF!</f>
        <v>#REF!</v>
      </c>
      <c r="BF161" s="275" t="e">
        <f>#REF!</f>
        <v>#REF!</v>
      </c>
    </row>
    <row r="162" spans="1:58" s="302" customFormat="1" x14ac:dyDescent="0.2">
      <c r="B162" s="302" t="s">
        <v>57</v>
      </c>
      <c r="C162" s="302" t="s">
        <v>227</v>
      </c>
      <c r="D162" s="302" t="s">
        <v>19</v>
      </c>
      <c r="E162" s="275"/>
      <c r="F162" s="275"/>
      <c r="G162" s="275"/>
      <c r="H162" s="275"/>
      <c r="I162" s="275"/>
      <c r="J162" s="275"/>
      <c r="K162" s="275"/>
      <c r="L162" s="275"/>
      <c r="M162" s="275"/>
      <c r="N162" s="275"/>
      <c r="O162" s="275"/>
      <c r="P162" s="275" t="e">
        <f>#REF!</f>
        <v>#REF!</v>
      </c>
      <c r="Q162" s="275" t="e">
        <f>#REF!</f>
        <v>#REF!</v>
      </c>
      <c r="R162" s="275" t="e">
        <f>#REF!</f>
        <v>#REF!</v>
      </c>
      <c r="S162" s="275" t="e">
        <f>#REF!</f>
        <v>#REF!</v>
      </c>
      <c r="T162" s="275" t="e">
        <f>#REF!</f>
        <v>#REF!</v>
      </c>
      <c r="U162" s="275" t="e">
        <f>#REF!</f>
        <v>#REF!</v>
      </c>
      <c r="V162" s="275" t="e">
        <f>#REF!</f>
        <v>#REF!</v>
      </c>
      <c r="W162" s="275" t="e">
        <f>#REF!</f>
        <v>#REF!</v>
      </c>
      <c r="X162" s="275" t="e">
        <f>#REF!</f>
        <v>#REF!</v>
      </c>
      <c r="Y162" s="275" t="e">
        <f>#REF!</f>
        <v>#REF!</v>
      </c>
      <c r="Z162" s="275" t="e">
        <f>#REF!</f>
        <v>#REF!</v>
      </c>
      <c r="AA162" s="275" t="e">
        <f>#REF!</f>
        <v>#REF!</v>
      </c>
      <c r="AB162" s="275" t="e">
        <f>#REF!</f>
        <v>#REF!</v>
      </c>
      <c r="AC162" s="275" t="e">
        <f>#REF!</f>
        <v>#REF!</v>
      </c>
      <c r="AD162" s="275" t="e">
        <f>#REF!</f>
        <v>#REF!</v>
      </c>
      <c r="AE162" s="275" t="e">
        <f>#REF!</f>
        <v>#REF!</v>
      </c>
      <c r="AF162" s="275" t="e">
        <f>#REF!</f>
        <v>#REF!</v>
      </c>
      <c r="AG162" s="275" t="e">
        <f>#REF!</f>
        <v>#REF!</v>
      </c>
      <c r="AH162" s="275" t="e">
        <f>#REF!</f>
        <v>#REF!</v>
      </c>
      <c r="AI162" s="275" t="e">
        <f>#REF!</f>
        <v>#REF!</v>
      </c>
      <c r="AJ162" s="275" t="e">
        <f>#REF!</f>
        <v>#REF!</v>
      </c>
      <c r="AK162" s="275" t="e">
        <f>#REF!</f>
        <v>#REF!</v>
      </c>
      <c r="AL162" s="275" t="e">
        <f>#REF!</f>
        <v>#REF!</v>
      </c>
      <c r="AM162" s="275" t="e">
        <f>#REF!</f>
        <v>#REF!</v>
      </c>
      <c r="AN162" s="275" t="e">
        <f>#REF!</f>
        <v>#REF!</v>
      </c>
      <c r="AO162" s="275" t="e">
        <f>#REF!</f>
        <v>#REF!</v>
      </c>
      <c r="AP162" s="275" t="e">
        <f>#REF!</f>
        <v>#REF!</v>
      </c>
      <c r="AQ162" s="275" t="e">
        <f>#REF!</f>
        <v>#REF!</v>
      </c>
      <c r="AR162" s="275" t="e">
        <f>#REF!</f>
        <v>#REF!</v>
      </c>
      <c r="AS162" s="275" t="e">
        <f>#REF!</f>
        <v>#REF!</v>
      </c>
      <c r="AT162" s="275" t="e">
        <f>#REF!</f>
        <v>#REF!</v>
      </c>
      <c r="AU162" s="275" t="e">
        <f>#REF!</f>
        <v>#REF!</v>
      </c>
      <c r="AV162" s="275" t="e">
        <f>#REF!</f>
        <v>#REF!</v>
      </c>
      <c r="AW162" s="275" t="e">
        <f>#REF!</f>
        <v>#REF!</v>
      </c>
      <c r="AX162" s="275" t="e">
        <f>#REF!</f>
        <v>#REF!</v>
      </c>
      <c r="AY162" s="275" t="e">
        <f>#REF!</f>
        <v>#REF!</v>
      </c>
      <c r="AZ162" s="275" t="e">
        <f>#REF!</f>
        <v>#REF!</v>
      </c>
      <c r="BA162" s="275" t="e">
        <f>#REF!</f>
        <v>#REF!</v>
      </c>
      <c r="BB162" s="275" t="e">
        <f>#REF!</f>
        <v>#REF!</v>
      </c>
      <c r="BC162" s="275" t="e">
        <f>#REF!</f>
        <v>#REF!</v>
      </c>
      <c r="BD162" s="275" t="e">
        <f>#REF!</f>
        <v>#REF!</v>
      </c>
      <c r="BE162" s="275" t="e">
        <f>#REF!</f>
        <v>#REF!</v>
      </c>
      <c r="BF162" s="275" t="e">
        <f>#REF!</f>
        <v>#REF!</v>
      </c>
    </row>
    <row r="163" spans="1:58" s="302" customFormat="1" x14ac:dyDescent="0.2">
      <c r="B163" s="302" t="s">
        <v>61</v>
      </c>
      <c r="C163" s="302" t="s">
        <v>227</v>
      </c>
      <c r="D163" s="302" t="s">
        <v>19</v>
      </c>
      <c r="E163" s="275"/>
      <c r="F163" s="275"/>
      <c r="G163" s="275"/>
      <c r="H163" s="275"/>
      <c r="I163" s="275"/>
      <c r="J163" s="275"/>
      <c r="K163" s="275"/>
      <c r="L163" s="275"/>
      <c r="M163" s="275"/>
      <c r="N163" s="275"/>
      <c r="O163" s="275"/>
      <c r="P163" s="275" t="e">
        <f>#REF!</f>
        <v>#REF!</v>
      </c>
      <c r="Q163" s="275" t="e">
        <f>#REF!</f>
        <v>#REF!</v>
      </c>
      <c r="R163" s="275" t="e">
        <f>#REF!</f>
        <v>#REF!</v>
      </c>
      <c r="S163" s="275" t="e">
        <f>#REF!</f>
        <v>#REF!</v>
      </c>
      <c r="T163" s="275" t="e">
        <f>#REF!</f>
        <v>#REF!</v>
      </c>
      <c r="U163" s="275" t="e">
        <f>#REF!</f>
        <v>#REF!</v>
      </c>
      <c r="V163" s="275" t="e">
        <f>#REF!</f>
        <v>#REF!</v>
      </c>
      <c r="W163" s="275" t="e">
        <f>#REF!</f>
        <v>#REF!</v>
      </c>
      <c r="X163" s="275" t="e">
        <f>#REF!</f>
        <v>#REF!</v>
      </c>
      <c r="Y163" s="275" t="e">
        <f>#REF!</f>
        <v>#REF!</v>
      </c>
      <c r="Z163" s="275" t="e">
        <f>#REF!</f>
        <v>#REF!</v>
      </c>
      <c r="AA163" s="275" t="e">
        <f>#REF!</f>
        <v>#REF!</v>
      </c>
      <c r="AB163" s="275" t="e">
        <f>#REF!</f>
        <v>#REF!</v>
      </c>
      <c r="AC163" s="275" t="e">
        <f>#REF!</f>
        <v>#REF!</v>
      </c>
      <c r="AD163" s="275" t="e">
        <f>#REF!</f>
        <v>#REF!</v>
      </c>
      <c r="AE163" s="275" t="e">
        <f>#REF!</f>
        <v>#REF!</v>
      </c>
      <c r="AF163" s="275" t="e">
        <f>#REF!</f>
        <v>#REF!</v>
      </c>
      <c r="AG163" s="275" t="e">
        <f>#REF!</f>
        <v>#REF!</v>
      </c>
      <c r="AH163" s="275" t="e">
        <f>#REF!</f>
        <v>#REF!</v>
      </c>
      <c r="AI163" s="275" t="e">
        <f>#REF!</f>
        <v>#REF!</v>
      </c>
      <c r="AJ163" s="275" t="e">
        <f>#REF!</f>
        <v>#REF!</v>
      </c>
      <c r="AK163" s="275" t="e">
        <f>#REF!</f>
        <v>#REF!</v>
      </c>
      <c r="AL163" s="275" t="e">
        <f>#REF!</f>
        <v>#REF!</v>
      </c>
      <c r="AM163" s="275" t="e">
        <f>#REF!</f>
        <v>#REF!</v>
      </c>
      <c r="AN163" s="275" t="e">
        <f>#REF!</f>
        <v>#REF!</v>
      </c>
      <c r="AO163" s="275" t="e">
        <f>#REF!</f>
        <v>#REF!</v>
      </c>
      <c r="AP163" s="275" t="e">
        <f>#REF!</f>
        <v>#REF!</v>
      </c>
      <c r="AQ163" s="275" t="e">
        <f>#REF!</f>
        <v>#REF!</v>
      </c>
      <c r="AR163" s="275" t="e">
        <f>#REF!</f>
        <v>#REF!</v>
      </c>
      <c r="AS163" s="275" t="e">
        <f>#REF!</f>
        <v>#REF!</v>
      </c>
      <c r="AT163" s="275" t="e">
        <f>#REF!</f>
        <v>#REF!</v>
      </c>
      <c r="AU163" s="275" t="e">
        <f>#REF!</f>
        <v>#REF!</v>
      </c>
      <c r="AV163" s="275" t="e">
        <f>#REF!</f>
        <v>#REF!</v>
      </c>
      <c r="AW163" s="275" t="e">
        <f>#REF!</f>
        <v>#REF!</v>
      </c>
      <c r="AX163" s="275" t="e">
        <f>#REF!</f>
        <v>#REF!</v>
      </c>
      <c r="AY163" s="275" t="e">
        <f>#REF!</f>
        <v>#REF!</v>
      </c>
      <c r="AZ163" s="275" t="e">
        <f>#REF!</f>
        <v>#REF!</v>
      </c>
      <c r="BA163" s="275" t="e">
        <f>#REF!</f>
        <v>#REF!</v>
      </c>
      <c r="BB163" s="275" t="e">
        <f>#REF!</f>
        <v>#REF!</v>
      </c>
      <c r="BC163" s="275" t="e">
        <f>#REF!</f>
        <v>#REF!</v>
      </c>
      <c r="BD163" s="275" t="e">
        <f>#REF!</f>
        <v>#REF!</v>
      </c>
      <c r="BE163" s="275" t="e">
        <f>#REF!</f>
        <v>#REF!</v>
      </c>
      <c r="BF163" s="275" t="e">
        <f>#REF!</f>
        <v>#REF!</v>
      </c>
    </row>
    <row r="164" spans="1:58" s="303" customFormat="1" x14ac:dyDescent="0.2">
      <c r="B164" s="303" t="s">
        <v>4</v>
      </c>
      <c r="D164" s="303" t="s">
        <v>19</v>
      </c>
      <c r="E164" s="304"/>
      <c r="F164" s="304"/>
      <c r="G164" s="304"/>
      <c r="H164" s="304"/>
      <c r="I164" s="304"/>
      <c r="J164" s="304"/>
      <c r="K164" s="304"/>
      <c r="L164" s="304"/>
      <c r="M164" s="304"/>
      <c r="N164" s="304"/>
      <c r="O164" s="304"/>
      <c r="P164" s="304" t="e">
        <f t="shared" ref="P164:BF164" si="16">SUM(P160:P163)</f>
        <v>#REF!</v>
      </c>
      <c r="Q164" s="304" t="e">
        <f t="shared" si="16"/>
        <v>#REF!</v>
      </c>
      <c r="R164" s="304" t="e">
        <f t="shared" si="16"/>
        <v>#REF!</v>
      </c>
      <c r="S164" s="304" t="e">
        <f t="shared" si="16"/>
        <v>#REF!</v>
      </c>
      <c r="T164" s="304" t="e">
        <f t="shared" si="16"/>
        <v>#REF!</v>
      </c>
      <c r="U164" s="304" t="e">
        <f t="shared" si="16"/>
        <v>#REF!</v>
      </c>
      <c r="V164" s="304" t="e">
        <f t="shared" si="16"/>
        <v>#REF!</v>
      </c>
      <c r="W164" s="304" t="e">
        <f t="shared" si="16"/>
        <v>#REF!</v>
      </c>
      <c r="X164" s="304" t="e">
        <f t="shared" si="16"/>
        <v>#REF!</v>
      </c>
      <c r="Y164" s="304" t="e">
        <f t="shared" si="16"/>
        <v>#REF!</v>
      </c>
      <c r="Z164" s="304" t="e">
        <f t="shared" si="16"/>
        <v>#REF!</v>
      </c>
      <c r="AA164" s="304" t="e">
        <f t="shared" si="16"/>
        <v>#REF!</v>
      </c>
      <c r="AB164" s="304" t="e">
        <f t="shared" si="16"/>
        <v>#REF!</v>
      </c>
      <c r="AC164" s="304" t="e">
        <f t="shared" si="16"/>
        <v>#REF!</v>
      </c>
      <c r="AD164" s="304" t="e">
        <f t="shared" si="16"/>
        <v>#REF!</v>
      </c>
      <c r="AE164" s="304" t="e">
        <f t="shared" si="16"/>
        <v>#REF!</v>
      </c>
      <c r="AF164" s="304" t="e">
        <f t="shared" si="16"/>
        <v>#REF!</v>
      </c>
      <c r="AG164" s="304" t="e">
        <f t="shared" si="16"/>
        <v>#REF!</v>
      </c>
      <c r="AH164" s="304" t="e">
        <f t="shared" si="16"/>
        <v>#REF!</v>
      </c>
      <c r="AI164" s="304" t="e">
        <f t="shared" si="16"/>
        <v>#REF!</v>
      </c>
      <c r="AJ164" s="304" t="e">
        <f t="shared" si="16"/>
        <v>#REF!</v>
      </c>
      <c r="AK164" s="304" t="e">
        <f t="shared" si="16"/>
        <v>#REF!</v>
      </c>
      <c r="AL164" s="304" t="e">
        <f t="shared" si="16"/>
        <v>#REF!</v>
      </c>
      <c r="AM164" s="304" t="e">
        <f t="shared" si="16"/>
        <v>#REF!</v>
      </c>
      <c r="AN164" s="304" t="e">
        <f t="shared" si="16"/>
        <v>#REF!</v>
      </c>
      <c r="AO164" s="304" t="e">
        <f t="shared" si="16"/>
        <v>#REF!</v>
      </c>
      <c r="AP164" s="304" t="e">
        <f t="shared" si="16"/>
        <v>#REF!</v>
      </c>
      <c r="AQ164" s="304" t="e">
        <f t="shared" si="16"/>
        <v>#REF!</v>
      </c>
      <c r="AR164" s="304" t="e">
        <f t="shared" si="16"/>
        <v>#REF!</v>
      </c>
      <c r="AS164" s="304" t="e">
        <f t="shared" si="16"/>
        <v>#REF!</v>
      </c>
      <c r="AT164" s="304" t="e">
        <f t="shared" si="16"/>
        <v>#REF!</v>
      </c>
      <c r="AU164" s="304" t="e">
        <f t="shared" si="16"/>
        <v>#REF!</v>
      </c>
      <c r="AV164" s="304" t="e">
        <f t="shared" si="16"/>
        <v>#REF!</v>
      </c>
      <c r="AW164" s="304" t="e">
        <f t="shared" si="16"/>
        <v>#REF!</v>
      </c>
      <c r="AX164" s="304" t="e">
        <f t="shared" si="16"/>
        <v>#REF!</v>
      </c>
      <c r="AY164" s="304" t="e">
        <f t="shared" si="16"/>
        <v>#REF!</v>
      </c>
      <c r="AZ164" s="304" t="e">
        <f t="shared" si="16"/>
        <v>#REF!</v>
      </c>
      <c r="BA164" s="304" t="e">
        <f t="shared" si="16"/>
        <v>#REF!</v>
      </c>
      <c r="BB164" s="304" t="e">
        <f t="shared" si="16"/>
        <v>#REF!</v>
      </c>
      <c r="BC164" s="304" t="e">
        <f t="shared" si="16"/>
        <v>#REF!</v>
      </c>
      <c r="BD164" s="304" t="e">
        <f t="shared" si="16"/>
        <v>#REF!</v>
      </c>
      <c r="BE164" s="304" t="e">
        <f t="shared" si="16"/>
        <v>#REF!</v>
      </c>
      <c r="BF164" s="304" t="e">
        <f t="shared" si="16"/>
        <v>#REF!</v>
      </c>
    </row>
    <row r="165" spans="1:58" s="303" customFormat="1" x14ac:dyDescent="0.2">
      <c r="P165" s="304"/>
      <c r="Q165" s="304"/>
      <c r="R165" s="304"/>
      <c r="S165" s="304"/>
      <c r="T165" s="304"/>
      <c r="U165" s="304"/>
      <c r="V165" s="304"/>
      <c r="W165" s="304"/>
      <c r="X165" s="304"/>
      <c r="Y165" s="304"/>
      <c r="Z165" s="304"/>
      <c r="AA165" s="304"/>
      <c r="AB165" s="304"/>
      <c r="AC165" s="304"/>
      <c r="AD165" s="304"/>
      <c r="AE165" s="304"/>
      <c r="AF165" s="304"/>
      <c r="AG165" s="304"/>
      <c r="AH165" s="304"/>
      <c r="AI165" s="304"/>
      <c r="AJ165" s="304"/>
      <c r="AK165" s="304"/>
      <c r="AL165" s="304"/>
      <c r="AM165" s="304"/>
      <c r="AN165" s="304"/>
      <c r="AO165" s="304"/>
      <c r="AP165" s="304"/>
      <c r="AQ165" s="304"/>
      <c r="AR165" s="304"/>
      <c r="AS165" s="304"/>
      <c r="AT165" s="304"/>
      <c r="AU165" s="304"/>
      <c r="AV165" s="304"/>
      <c r="AW165" s="304"/>
      <c r="AX165" s="304"/>
      <c r="AY165" s="304"/>
      <c r="AZ165" s="304"/>
      <c r="BA165" s="304"/>
      <c r="BB165" s="304"/>
      <c r="BC165" s="304"/>
      <c r="BD165" s="304"/>
      <c r="BE165" s="304"/>
      <c r="BF165" s="304"/>
    </row>
    <row r="166" spans="1:58" s="302" customFormat="1" x14ac:dyDescent="0.2">
      <c r="A166" s="302" t="s">
        <v>12</v>
      </c>
      <c r="B166" s="302" t="s">
        <v>59</v>
      </c>
      <c r="C166" s="302" t="s">
        <v>228</v>
      </c>
      <c r="D166" s="302" t="s">
        <v>19</v>
      </c>
      <c r="P166" s="275">
        <f>SUM(P75:P79)</f>
        <v>136.59544565549399</v>
      </c>
      <c r="Q166" s="275">
        <f t="shared" ref="Q166:BF166" si="17">SUM(Q75:Q79)</f>
        <v>151.88133970727762</v>
      </c>
      <c r="R166" s="275">
        <f t="shared" si="17"/>
        <v>170.726166030976</v>
      </c>
      <c r="S166" s="275">
        <f t="shared" si="17"/>
        <v>165.13467793579201</v>
      </c>
      <c r="T166" s="275">
        <f t="shared" si="17"/>
        <v>163.69714702934402</v>
      </c>
      <c r="U166" s="275">
        <f t="shared" si="17"/>
        <v>171.26637950580698</v>
      </c>
      <c r="V166" s="275">
        <f t="shared" si="17"/>
        <v>179.89573487454601</v>
      </c>
      <c r="W166" s="275">
        <f t="shared" si="17"/>
        <v>166.57630626114718</v>
      </c>
      <c r="X166" s="275">
        <f t="shared" si="17"/>
        <v>190.594606527742</v>
      </c>
      <c r="Y166" s="275">
        <f t="shared" si="17"/>
        <v>205.51689766519701</v>
      </c>
      <c r="Z166" s="275">
        <f t="shared" si="17"/>
        <v>212.539183639014</v>
      </c>
      <c r="AA166" s="275">
        <f t="shared" si="17"/>
        <v>177.05153523342</v>
      </c>
      <c r="AB166" s="275">
        <f t="shared" si="17"/>
        <v>100.34603637339001</v>
      </c>
      <c r="AC166" s="275">
        <f t="shared" si="17"/>
        <v>91.65414623433</v>
      </c>
      <c r="AD166" s="275">
        <f t="shared" si="17"/>
        <v>108.71326624773</v>
      </c>
      <c r="AE166" s="275">
        <f t="shared" si="17"/>
        <v>135.38373975024001</v>
      </c>
      <c r="AF166" s="275">
        <f t="shared" si="17"/>
        <v>164.31732951063</v>
      </c>
      <c r="AG166" s="275">
        <f t="shared" si="17"/>
        <v>166.85879473374001</v>
      </c>
      <c r="AH166" s="275">
        <f t="shared" si="17"/>
        <v>170.71675466174997</v>
      </c>
      <c r="AI166" s="275">
        <f t="shared" si="17"/>
        <v>171.81711041400001</v>
      </c>
      <c r="AJ166" s="275">
        <f t="shared" si="17"/>
        <v>172.43910625821002</v>
      </c>
      <c r="AK166" s="275">
        <f t="shared" si="17"/>
        <v>175.79056746006</v>
      </c>
      <c r="AL166" s="275">
        <f t="shared" si="17"/>
        <v>178.12300146285003</v>
      </c>
      <c r="AM166" s="275">
        <f t="shared" si="17"/>
        <v>180.72677406893999</v>
      </c>
      <c r="AN166" s="275">
        <f t="shared" si="17"/>
        <v>182.52256061187001</v>
      </c>
      <c r="AO166" s="275">
        <f t="shared" si="17"/>
        <v>184.11132585006001</v>
      </c>
      <c r="AP166" s="275">
        <f t="shared" si="17"/>
        <v>184.29315018225</v>
      </c>
      <c r="AQ166" s="275">
        <f t="shared" si="17"/>
        <v>184.41065721588001</v>
      </c>
      <c r="AR166" s="275">
        <f t="shared" si="17"/>
        <v>183.00464823986999</v>
      </c>
      <c r="AS166" s="275">
        <f t="shared" si="17"/>
        <v>181.33534032288</v>
      </c>
      <c r="AT166" s="275">
        <f t="shared" si="17"/>
        <v>179.94139084034998</v>
      </c>
      <c r="AU166" s="275">
        <f t="shared" si="17"/>
        <v>121.83056645639999</v>
      </c>
      <c r="AV166" s="275">
        <f t="shared" si="17"/>
        <v>102.6424973869125</v>
      </c>
      <c r="AW166" s="275">
        <f t="shared" si="17"/>
        <v>93.131448314880004</v>
      </c>
      <c r="AX166" s="275">
        <f t="shared" si="17"/>
        <v>88.436285520000013</v>
      </c>
      <c r="AY166" s="275">
        <f t="shared" si="17"/>
        <v>85.194291689459988</v>
      </c>
      <c r="AZ166" s="275">
        <f t="shared" si="17"/>
        <v>87.849390170639992</v>
      </c>
      <c r="BA166" s="275">
        <f t="shared" si="17"/>
        <v>91.87525107738</v>
      </c>
      <c r="BB166" s="275">
        <f t="shared" si="17"/>
        <v>93.49926286601999</v>
      </c>
      <c r="BC166" s="275">
        <f t="shared" si="17"/>
        <v>88.838268636000009</v>
      </c>
      <c r="BD166" s="275">
        <f t="shared" si="17"/>
        <v>119.53358140438969</v>
      </c>
      <c r="BE166" s="275">
        <f t="shared" si="17"/>
        <v>124.23524876655298</v>
      </c>
      <c r="BF166" s="275">
        <f t="shared" si="17"/>
        <v>122.6693396776421</v>
      </c>
    </row>
    <row r="167" spans="1:58" s="302" customFormat="1" x14ac:dyDescent="0.2">
      <c r="B167" s="302" t="s">
        <v>58</v>
      </c>
      <c r="C167" s="302" t="s">
        <v>228</v>
      </c>
      <c r="D167" s="302" t="s">
        <v>19</v>
      </c>
      <c r="P167" s="275">
        <f>SUM(P90:P95)</f>
        <v>82.48482090600001</v>
      </c>
      <c r="Q167" s="275">
        <f t="shared" ref="Q167:BF167" si="18">SUM(Q90:Q95)</f>
        <v>84.303454145000003</v>
      </c>
      <c r="R167" s="275">
        <f t="shared" si="18"/>
        <v>87.81313450399999</v>
      </c>
      <c r="S167" s="275">
        <f t="shared" si="18"/>
        <v>90.203636060000008</v>
      </c>
      <c r="T167" s="275">
        <f t="shared" si="18"/>
        <v>97.468883235000007</v>
      </c>
      <c r="U167" s="275">
        <f t="shared" si="18"/>
        <v>99.482987221000002</v>
      </c>
      <c r="V167" s="275">
        <f t="shared" si="18"/>
        <v>104.14928321999999</v>
      </c>
      <c r="W167" s="275">
        <f t="shared" si="18"/>
        <v>101.530739207</v>
      </c>
      <c r="X167" s="275">
        <f t="shared" si="18"/>
        <v>86.748419443000003</v>
      </c>
      <c r="Y167" s="275">
        <f t="shared" si="18"/>
        <v>92.812944291999997</v>
      </c>
      <c r="Z167" s="275">
        <f t="shared" si="18"/>
        <v>111.93924034299999</v>
      </c>
      <c r="AA167" s="275">
        <f t="shared" si="18"/>
        <v>88.80984166799999</v>
      </c>
      <c r="AB167" s="275">
        <f t="shared" si="18"/>
        <v>61.375804006999999</v>
      </c>
      <c r="AC167" s="275">
        <f t="shared" si="18"/>
        <v>74.494186878000008</v>
      </c>
      <c r="AD167" s="275">
        <f t="shared" si="18"/>
        <v>78.166934130000001</v>
      </c>
      <c r="AE167" s="275">
        <f t="shared" si="18"/>
        <v>88.494186196000001</v>
      </c>
      <c r="AF167" s="275">
        <f t="shared" si="18"/>
        <v>91.610552882000007</v>
      </c>
      <c r="AG167" s="275">
        <f t="shared" si="18"/>
        <v>95.042430494999991</v>
      </c>
      <c r="AH167" s="275">
        <f t="shared" si="18"/>
        <v>105.72790048600001</v>
      </c>
      <c r="AI167" s="275">
        <f t="shared" si="18"/>
        <v>107.227871685</v>
      </c>
      <c r="AJ167" s="275">
        <f t="shared" si="18"/>
        <v>103.71998316200001</v>
      </c>
      <c r="AK167" s="275">
        <f t="shared" si="18"/>
        <v>122.389762428</v>
      </c>
      <c r="AL167" s="275">
        <f t="shared" si="18"/>
        <v>122.47452487</v>
      </c>
      <c r="AM167" s="275">
        <f t="shared" si="18"/>
        <v>129.64663972099999</v>
      </c>
      <c r="AN167" s="275">
        <f t="shared" si="18"/>
        <v>141.42124030599999</v>
      </c>
      <c r="AO167" s="275">
        <f t="shared" si="18"/>
        <v>152.26895462999997</v>
      </c>
      <c r="AP167" s="275">
        <f t="shared" si="18"/>
        <v>163.061914449</v>
      </c>
      <c r="AQ167" s="275">
        <f t="shared" si="18"/>
        <v>192.093221844</v>
      </c>
      <c r="AR167" s="275">
        <f t="shared" si="18"/>
        <v>221.95023872100001</v>
      </c>
      <c r="AS167" s="275">
        <f t="shared" si="18"/>
        <v>223.320831997</v>
      </c>
      <c r="AT167" s="275">
        <f t="shared" si="18"/>
        <v>224.75500264799999</v>
      </c>
      <c r="AU167" s="275">
        <f t="shared" si="18"/>
        <v>255.57822372100003</v>
      </c>
      <c r="AV167" s="275">
        <f t="shared" si="18"/>
        <v>243.31308832299999</v>
      </c>
      <c r="AW167" s="275">
        <f t="shared" si="18"/>
        <v>284.02458712200001</v>
      </c>
      <c r="AX167" s="275">
        <f t="shared" si="18"/>
        <v>292.69274821700003</v>
      </c>
      <c r="AY167" s="275">
        <f t="shared" si="18"/>
        <v>303.91087705399997</v>
      </c>
      <c r="AZ167" s="275">
        <f t="shared" si="18"/>
        <v>321.760051551</v>
      </c>
      <c r="BA167" s="275">
        <f t="shared" si="18"/>
        <v>319.79134841399997</v>
      </c>
      <c r="BB167" s="275">
        <f t="shared" si="18"/>
        <v>432.94680600699996</v>
      </c>
      <c r="BC167" s="275">
        <f t="shared" si="18"/>
        <v>434.64572767399994</v>
      </c>
      <c r="BD167" s="275">
        <f t="shared" si="18"/>
        <v>492.092414582</v>
      </c>
      <c r="BE167" s="275">
        <f t="shared" si="18"/>
        <v>585.97921710800006</v>
      </c>
      <c r="BF167" s="275">
        <f t="shared" si="18"/>
        <v>621.78041710299999</v>
      </c>
    </row>
    <row r="168" spans="1:58" s="302" customFormat="1" x14ac:dyDescent="0.2">
      <c r="B168" s="302" t="s">
        <v>57</v>
      </c>
      <c r="C168" s="302" t="s">
        <v>228</v>
      </c>
      <c r="D168" s="302" t="s">
        <v>19</v>
      </c>
      <c r="P168" s="275">
        <f>SUM(P108:P116)</f>
        <v>30.860855656281291</v>
      </c>
      <c r="Q168" s="275">
        <f t="shared" ref="Q168:BF168" si="19">SUM(Q108:Q116)</f>
        <v>35.860381191509894</v>
      </c>
      <c r="R168" s="275">
        <f t="shared" si="19"/>
        <v>41.51553764885405</v>
      </c>
      <c r="S168" s="275">
        <f t="shared" si="19"/>
        <v>52.771933855686093</v>
      </c>
      <c r="T168" s="275">
        <f t="shared" si="19"/>
        <v>48.616235685260172</v>
      </c>
      <c r="U168" s="275">
        <f t="shared" si="19"/>
        <v>49.455786717255869</v>
      </c>
      <c r="V168" s="275">
        <f t="shared" si="19"/>
        <v>50.296928303019726</v>
      </c>
      <c r="W168" s="275">
        <f t="shared" si="19"/>
        <v>40.083604052711785</v>
      </c>
      <c r="X168" s="275">
        <f t="shared" si="19"/>
        <v>50.482873597548426</v>
      </c>
      <c r="Y168" s="275">
        <f t="shared" si="19"/>
        <v>51.670980938981415</v>
      </c>
      <c r="Z168" s="275">
        <f t="shared" si="19"/>
        <v>51.077393593279481</v>
      </c>
      <c r="AA168" s="275">
        <f t="shared" si="19"/>
        <v>68.153592603773788</v>
      </c>
      <c r="AB168" s="275">
        <f t="shared" si="19"/>
        <v>37.138940593500415</v>
      </c>
      <c r="AC168" s="275">
        <f t="shared" si="19"/>
        <v>16.685179647598314</v>
      </c>
      <c r="AD168" s="275">
        <f t="shared" si="19"/>
        <v>44.742367080803227</v>
      </c>
      <c r="AE168" s="275">
        <f t="shared" si="19"/>
        <v>79.463954025701284</v>
      </c>
      <c r="AF168" s="275">
        <f t="shared" si="19"/>
        <v>76.175125037212652</v>
      </c>
      <c r="AG168" s="275">
        <f t="shared" si="19"/>
        <v>88.842974461347012</v>
      </c>
      <c r="AH168" s="275">
        <f t="shared" si="19"/>
        <v>93.075628232245776</v>
      </c>
      <c r="AI168" s="275">
        <f t="shared" si="19"/>
        <v>96.05822677459642</v>
      </c>
      <c r="AJ168" s="275">
        <f t="shared" si="19"/>
        <v>103.62324753592213</v>
      </c>
      <c r="AK168" s="275">
        <f t="shared" si="19"/>
        <v>112.01960084550416</v>
      </c>
      <c r="AL168" s="275">
        <f t="shared" si="19"/>
        <v>118.19744486310461</v>
      </c>
      <c r="AM168" s="275">
        <f t="shared" si="19"/>
        <v>105.11488995968806</v>
      </c>
      <c r="AN168" s="275">
        <f t="shared" si="19"/>
        <v>124.61520998130395</v>
      </c>
      <c r="AO168" s="275">
        <f t="shared" si="19"/>
        <v>137.39432074507855</v>
      </c>
      <c r="AP168" s="275">
        <f t="shared" si="19"/>
        <v>160.33091932565415</v>
      </c>
      <c r="AQ168" s="275">
        <f t="shared" si="19"/>
        <v>95.851029455790652</v>
      </c>
      <c r="AR168" s="275">
        <f t="shared" si="19"/>
        <v>149.63693225185563</v>
      </c>
      <c r="AS168" s="275">
        <f t="shared" si="19"/>
        <v>154.57999476365165</v>
      </c>
      <c r="AT168" s="275">
        <f t="shared" si="19"/>
        <v>159.05254648485885</v>
      </c>
      <c r="AU168" s="275">
        <f t="shared" si="19"/>
        <v>187.06343906478187</v>
      </c>
      <c r="AV168" s="275">
        <f t="shared" si="19"/>
        <v>136.02996734667957</v>
      </c>
      <c r="AW168" s="275">
        <f t="shared" si="19"/>
        <v>136.84068257014027</v>
      </c>
      <c r="AX168" s="275">
        <f t="shared" si="19"/>
        <v>161.39144573557397</v>
      </c>
      <c r="AY168" s="275">
        <f t="shared" si="19"/>
        <v>212.1577677190183</v>
      </c>
      <c r="AZ168" s="275">
        <f t="shared" si="19"/>
        <v>175.51899197782001</v>
      </c>
      <c r="BA168" s="275">
        <f t="shared" si="19"/>
        <v>193.81815890030049</v>
      </c>
      <c r="BB168" s="275">
        <f t="shared" si="19"/>
        <v>193.56124777090977</v>
      </c>
      <c r="BC168" s="275">
        <f t="shared" si="19"/>
        <v>211.43543614265482</v>
      </c>
      <c r="BD168" s="275">
        <f t="shared" si="19"/>
        <v>224.28109529751427</v>
      </c>
      <c r="BE168" s="275">
        <f t="shared" si="19"/>
        <v>241.51069283718897</v>
      </c>
      <c r="BF168" s="275">
        <f t="shared" si="19"/>
        <v>263.74017496676976</v>
      </c>
    </row>
    <row r="169" spans="1:58" s="302" customFormat="1" x14ac:dyDescent="0.2">
      <c r="B169" s="302" t="s">
        <v>61</v>
      </c>
      <c r="C169" s="302" t="s">
        <v>228</v>
      </c>
      <c r="D169" s="302" t="s">
        <v>19</v>
      </c>
      <c r="P169" s="275">
        <f>SUM(P135:P136)</f>
        <v>9.0988810701450706</v>
      </c>
      <c r="Q169" s="275">
        <f t="shared" ref="Q169:BF169" si="20">SUM(Q135:Q136)</f>
        <v>9.3606893882516502</v>
      </c>
      <c r="R169" s="275">
        <f t="shared" si="20"/>
        <v>9.6004775942904903</v>
      </c>
      <c r="S169" s="275">
        <f t="shared" si="20"/>
        <v>10.24863564286118</v>
      </c>
      <c r="T169" s="275">
        <f t="shared" si="20"/>
        <v>9.3753868981766004</v>
      </c>
      <c r="U169" s="275">
        <f t="shared" si="20"/>
        <v>9.05007452729566</v>
      </c>
      <c r="V169" s="275">
        <f t="shared" si="20"/>
        <v>8.7379647666425697</v>
      </c>
      <c r="W169" s="275">
        <f t="shared" si="20"/>
        <v>8.7180987666571497</v>
      </c>
      <c r="X169" s="275">
        <f t="shared" si="20"/>
        <v>9.00213539207674</v>
      </c>
      <c r="Y169" s="275">
        <f t="shared" si="20"/>
        <v>9.2239104475079685</v>
      </c>
      <c r="Z169" s="275">
        <f t="shared" si="20"/>
        <v>9.4380282591705189</v>
      </c>
      <c r="AA169" s="275">
        <f t="shared" si="20"/>
        <v>9.9897293845819917</v>
      </c>
      <c r="AB169" s="275">
        <f t="shared" si="20"/>
        <v>10.44274778637573</v>
      </c>
      <c r="AC169" s="275">
        <f t="shared" si="20"/>
        <v>10.962193267100229</v>
      </c>
      <c r="AD169" s="275">
        <f t="shared" si="20"/>
        <v>11.345868508881711</v>
      </c>
      <c r="AE169" s="275">
        <f t="shared" si="20"/>
        <v>11.435786648993901</v>
      </c>
      <c r="AF169" s="275">
        <f t="shared" si="20"/>
        <v>11.73961328448393</v>
      </c>
      <c r="AG169" s="275">
        <f t="shared" si="20"/>
        <v>11.621287419125249</v>
      </c>
      <c r="AH169" s="275">
        <f t="shared" si="20"/>
        <v>11.6809845358726</v>
      </c>
      <c r="AI169" s="275">
        <f t="shared" si="20"/>
        <v>11.82060950955335</v>
      </c>
      <c r="AJ169" s="275">
        <f t="shared" si="20"/>
        <v>12.241381801594251</v>
      </c>
      <c r="AK169" s="275">
        <f t="shared" si="20"/>
        <v>12.16636273513096</v>
      </c>
      <c r="AL169" s="275">
        <f t="shared" si="20"/>
        <v>12.305418908010569</v>
      </c>
      <c r="AM169" s="275">
        <f t="shared" si="20"/>
        <v>12.521739163059809</v>
      </c>
      <c r="AN169" s="275">
        <f t="shared" si="20"/>
        <v>12.820341000966021</v>
      </c>
      <c r="AO169" s="275">
        <f t="shared" si="20"/>
        <v>13.148103910618691</v>
      </c>
      <c r="AP169" s="275">
        <f t="shared" si="20"/>
        <v>13.342821523174081</v>
      </c>
      <c r="AQ169" s="275">
        <f t="shared" si="20"/>
        <v>13.54597739968848</v>
      </c>
      <c r="AR169" s="275">
        <f t="shared" si="20"/>
        <v>13.76261481005621</v>
      </c>
      <c r="AS169" s="275">
        <f t="shared" si="20"/>
        <v>13.959173825765209</v>
      </c>
      <c r="AT169" s="275">
        <f t="shared" si="20"/>
        <v>14.15084843395565</v>
      </c>
      <c r="AU169" s="275">
        <f t="shared" si="20"/>
        <v>14.360428475322269</v>
      </c>
      <c r="AV169" s="275">
        <f t="shared" si="20"/>
        <v>14.586640838675711</v>
      </c>
      <c r="AW169" s="275">
        <f t="shared" si="20"/>
        <v>14.812263042963359</v>
      </c>
      <c r="AX169" s="275">
        <f t="shared" si="20"/>
        <v>15.03134902535632</v>
      </c>
      <c r="AY169" s="275">
        <f t="shared" si="20"/>
        <v>15.09584503809957</v>
      </c>
      <c r="AZ169" s="275">
        <f t="shared" si="20"/>
        <v>15.32342750638071</v>
      </c>
      <c r="BA169" s="275">
        <f t="shared" si="20"/>
        <v>15.572751625709142</v>
      </c>
      <c r="BB169" s="275">
        <f t="shared" si="20"/>
        <v>15.991081588957099</v>
      </c>
      <c r="BC169" s="275">
        <f t="shared" si="20"/>
        <v>16.23814455945903</v>
      </c>
      <c r="BD169" s="275">
        <f t="shared" si="20"/>
        <v>16.651121655121429</v>
      </c>
      <c r="BE169" s="275">
        <f t="shared" si="20"/>
        <v>17.073024419217532</v>
      </c>
      <c r="BF169" s="275">
        <f t="shared" si="20"/>
        <v>17.512354456251558</v>
      </c>
    </row>
    <row r="170" spans="1:58" s="303" customFormat="1" x14ac:dyDescent="0.2">
      <c r="B170" s="303" t="s">
        <v>4</v>
      </c>
      <c r="D170" s="303" t="s">
        <v>19</v>
      </c>
      <c r="P170" s="304">
        <f>SUM(P166:P169)</f>
        <v>259.0400032879204</v>
      </c>
      <c r="Q170" s="304">
        <f t="shared" ref="Q170:BF170" si="21">SUM(Q166:Q169)</f>
        <v>281.40586443203915</v>
      </c>
      <c r="R170" s="304">
        <f t="shared" si="21"/>
        <v>309.65531577812055</v>
      </c>
      <c r="S170" s="304">
        <f t="shared" si="21"/>
        <v>318.3588834943393</v>
      </c>
      <c r="T170" s="304">
        <f t="shared" si="21"/>
        <v>319.15765284778081</v>
      </c>
      <c r="U170" s="304">
        <f t="shared" si="21"/>
        <v>329.25522797135852</v>
      </c>
      <c r="V170" s="304">
        <f t="shared" si="21"/>
        <v>343.07991116420828</v>
      </c>
      <c r="W170" s="304">
        <f t="shared" si="21"/>
        <v>316.90874828751612</v>
      </c>
      <c r="X170" s="304">
        <f t="shared" si="21"/>
        <v>336.82803496036718</v>
      </c>
      <c r="Y170" s="304">
        <f t="shared" si="21"/>
        <v>359.22473334368641</v>
      </c>
      <c r="Z170" s="304">
        <f t="shared" si="21"/>
        <v>384.99384583446391</v>
      </c>
      <c r="AA170" s="304">
        <f t="shared" si="21"/>
        <v>344.0046988897758</v>
      </c>
      <c r="AB170" s="304">
        <f t="shared" si="21"/>
        <v>209.30352876026615</v>
      </c>
      <c r="AC170" s="304">
        <f t="shared" si="21"/>
        <v>193.79570602702856</v>
      </c>
      <c r="AD170" s="304">
        <f t="shared" si="21"/>
        <v>242.96843596741496</v>
      </c>
      <c r="AE170" s="304">
        <f t="shared" si="21"/>
        <v>314.77766662093518</v>
      </c>
      <c r="AF170" s="304">
        <f t="shared" si="21"/>
        <v>343.84262071432659</v>
      </c>
      <c r="AG170" s="304">
        <f t="shared" si="21"/>
        <v>362.36548710921227</v>
      </c>
      <c r="AH170" s="304">
        <f t="shared" si="21"/>
        <v>381.20126791586836</v>
      </c>
      <c r="AI170" s="304">
        <f t="shared" si="21"/>
        <v>386.92381838314975</v>
      </c>
      <c r="AJ170" s="304">
        <f t="shared" si="21"/>
        <v>392.02371875772639</v>
      </c>
      <c r="AK170" s="304">
        <f t="shared" si="21"/>
        <v>422.36629346869512</v>
      </c>
      <c r="AL170" s="304">
        <f t="shared" si="21"/>
        <v>431.1003901039652</v>
      </c>
      <c r="AM170" s="304">
        <f t="shared" si="21"/>
        <v>428.01004291268782</v>
      </c>
      <c r="AN170" s="304">
        <f t="shared" si="21"/>
        <v>461.37935190014002</v>
      </c>
      <c r="AO170" s="304">
        <f t="shared" si="21"/>
        <v>486.92270513575727</v>
      </c>
      <c r="AP170" s="304">
        <f t="shared" si="21"/>
        <v>521.02880548007818</v>
      </c>
      <c r="AQ170" s="304">
        <f t="shared" si="21"/>
        <v>485.90088591535908</v>
      </c>
      <c r="AR170" s="304">
        <f t="shared" si="21"/>
        <v>568.35443402278179</v>
      </c>
      <c r="AS170" s="304">
        <f t="shared" si="21"/>
        <v>573.19534090929687</v>
      </c>
      <c r="AT170" s="304">
        <f t="shared" si="21"/>
        <v>577.89978840716435</v>
      </c>
      <c r="AU170" s="304">
        <f t="shared" si="21"/>
        <v>578.83265771750416</v>
      </c>
      <c r="AV170" s="304">
        <f t="shared" si="21"/>
        <v>496.57219389526773</v>
      </c>
      <c r="AW170" s="304">
        <f t="shared" si="21"/>
        <v>528.80898104998357</v>
      </c>
      <c r="AX170" s="304">
        <f t="shared" si="21"/>
        <v>557.55182849793039</v>
      </c>
      <c r="AY170" s="304">
        <f t="shared" si="21"/>
        <v>616.35878150057783</v>
      </c>
      <c r="AZ170" s="304">
        <f t="shared" si="21"/>
        <v>600.45186120584071</v>
      </c>
      <c r="BA170" s="304">
        <f t="shared" si="21"/>
        <v>621.05751001738963</v>
      </c>
      <c r="BB170" s="304">
        <f t="shared" si="21"/>
        <v>735.99839823288676</v>
      </c>
      <c r="BC170" s="304">
        <f t="shared" si="21"/>
        <v>751.15757701211373</v>
      </c>
      <c r="BD170" s="304">
        <f t="shared" si="21"/>
        <v>852.55821293902545</v>
      </c>
      <c r="BE170" s="304">
        <f t="shared" si="21"/>
        <v>968.79818313095961</v>
      </c>
      <c r="BF170" s="304">
        <f t="shared" si="21"/>
        <v>1025.7022862036636</v>
      </c>
    </row>
    <row r="171" spans="1:58" s="302" customFormat="1" x14ac:dyDescent="0.2">
      <c r="P171" s="275"/>
      <c r="Q171" s="275"/>
      <c r="R171" s="275"/>
      <c r="S171" s="275"/>
      <c r="T171" s="275"/>
      <c r="U171" s="275"/>
      <c r="V171" s="275"/>
      <c r="W171" s="275"/>
      <c r="X171" s="275"/>
      <c r="Y171" s="275"/>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row>
    <row r="172" spans="1:58" s="302" customFormat="1" x14ac:dyDescent="0.2">
      <c r="A172" s="302" t="s">
        <v>12</v>
      </c>
      <c r="B172" s="302" t="s">
        <v>59</v>
      </c>
      <c r="C172" s="302" t="s">
        <v>227</v>
      </c>
      <c r="D172" s="302" t="s">
        <v>19</v>
      </c>
      <c r="P172" s="275" t="e">
        <f>#REF!</f>
        <v>#REF!</v>
      </c>
      <c r="Q172" s="275" t="e">
        <f>#REF!</f>
        <v>#REF!</v>
      </c>
      <c r="R172" s="275" t="e">
        <f>#REF!</f>
        <v>#REF!</v>
      </c>
      <c r="S172" s="275" t="e">
        <f>#REF!</f>
        <v>#REF!</v>
      </c>
      <c r="T172" s="275" t="e">
        <f>#REF!</f>
        <v>#REF!</v>
      </c>
      <c r="U172" s="275" t="e">
        <f>#REF!</f>
        <v>#REF!</v>
      </c>
      <c r="V172" s="275" t="e">
        <f>#REF!</f>
        <v>#REF!</v>
      </c>
      <c r="W172" s="275" t="e">
        <f>#REF!</f>
        <v>#REF!</v>
      </c>
      <c r="X172" s="275" t="e">
        <f>#REF!</f>
        <v>#REF!</v>
      </c>
      <c r="Y172" s="275" t="e">
        <f>#REF!</f>
        <v>#REF!</v>
      </c>
      <c r="Z172" s="275" t="e">
        <f>#REF!</f>
        <v>#REF!</v>
      </c>
      <c r="AA172" s="275" t="e">
        <f>#REF!</f>
        <v>#REF!</v>
      </c>
      <c r="AB172" s="275" t="e">
        <f>#REF!</f>
        <v>#REF!</v>
      </c>
      <c r="AC172" s="275" t="e">
        <f>#REF!</f>
        <v>#REF!</v>
      </c>
      <c r="AD172" s="275" t="e">
        <f>#REF!</f>
        <v>#REF!</v>
      </c>
      <c r="AE172" s="275" t="e">
        <f>#REF!</f>
        <v>#REF!</v>
      </c>
      <c r="AF172" s="275" t="e">
        <f>#REF!</f>
        <v>#REF!</v>
      </c>
      <c r="AG172" s="275" t="e">
        <f>#REF!</f>
        <v>#REF!</v>
      </c>
      <c r="AH172" s="275" t="e">
        <f>#REF!</f>
        <v>#REF!</v>
      </c>
      <c r="AI172" s="275" t="e">
        <f>#REF!</f>
        <v>#REF!</v>
      </c>
      <c r="AJ172" s="275" t="e">
        <f>#REF!</f>
        <v>#REF!</v>
      </c>
      <c r="AK172" s="275" t="e">
        <f>#REF!</f>
        <v>#REF!</v>
      </c>
      <c r="AL172" s="275" t="e">
        <f>#REF!</f>
        <v>#REF!</v>
      </c>
      <c r="AM172" s="275" t="e">
        <f>#REF!</f>
        <v>#REF!</v>
      </c>
      <c r="AN172" s="275" t="e">
        <f>#REF!</f>
        <v>#REF!</v>
      </c>
      <c r="AO172" s="275" t="e">
        <f>#REF!</f>
        <v>#REF!</v>
      </c>
      <c r="AP172" s="275" t="e">
        <f>#REF!</f>
        <v>#REF!</v>
      </c>
      <c r="AQ172" s="275" t="e">
        <f>#REF!</f>
        <v>#REF!</v>
      </c>
      <c r="AR172" s="275" t="e">
        <f>#REF!</f>
        <v>#REF!</v>
      </c>
      <c r="AS172" s="275" t="e">
        <f>#REF!</f>
        <v>#REF!</v>
      </c>
      <c r="AT172" s="275" t="e">
        <f>#REF!</f>
        <v>#REF!</v>
      </c>
      <c r="AU172" s="275" t="e">
        <f>#REF!</f>
        <v>#REF!</v>
      </c>
      <c r="AV172" s="275" t="e">
        <f>#REF!</f>
        <v>#REF!</v>
      </c>
      <c r="AW172" s="275" t="e">
        <f>#REF!</f>
        <v>#REF!</v>
      </c>
      <c r="AX172" s="275" t="e">
        <f>#REF!</f>
        <v>#REF!</v>
      </c>
      <c r="AY172" s="275" t="e">
        <f>#REF!</f>
        <v>#REF!</v>
      </c>
      <c r="AZ172" s="275" t="e">
        <f>#REF!</f>
        <v>#REF!</v>
      </c>
      <c r="BA172" s="275" t="e">
        <f>#REF!</f>
        <v>#REF!</v>
      </c>
      <c r="BB172" s="275" t="e">
        <f>#REF!</f>
        <v>#REF!</v>
      </c>
      <c r="BC172" s="275" t="e">
        <f>#REF!</f>
        <v>#REF!</v>
      </c>
      <c r="BD172" s="275" t="e">
        <f>#REF!</f>
        <v>#REF!</v>
      </c>
      <c r="BE172" s="275" t="e">
        <f>#REF!</f>
        <v>#REF!</v>
      </c>
      <c r="BF172" s="275" t="e">
        <f>#REF!</f>
        <v>#REF!</v>
      </c>
    </row>
    <row r="173" spans="1:58" s="302" customFormat="1" x14ac:dyDescent="0.2">
      <c r="B173" s="302" t="s">
        <v>58</v>
      </c>
      <c r="C173" s="302" t="s">
        <v>227</v>
      </c>
      <c r="D173" s="302" t="s">
        <v>19</v>
      </c>
      <c r="P173" s="275" t="e">
        <f>#REF!</f>
        <v>#REF!</v>
      </c>
      <c r="Q173" s="275" t="e">
        <f>#REF!</f>
        <v>#REF!</v>
      </c>
      <c r="R173" s="275" t="e">
        <f>#REF!</f>
        <v>#REF!</v>
      </c>
      <c r="S173" s="275" t="e">
        <f>#REF!</f>
        <v>#REF!</v>
      </c>
      <c r="T173" s="275" t="e">
        <f>#REF!</f>
        <v>#REF!</v>
      </c>
      <c r="U173" s="275" t="e">
        <f>#REF!</f>
        <v>#REF!</v>
      </c>
      <c r="V173" s="275" t="e">
        <f>#REF!</f>
        <v>#REF!</v>
      </c>
      <c r="W173" s="275" t="e">
        <f>#REF!</f>
        <v>#REF!</v>
      </c>
      <c r="X173" s="275" t="e">
        <f>#REF!</f>
        <v>#REF!</v>
      </c>
      <c r="Y173" s="275" t="e">
        <f>#REF!</f>
        <v>#REF!</v>
      </c>
      <c r="Z173" s="275" t="e">
        <f>#REF!</f>
        <v>#REF!</v>
      </c>
      <c r="AA173" s="275" t="e">
        <f>#REF!</f>
        <v>#REF!</v>
      </c>
      <c r="AB173" s="275" t="e">
        <f>#REF!</f>
        <v>#REF!</v>
      </c>
      <c r="AC173" s="275" t="e">
        <f>#REF!</f>
        <v>#REF!</v>
      </c>
      <c r="AD173" s="275" t="e">
        <f>#REF!</f>
        <v>#REF!</v>
      </c>
      <c r="AE173" s="275" t="e">
        <f>#REF!</f>
        <v>#REF!</v>
      </c>
      <c r="AF173" s="275" t="e">
        <f>#REF!</f>
        <v>#REF!</v>
      </c>
      <c r="AG173" s="275" t="e">
        <f>#REF!</f>
        <v>#REF!</v>
      </c>
      <c r="AH173" s="275" t="e">
        <f>#REF!</f>
        <v>#REF!</v>
      </c>
      <c r="AI173" s="275" t="e">
        <f>#REF!</f>
        <v>#REF!</v>
      </c>
      <c r="AJ173" s="275" t="e">
        <f>#REF!</f>
        <v>#REF!</v>
      </c>
      <c r="AK173" s="275" t="e">
        <f>#REF!</f>
        <v>#REF!</v>
      </c>
      <c r="AL173" s="275" t="e">
        <f>#REF!</f>
        <v>#REF!</v>
      </c>
      <c r="AM173" s="275" t="e">
        <f>#REF!</f>
        <v>#REF!</v>
      </c>
      <c r="AN173" s="275" t="e">
        <f>#REF!</f>
        <v>#REF!</v>
      </c>
      <c r="AO173" s="275" t="e">
        <f>#REF!</f>
        <v>#REF!</v>
      </c>
      <c r="AP173" s="275" t="e">
        <f>#REF!</f>
        <v>#REF!</v>
      </c>
      <c r="AQ173" s="275" t="e">
        <f>#REF!</f>
        <v>#REF!</v>
      </c>
      <c r="AR173" s="275" t="e">
        <f>#REF!</f>
        <v>#REF!</v>
      </c>
      <c r="AS173" s="275" t="e">
        <f>#REF!</f>
        <v>#REF!</v>
      </c>
      <c r="AT173" s="275" t="e">
        <f>#REF!</f>
        <v>#REF!</v>
      </c>
      <c r="AU173" s="275" t="e">
        <f>#REF!</f>
        <v>#REF!</v>
      </c>
      <c r="AV173" s="275" t="e">
        <f>#REF!</f>
        <v>#REF!</v>
      </c>
      <c r="AW173" s="275" t="e">
        <f>#REF!</f>
        <v>#REF!</v>
      </c>
      <c r="AX173" s="275" t="e">
        <f>#REF!</f>
        <v>#REF!</v>
      </c>
      <c r="AY173" s="275" t="e">
        <f>#REF!</f>
        <v>#REF!</v>
      </c>
      <c r="AZ173" s="275" t="e">
        <f>#REF!</f>
        <v>#REF!</v>
      </c>
      <c r="BA173" s="275" t="e">
        <f>#REF!</f>
        <v>#REF!</v>
      </c>
      <c r="BB173" s="275" t="e">
        <f>#REF!</f>
        <v>#REF!</v>
      </c>
      <c r="BC173" s="275" t="e">
        <f>#REF!</f>
        <v>#REF!</v>
      </c>
      <c r="BD173" s="275" t="e">
        <f>#REF!</f>
        <v>#REF!</v>
      </c>
      <c r="BE173" s="275" t="e">
        <f>#REF!</f>
        <v>#REF!</v>
      </c>
      <c r="BF173" s="275" t="e">
        <f>#REF!</f>
        <v>#REF!</v>
      </c>
    </row>
    <row r="174" spans="1:58" s="302" customFormat="1" x14ac:dyDescent="0.2">
      <c r="B174" s="302" t="s">
        <v>57</v>
      </c>
      <c r="C174" s="302" t="s">
        <v>227</v>
      </c>
      <c r="D174" s="302" t="s">
        <v>19</v>
      </c>
      <c r="P174" s="275" t="e">
        <f>#REF!</f>
        <v>#REF!</v>
      </c>
      <c r="Q174" s="275" t="e">
        <f>#REF!</f>
        <v>#REF!</v>
      </c>
      <c r="R174" s="275" t="e">
        <f>#REF!</f>
        <v>#REF!</v>
      </c>
      <c r="S174" s="275" t="e">
        <f>#REF!</f>
        <v>#REF!</v>
      </c>
      <c r="T174" s="275" t="e">
        <f>#REF!</f>
        <v>#REF!</v>
      </c>
      <c r="U174" s="275" t="e">
        <f>#REF!</f>
        <v>#REF!</v>
      </c>
      <c r="V174" s="275" t="e">
        <f>#REF!</f>
        <v>#REF!</v>
      </c>
      <c r="W174" s="275" t="e">
        <f>#REF!</f>
        <v>#REF!</v>
      </c>
      <c r="X174" s="275" t="e">
        <f>#REF!</f>
        <v>#REF!</v>
      </c>
      <c r="Y174" s="275" t="e">
        <f>#REF!</f>
        <v>#REF!</v>
      </c>
      <c r="Z174" s="275" t="e">
        <f>#REF!</f>
        <v>#REF!</v>
      </c>
      <c r="AA174" s="275" t="e">
        <f>#REF!</f>
        <v>#REF!</v>
      </c>
      <c r="AB174" s="275" t="e">
        <f>#REF!</f>
        <v>#REF!</v>
      </c>
      <c r="AC174" s="275" t="e">
        <f>#REF!</f>
        <v>#REF!</v>
      </c>
      <c r="AD174" s="275" t="e">
        <f>#REF!</f>
        <v>#REF!</v>
      </c>
      <c r="AE174" s="275" t="e">
        <f>#REF!</f>
        <v>#REF!</v>
      </c>
      <c r="AF174" s="275" t="e">
        <f>#REF!</f>
        <v>#REF!</v>
      </c>
      <c r="AG174" s="275" t="e">
        <f>#REF!</f>
        <v>#REF!</v>
      </c>
      <c r="AH174" s="275" t="e">
        <f>#REF!</f>
        <v>#REF!</v>
      </c>
      <c r="AI174" s="275" t="e">
        <f>#REF!</f>
        <v>#REF!</v>
      </c>
      <c r="AJ174" s="275" t="e">
        <f>#REF!</f>
        <v>#REF!</v>
      </c>
      <c r="AK174" s="275" t="e">
        <f>#REF!</f>
        <v>#REF!</v>
      </c>
      <c r="AL174" s="275" t="e">
        <f>#REF!</f>
        <v>#REF!</v>
      </c>
      <c r="AM174" s="275" t="e">
        <f>#REF!</f>
        <v>#REF!</v>
      </c>
      <c r="AN174" s="275" t="e">
        <f>#REF!</f>
        <v>#REF!</v>
      </c>
      <c r="AO174" s="275" t="e">
        <f>#REF!</f>
        <v>#REF!</v>
      </c>
      <c r="AP174" s="275" t="e">
        <f>#REF!</f>
        <v>#REF!</v>
      </c>
      <c r="AQ174" s="275" t="e">
        <f>#REF!</f>
        <v>#REF!</v>
      </c>
      <c r="AR174" s="275" t="e">
        <f>#REF!</f>
        <v>#REF!</v>
      </c>
      <c r="AS174" s="275" t="e">
        <f>#REF!</f>
        <v>#REF!</v>
      </c>
      <c r="AT174" s="275" t="e">
        <f>#REF!</f>
        <v>#REF!</v>
      </c>
      <c r="AU174" s="275" t="e">
        <f>#REF!</f>
        <v>#REF!</v>
      </c>
      <c r="AV174" s="275" t="e">
        <f>#REF!</f>
        <v>#REF!</v>
      </c>
      <c r="AW174" s="275" t="e">
        <f>#REF!</f>
        <v>#REF!</v>
      </c>
      <c r="AX174" s="275" t="e">
        <f>#REF!</f>
        <v>#REF!</v>
      </c>
      <c r="AY174" s="275" t="e">
        <f>#REF!</f>
        <v>#REF!</v>
      </c>
      <c r="AZ174" s="275" t="e">
        <f>#REF!</f>
        <v>#REF!</v>
      </c>
      <c r="BA174" s="275" t="e">
        <f>#REF!</f>
        <v>#REF!</v>
      </c>
      <c r="BB174" s="275" t="e">
        <f>#REF!</f>
        <v>#REF!</v>
      </c>
      <c r="BC174" s="275" t="e">
        <f>#REF!</f>
        <v>#REF!</v>
      </c>
      <c r="BD174" s="275" t="e">
        <f>#REF!</f>
        <v>#REF!</v>
      </c>
      <c r="BE174" s="275" t="e">
        <f>#REF!</f>
        <v>#REF!</v>
      </c>
      <c r="BF174" s="275" t="e">
        <f>#REF!</f>
        <v>#REF!</v>
      </c>
    </row>
    <row r="175" spans="1:58" s="302" customFormat="1" x14ac:dyDescent="0.2">
      <c r="B175" s="302" t="s">
        <v>61</v>
      </c>
      <c r="C175" s="302" t="s">
        <v>227</v>
      </c>
      <c r="D175" s="302" t="s">
        <v>19</v>
      </c>
      <c r="P175" s="275" t="e">
        <f>#REF!</f>
        <v>#REF!</v>
      </c>
      <c r="Q175" s="275" t="e">
        <f>#REF!</f>
        <v>#REF!</v>
      </c>
      <c r="R175" s="275" t="e">
        <f>#REF!</f>
        <v>#REF!</v>
      </c>
      <c r="S175" s="275" t="e">
        <f>#REF!</f>
        <v>#REF!</v>
      </c>
      <c r="T175" s="275" t="e">
        <f>#REF!</f>
        <v>#REF!</v>
      </c>
      <c r="U175" s="275" t="e">
        <f>#REF!</f>
        <v>#REF!</v>
      </c>
      <c r="V175" s="275" t="e">
        <f>#REF!</f>
        <v>#REF!</v>
      </c>
      <c r="W175" s="275" t="e">
        <f>#REF!</f>
        <v>#REF!</v>
      </c>
      <c r="X175" s="275" t="e">
        <f>#REF!</f>
        <v>#REF!</v>
      </c>
      <c r="Y175" s="275" t="e">
        <f>#REF!</f>
        <v>#REF!</v>
      </c>
      <c r="Z175" s="275" t="e">
        <f>#REF!</f>
        <v>#REF!</v>
      </c>
      <c r="AA175" s="275" t="e">
        <f>#REF!</f>
        <v>#REF!</v>
      </c>
      <c r="AB175" s="275" t="e">
        <f>#REF!</f>
        <v>#REF!</v>
      </c>
      <c r="AC175" s="275" t="e">
        <f>#REF!</f>
        <v>#REF!</v>
      </c>
      <c r="AD175" s="275" t="e">
        <f>#REF!</f>
        <v>#REF!</v>
      </c>
      <c r="AE175" s="275" t="e">
        <f>#REF!</f>
        <v>#REF!</v>
      </c>
      <c r="AF175" s="275" t="e">
        <f>#REF!</f>
        <v>#REF!</v>
      </c>
      <c r="AG175" s="275" t="e">
        <f>#REF!</f>
        <v>#REF!</v>
      </c>
      <c r="AH175" s="275" t="e">
        <f>#REF!</f>
        <v>#REF!</v>
      </c>
      <c r="AI175" s="275" t="e">
        <f>#REF!</f>
        <v>#REF!</v>
      </c>
      <c r="AJ175" s="275" t="e">
        <f>#REF!</f>
        <v>#REF!</v>
      </c>
      <c r="AK175" s="275" t="e">
        <f>#REF!</f>
        <v>#REF!</v>
      </c>
      <c r="AL175" s="275" t="e">
        <f>#REF!</f>
        <v>#REF!</v>
      </c>
      <c r="AM175" s="275" t="e">
        <f>#REF!</f>
        <v>#REF!</v>
      </c>
      <c r="AN175" s="275" t="e">
        <f>#REF!</f>
        <v>#REF!</v>
      </c>
      <c r="AO175" s="275" t="e">
        <f>#REF!</f>
        <v>#REF!</v>
      </c>
      <c r="AP175" s="275" t="e">
        <f>#REF!</f>
        <v>#REF!</v>
      </c>
      <c r="AQ175" s="275" t="e">
        <f>#REF!</f>
        <v>#REF!</v>
      </c>
      <c r="AR175" s="275" t="e">
        <f>#REF!</f>
        <v>#REF!</v>
      </c>
      <c r="AS175" s="275" t="e">
        <f>#REF!</f>
        <v>#REF!</v>
      </c>
      <c r="AT175" s="275" t="e">
        <f>#REF!</f>
        <v>#REF!</v>
      </c>
      <c r="AU175" s="275" t="e">
        <f>#REF!</f>
        <v>#REF!</v>
      </c>
      <c r="AV175" s="275" t="e">
        <f>#REF!</f>
        <v>#REF!</v>
      </c>
      <c r="AW175" s="275" t="e">
        <f>#REF!</f>
        <v>#REF!</v>
      </c>
      <c r="AX175" s="275" t="e">
        <f>#REF!</f>
        <v>#REF!</v>
      </c>
      <c r="AY175" s="275" t="e">
        <f>#REF!</f>
        <v>#REF!</v>
      </c>
      <c r="AZ175" s="275" t="e">
        <f>#REF!</f>
        <v>#REF!</v>
      </c>
      <c r="BA175" s="275" t="e">
        <f>#REF!</f>
        <v>#REF!</v>
      </c>
      <c r="BB175" s="275" t="e">
        <f>#REF!</f>
        <v>#REF!</v>
      </c>
      <c r="BC175" s="275" t="e">
        <f>#REF!</f>
        <v>#REF!</v>
      </c>
      <c r="BD175" s="275" t="e">
        <f>#REF!</f>
        <v>#REF!</v>
      </c>
      <c r="BE175" s="275" t="e">
        <f>#REF!</f>
        <v>#REF!</v>
      </c>
      <c r="BF175" s="275" t="e">
        <f>#REF!</f>
        <v>#REF!</v>
      </c>
    </row>
    <row r="176" spans="1:58" s="303" customFormat="1" x14ac:dyDescent="0.2">
      <c r="B176" s="303" t="s">
        <v>4</v>
      </c>
      <c r="D176" s="303" t="s">
        <v>19</v>
      </c>
      <c r="P176" s="304" t="e">
        <f t="shared" ref="P176:BF176" si="22">SUM(P172:P175)</f>
        <v>#REF!</v>
      </c>
      <c r="Q176" s="304" t="e">
        <f t="shared" si="22"/>
        <v>#REF!</v>
      </c>
      <c r="R176" s="304" t="e">
        <f t="shared" si="22"/>
        <v>#REF!</v>
      </c>
      <c r="S176" s="304" t="e">
        <f t="shared" si="22"/>
        <v>#REF!</v>
      </c>
      <c r="T176" s="304" t="e">
        <f t="shared" si="22"/>
        <v>#REF!</v>
      </c>
      <c r="U176" s="304" t="e">
        <f t="shared" si="22"/>
        <v>#REF!</v>
      </c>
      <c r="V176" s="304" t="e">
        <f t="shared" si="22"/>
        <v>#REF!</v>
      </c>
      <c r="W176" s="304" t="e">
        <f t="shared" si="22"/>
        <v>#REF!</v>
      </c>
      <c r="X176" s="304" t="e">
        <f t="shared" si="22"/>
        <v>#REF!</v>
      </c>
      <c r="Y176" s="304" t="e">
        <f t="shared" si="22"/>
        <v>#REF!</v>
      </c>
      <c r="Z176" s="304" t="e">
        <f t="shared" si="22"/>
        <v>#REF!</v>
      </c>
      <c r="AA176" s="304" t="e">
        <f t="shared" si="22"/>
        <v>#REF!</v>
      </c>
      <c r="AB176" s="304" t="e">
        <f t="shared" si="22"/>
        <v>#REF!</v>
      </c>
      <c r="AC176" s="304" t="e">
        <f t="shared" si="22"/>
        <v>#REF!</v>
      </c>
      <c r="AD176" s="304" t="e">
        <f t="shared" si="22"/>
        <v>#REF!</v>
      </c>
      <c r="AE176" s="304" t="e">
        <f t="shared" si="22"/>
        <v>#REF!</v>
      </c>
      <c r="AF176" s="304" t="e">
        <f t="shared" si="22"/>
        <v>#REF!</v>
      </c>
      <c r="AG176" s="304" t="e">
        <f t="shared" si="22"/>
        <v>#REF!</v>
      </c>
      <c r="AH176" s="304" t="e">
        <f t="shared" si="22"/>
        <v>#REF!</v>
      </c>
      <c r="AI176" s="304" t="e">
        <f t="shared" si="22"/>
        <v>#REF!</v>
      </c>
      <c r="AJ176" s="304" t="e">
        <f t="shared" si="22"/>
        <v>#REF!</v>
      </c>
      <c r="AK176" s="304" t="e">
        <f t="shared" si="22"/>
        <v>#REF!</v>
      </c>
      <c r="AL176" s="304" t="e">
        <f t="shared" si="22"/>
        <v>#REF!</v>
      </c>
      <c r="AM176" s="304" t="e">
        <f t="shared" si="22"/>
        <v>#REF!</v>
      </c>
      <c r="AN176" s="304" t="e">
        <f t="shared" si="22"/>
        <v>#REF!</v>
      </c>
      <c r="AO176" s="304" t="e">
        <f t="shared" si="22"/>
        <v>#REF!</v>
      </c>
      <c r="AP176" s="304" t="e">
        <f t="shared" si="22"/>
        <v>#REF!</v>
      </c>
      <c r="AQ176" s="304" t="e">
        <f t="shared" si="22"/>
        <v>#REF!</v>
      </c>
      <c r="AR176" s="304" t="e">
        <f t="shared" si="22"/>
        <v>#REF!</v>
      </c>
      <c r="AS176" s="304" t="e">
        <f t="shared" si="22"/>
        <v>#REF!</v>
      </c>
      <c r="AT176" s="304" t="e">
        <f t="shared" si="22"/>
        <v>#REF!</v>
      </c>
      <c r="AU176" s="304" t="e">
        <f t="shared" si="22"/>
        <v>#REF!</v>
      </c>
      <c r="AV176" s="304" t="e">
        <f t="shared" si="22"/>
        <v>#REF!</v>
      </c>
      <c r="AW176" s="304" t="e">
        <f t="shared" si="22"/>
        <v>#REF!</v>
      </c>
      <c r="AX176" s="304" t="e">
        <f t="shared" si="22"/>
        <v>#REF!</v>
      </c>
      <c r="AY176" s="304" t="e">
        <f t="shared" si="22"/>
        <v>#REF!</v>
      </c>
      <c r="AZ176" s="304" t="e">
        <f t="shared" si="22"/>
        <v>#REF!</v>
      </c>
      <c r="BA176" s="304" t="e">
        <f t="shared" si="22"/>
        <v>#REF!</v>
      </c>
      <c r="BB176" s="304" t="e">
        <f t="shared" si="22"/>
        <v>#REF!</v>
      </c>
      <c r="BC176" s="304" t="e">
        <f t="shared" si="22"/>
        <v>#REF!</v>
      </c>
      <c r="BD176" s="304" t="e">
        <f t="shared" si="22"/>
        <v>#REF!</v>
      </c>
      <c r="BE176" s="304" t="e">
        <f t="shared" si="22"/>
        <v>#REF!</v>
      </c>
      <c r="BF176" s="304" t="e">
        <f t="shared" si="22"/>
        <v>#REF!</v>
      </c>
    </row>
    <row r="177" spans="1:58" s="302" customFormat="1" x14ac:dyDescent="0.2">
      <c r="P177" s="275"/>
      <c r="Q177" s="275"/>
      <c r="R177" s="275"/>
      <c r="S177" s="275"/>
      <c r="T177" s="275"/>
      <c r="U177" s="275"/>
      <c r="V177" s="275"/>
      <c r="W177" s="275"/>
      <c r="X177" s="275"/>
      <c r="Y177" s="275"/>
      <c r="Z177" s="275"/>
      <c r="AA177" s="275"/>
      <c r="AB177" s="275"/>
      <c r="AC177" s="275"/>
      <c r="AD177" s="275"/>
      <c r="AE177" s="275"/>
      <c r="AF177" s="275"/>
      <c r="AG177" s="275"/>
      <c r="AH177" s="275"/>
      <c r="AI177" s="275"/>
      <c r="AJ177" s="275"/>
      <c r="AK177" s="275"/>
      <c r="AL177" s="275"/>
      <c r="AM177" s="275"/>
      <c r="AN177" s="275"/>
      <c r="AO177" s="275"/>
      <c r="AP177" s="275"/>
      <c r="AQ177" s="275"/>
      <c r="AR177" s="275"/>
      <c r="AS177" s="275"/>
      <c r="AT177" s="275"/>
      <c r="AU177" s="275"/>
      <c r="AV177" s="275"/>
      <c r="AW177" s="275"/>
      <c r="AX177" s="275"/>
      <c r="AY177" s="275"/>
      <c r="AZ177" s="275"/>
      <c r="BA177" s="275"/>
      <c r="BB177" s="275"/>
      <c r="BC177" s="275"/>
      <c r="BD177" s="275"/>
      <c r="BE177" s="275"/>
      <c r="BF177" s="275"/>
    </row>
    <row r="178" spans="1:58" s="302" customFormat="1" x14ac:dyDescent="0.2">
      <c r="A178" s="302" t="s">
        <v>17</v>
      </c>
      <c r="B178" s="302" t="s">
        <v>59</v>
      </c>
      <c r="C178" s="302" t="s">
        <v>228</v>
      </c>
      <c r="D178" s="302" t="s">
        <v>43</v>
      </c>
      <c r="E178" s="275">
        <f t="shared" ref="E178:O178" si="23">SUM(E7:E11)</f>
        <v>93331.838494521668</v>
      </c>
      <c r="F178" s="275">
        <f t="shared" si="23"/>
        <v>90271.794670760428</v>
      </c>
      <c r="G178" s="275">
        <f t="shared" si="23"/>
        <v>91885.820641895742</v>
      </c>
      <c r="H178" s="275">
        <f t="shared" si="23"/>
        <v>93355.622797507996</v>
      </c>
      <c r="I178" s="275">
        <f t="shared" si="23"/>
        <v>91791.236762943663</v>
      </c>
      <c r="J178" s="275">
        <f t="shared" si="23"/>
        <v>93609.68330061085</v>
      </c>
      <c r="K178" s="275">
        <f t="shared" si="23"/>
        <v>89044.282876968151</v>
      </c>
      <c r="L178" s="275">
        <f t="shared" si="23"/>
        <v>88739.336313786844</v>
      </c>
      <c r="M178" s="275">
        <f t="shared" si="23"/>
        <v>89693.271806004879</v>
      </c>
      <c r="N178" s="275">
        <f t="shared" si="23"/>
        <v>88406.342906190606</v>
      </c>
      <c r="O178" s="275">
        <f t="shared" si="23"/>
        <v>88739.54999406336</v>
      </c>
      <c r="P178" s="275">
        <f>SUM(P7:P11)</f>
        <v>85523.699720047633</v>
      </c>
      <c r="Q178" s="275">
        <f t="shared" ref="Q178:BF178" si="24">SUM(Q7:Q11)</f>
        <v>82746.999282952995</v>
      </c>
      <c r="R178" s="275">
        <f t="shared" si="24"/>
        <v>86669.531695090496</v>
      </c>
      <c r="S178" s="275">
        <f t="shared" si="24"/>
        <v>83702.984688707002</v>
      </c>
      <c r="T178" s="275">
        <f t="shared" si="24"/>
        <v>83496.37229382286</v>
      </c>
      <c r="U178" s="275">
        <f t="shared" si="24"/>
        <v>84037.521426323729</v>
      </c>
      <c r="V178" s="275">
        <f t="shared" si="24"/>
        <v>86307.44690721159</v>
      </c>
      <c r="W178" s="275">
        <f t="shared" si="24"/>
        <v>83954.534763216972</v>
      </c>
      <c r="X178" s="275">
        <f t="shared" si="24"/>
        <v>89044.41192915861</v>
      </c>
      <c r="Y178" s="275">
        <f t="shared" si="24"/>
        <v>78263.392696880299</v>
      </c>
      <c r="Z178" s="275">
        <f t="shared" si="24"/>
        <v>76086.024624184633</v>
      </c>
      <c r="AA178" s="275">
        <f t="shared" si="24"/>
        <v>74819.371933051327</v>
      </c>
      <c r="AB178" s="275">
        <f t="shared" si="24"/>
        <v>73649.265134340385</v>
      </c>
      <c r="AC178" s="275">
        <f t="shared" si="24"/>
        <v>70298.769000164815</v>
      </c>
      <c r="AD178" s="275">
        <f t="shared" si="24"/>
        <v>75084.294291152357</v>
      </c>
      <c r="AE178" s="275">
        <f t="shared" si="24"/>
        <v>75885.698140739099</v>
      </c>
      <c r="AF178" s="275">
        <f t="shared" si="24"/>
        <v>75591.527225615006</v>
      </c>
      <c r="AG178" s="275">
        <f t="shared" si="24"/>
        <v>75088.862332058154</v>
      </c>
      <c r="AH178" s="275">
        <f t="shared" si="24"/>
        <v>69431.306654331784</v>
      </c>
      <c r="AI178" s="275">
        <f t="shared" si="24"/>
        <v>69758.470452830283</v>
      </c>
      <c r="AJ178" s="275">
        <f t="shared" si="24"/>
        <v>74975.098582702922</v>
      </c>
      <c r="AK178" s="275">
        <f t="shared" si="24"/>
        <v>70616.391313812084</v>
      </c>
      <c r="AL178" s="275">
        <f t="shared" si="24"/>
        <v>73136.341931013434</v>
      </c>
      <c r="AM178" s="275">
        <f t="shared" si="24"/>
        <v>73371.22920893383</v>
      </c>
      <c r="AN178" s="275">
        <f t="shared" si="24"/>
        <v>71935.421349692202</v>
      </c>
      <c r="AO178" s="275">
        <f t="shared" si="24"/>
        <v>76196.86489730679</v>
      </c>
      <c r="AP178" s="275">
        <f t="shared" si="24"/>
        <v>71968.022370356863</v>
      </c>
      <c r="AQ178" s="275">
        <f t="shared" si="24"/>
        <v>72219.817827037303</v>
      </c>
      <c r="AR178" s="275">
        <f t="shared" si="24"/>
        <v>73498.799395692215</v>
      </c>
      <c r="AS178" s="275">
        <f t="shared" si="24"/>
        <v>73506.045263006512</v>
      </c>
      <c r="AT178" s="275">
        <f t="shared" si="24"/>
        <v>74869.959406960581</v>
      </c>
      <c r="AU178" s="275">
        <f t="shared" si="24"/>
        <v>70869.947521371185</v>
      </c>
      <c r="AV178" s="275">
        <f t="shared" si="24"/>
        <v>70118.257210528536</v>
      </c>
      <c r="AW178" s="275">
        <f t="shared" si="24"/>
        <v>70853.983310809941</v>
      </c>
      <c r="AX178" s="275">
        <f t="shared" si="24"/>
        <v>68400.303258903106</v>
      </c>
      <c r="AY178" s="275">
        <f t="shared" si="24"/>
        <v>66187.053711634086</v>
      </c>
      <c r="AZ178" s="275">
        <f t="shared" si="24"/>
        <v>63425.514555924747</v>
      </c>
      <c r="BA178" s="275">
        <f t="shared" si="24"/>
        <v>66221.784597497826</v>
      </c>
      <c r="BB178" s="275">
        <f t="shared" si="24"/>
        <v>59443.742543972825</v>
      </c>
      <c r="BC178" s="275">
        <f t="shared" si="24"/>
        <v>65805.0029883362</v>
      </c>
      <c r="BD178" s="275">
        <f t="shared" si="24"/>
        <v>55062.799164451681</v>
      </c>
      <c r="BE178" s="275">
        <f t="shared" si="24"/>
        <v>59356.459791177862</v>
      </c>
      <c r="BF178" s="275">
        <f t="shared" si="24"/>
        <v>61199.963993913327</v>
      </c>
    </row>
    <row r="179" spans="1:58" s="302" customFormat="1" x14ac:dyDescent="0.2">
      <c r="B179" s="302" t="s">
        <v>58</v>
      </c>
      <c r="C179" s="302" t="s">
        <v>228</v>
      </c>
      <c r="D179" s="302" t="s">
        <v>43</v>
      </c>
      <c r="E179" s="275">
        <f t="shared" ref="E179:O179" si="25">SUM(E28:E38)</f>
        <v>23666.305448414663</v>
      </c>
      <c r="F179" s="275">
        <f t="shared" si="25"/>
        <v>24231.590915303175</v>
      </c>
      <c r="G179" s="275">
        <f t="shared" si="25"/>
        <v>24132.432919608487</v>
      </c>
      <c r="H179" s="275">
        <f t="shared" si="25"/>
        <v>24683.66558516393</v>
      </c>
      <c r="I179" s="275">
        <f t="shared" si="25"/>
        <v>25516.797936447165</v>
      </c>
      <c r="J179" s="275">
        <f t="shared" si="25"/>
        <v>26639.195319115341</v>
      </c>
      <c r="K179" s="275">
        <f t="shared" si="25"/>
        <v>27310.692884124059</v>
      </c>
      <c r="L179" s="275">
        <f t="shared" si="25"/>
        <v>28434.305309992444</v>
      </c>
      <c r="M179" s="275">
        <f t="shared" si="25"/>
        <v>29906.727538699964</v>
      </c>
      <c r="N179" s="275">
        <f t="shared" si="25"/>
        <v>31730.288879005358</v>
      </c>
      <c r="O179" s="275">
        <f t="shared" si="25"/>
        <v>35928.438802656157</v>
      </c>
      <c r="P179" s="275">
        <f>SUM(P28:P38)</f>
        <v>37444.518590910673</v>
      </c>
      <c r="Q179" s="275">
        <f t="shared" ref="Q179:BF179" si="26">SUM(Q28:Q38)</f>
        <v>40336.486338813382</v>
      </c>
      <c r="R179" s="275">
        <f t="shared" si="26"/>
        <v>42266.504553077684</v>
      </c>
      <c r="S179" s="275">
        <f t="shared" si="26"/>
        <v>40487.908325071665</v>
      </c>
      <c r="T179" s="275">
        <f t="shared" si="26"/>
        <v>39705.64096489748</v>
      </c>
      <c r="U179" s="275">
        <f t="shared" si="26"/>
        <v>41120.600849060662</v>
      </c>
      <c r="V179" s="275">
        <f t="shared" si="26"/>
        <v>41359.656286323254</v>
      </c>
      <c r="W179" s="275">
        <f t="shared" si="26"/>
        <v>42658.988822158244</v>
      </c>
      <c r="X179" s="275">
        <f t="shared" si="26"/>
        <v>43223.736974450272</v>
      </c>
      <c r="Y179" s="275">
        <f t="shared" si="26"/>
        <v>43157.18355583326</v>
      </c>
      <c r="Z179" s="275">
        <f t="shared" si="26"/>
        <v>41456.665551905942</v>
      </c>
      <c r="AA179" s="275">
        <f t="shared" si="26"/>
        <v>42060.372157975107</v>
      </c>
      <c r="AB179" s="275">
        <f t="shared" si="26"/>
        <v>41981.579397255737</v>
      </c>
      <c r="AC179" s="275">
        <f t="shared" si="26"/>
        <v>43233.892137555202</v>
      </c>
      <c r="AD179" s="275">
        <f t="shared" si="26"/>
        <v>43540.015686449507</v>
      </c>
      <c r="AE179" s="275">
        <f t="shared" si="26"/>
        <v>46552.051657153097</v>
      </c>
      <c r="AF179" s="275">
        <f t="shared" si="26"/>
        <v>48127.764971013981</v>
      </c>
      <c r="AG179" s="275">
        <f t="shared" si="26"/>
        <v>50326.944272922156</v>
      </c>
      <c r="AH179" s="275">
        <f t="shared" si="26"/>
        <v>52661.836911741273</v>
      </c>
      <c r="AI179" s="275">
        <f t="shared" si="26"/>
        <v>51461.250043031505</v>
      </c>
      <c r="AJ179" s="275">
        <f t="shared" si="26"/>
        <v>51636.355569375381</v>
      </c>
      <c r="AK179" s="275">
        <f t="shared" si="26"/>
        <v>51902.10869423957</v>
      </c>
      <c r="AL179" s="275">
        <f t="shared" si="26"/>
        <v>52557.690411202027</v>
      </c>
      <c r="AM179" s="275">
        <f t="shared" si="26"/>
        <v>53296.432521701034</v>
      </c>
      <c r="AN179" s="275">
        <f t="shared" si="26"/>
        <v>53633.275327824667</v>
      </c>
      <c r="AO179" s="275">
        <f t="shared" si="26"/>
        <v>55275.026205984745</v>
      </c>
      <c r="AP179" s="275">
        <f t="shared" si="26"/>
        <v>55308.840340029055</v>
      </c>
      <c r="AQ179" s="275">
        <f t="shared" si="26"/>
        <v>55287.058154874008</v>
      </c>
      <c r="AR179" s="275">
        <f t="shared" si="26"/>
        <v>56095.486448166746</v>
      </c>
      <c r="AS179" s="275">
        <f t="shared" si="26"/>
        <v>56503.712344572778</v>
      </c>
      <c r="AT179" s="275">
        <f t="shared" si="26"/>
        <v>55106.319032836531</v>
      </c>
      <c r="AU179" s="275">
        <f t="shared" si="26"/>
        <v>56300.574447811727</v>
      </c>
      <c r="AV179" s="275">
        <f t="shared" si="26"/>
        <v>56147.711636228079</v>
      </c>
      <c r="AW179" s="275">
        <f t="shared" si="26"/>
        <v>55096.953816682595</v>
      </c>
      <c r="AX179" s="275">
        <f t="shared" si="26"/>
        <v>56675.960234525679</v>
      </c>
      <c r="AY179" s="275">
        <f t="shared" si="26"/>
        <v>56267.77726187087</v>
      </c>
      <c r="AZ179" s="275">
        <f t="shared" si="26"/>
        <v>55814.427463916065</v>
      </c>
      <c r="BA179" s="275">
        <f t="shared" si="26"/>
        <v>53493.534712758898</v>
      </c>
      <c r="BB179" s="275">
        <f t="shared" si="26"/>
        <v>51394.830574485262</v>
      </c>
      <c r="BC179" s="275">
        <f t="shared" si="26"/>
        <v>51450.430581600202</v>
      </c>
      <c r="BD179" s="275">
        <f t="shared" si="26"/>
        <v>50137.241459871817</v>
      </c>
      <c r="BE179" s="275">
        <f t="shared" si="26"/>
        <v>49657.988113138745</v>
      </c>
      <c r="BF179" s="275">
        <f t="shared" si="26"/>
        <v>48415.067463584477</v>
      </c>
    </row>
    <row r="180" spans="1:58" s="302" customFormat="1" x14ac:dyDescent="0.2">
      <c r="B180" s="302" t="s">
        <v>57</v>
      </c>
      <c r="C180" s="302" t="s">
        <v>228</v>
      </c>
      <c r="D180" s="302" t="s">
        <v>43</v>
      </c>
      <c r="E180" s="275">
        <f t="shared" ref="E180:O180" si="27">SUM(E57:E63)</f>
        <v>41614.999261718593</v>
      </c>
      <c r="F180" s="275">
        <f t="shared" si="27"/>
        <v>43715.258563143936</v>
      </c>
      <c r="G180" s="275">
        <f t="shared" si="27"/>
        <v>47381.13479084245</v>
      </c>
      <c r="H180" s="275">
        <f t="shared" si="27"/>
        <v>51822.261736504006</v>
      </c>
      <c r="I180" s="275">
        <f t="shared" si="27"/>
        <v>53278.543194824117</v>
      </c>
      <c r="J180" s="275">
        <f t="shared" si="27"/>
        <v>57872.20957914638</v>
      </c>
      <c r="K180" s="275">
        <f t="shared" si="27"/>
        <v>60729.923218861528</v>
      </c>
      <c r="L180" s="275">
        <f t="shared" si="27"/>
        <v>61567.227831358643</v>
      </c>
      <c r="M180" s="275">
        <f t="shared" si="27"/>
        <v>61791.0224858207</v>
      </c>
      <c r="N180" s="275">
        <f t="shared" si="27"/>
        <v>67716.306444331291</v>
      </c>
      <c r="O180" s="275">
        <f t="shared" si="27"/>
        <v>72107.759956510781</v>
      </c>
      <c r="P180" s="275">
        <f>SUM(P57:P63)</f>
        <v>74173.051990357722</v>
      </c>
      <c r="Q180" s="275">
        <f t="shared" ref="Q180:BF180" si="28">SUM(Q57:Q63)</f>
        <v>73446.189274094868</v>
      </c>
      <c r="R180" s="275">
        <f t="shared" si="28"/>
        <v>75233.154880507194</v>
      </c>
      <c r="S180" s="275">
        <f t="shared" si="28"/>
        <v>71372.274799417108</v>
      </c>
      <c r="T180" s="275">
        <f t="shared" si="28"/>
        <v>65664.593152626738</v>
      </c>
      <c r="U180" s="275">
        <f t="shared" si="28"/>
        <v>66936.850460209083</v>
      </c>
      <c r="V180" s="275">
        <f t="shared" si="28"/>
        <v>68736.091783533368</v>
      </c>
      <c r="W180" s="275">
        <f t="shared" si="28"/>
        <v>69011.018182296</v>
      </c>
      <c r="X180" s="275">
        <f t="shared" si="28"/>
        <v>73428.164279212884</v>
      </c>
      <c r="Y180" s="275">
        <f t="shared" si="28"/>
        <v>68211.400758677904</v>
      </c>
      <c r="Z180" s="275">
        <f t="shared" si="28"/>
        <v>65847.396414013681</v>
      </c>
      <c r="AA180" s="275">
        <f t="shared" si="28"/>
        <v>64464.8208266371</v>
      </c>
      <c r="AB180" s="275">
        <f t="shared" si="28"/>
        <v>64566.899850196882</v>
      </c>
      <c r="AC180" s="275">
        <f t="shared" si="28"/>
        <v>64675.891486324341</v>
      </c>
      <c r="AD180" s="275">
        <f t="shared" si="28"/>
        <v>67643.786230774189</v>
      </c>
      <c r="AE180" s="275">
        <f t="shared" si="28"/>
        <v>68515.762639907916</v>
      </c>
      <c r="AF180" s="275">
        <f t="shared" si="28"/>
        <v>69075.975843717533</v>
      </c>
      <c r="AG180" s="275">
        <f t="shared" si="28"/>
        <v>70587.355841139535</v>
      </c>
      <c r="AH180" s="275">
        <f t="shared" si="28"/>
        <v>71634.425733222131</v>
      </c>
      <c r="AI180" s="275">
        <f t="shared" si="28"/>
        <v>71617.22918372399</v>
      </c>
      <c r="AJ180" s="275">
        <f t="shared" si="28"/>
        <v>72311.314403349999</v>
      </c>
      <c r="AK180" s="275">
        <f t="shared" si="28"/>
        <v>74341.489858418194</v>
      </c>
      <c r="AL180" s="275">
        <f t="shared" si="28"/>
        <v>72727.19540587478</v>
      </c>
      <c r="AM180" s="275">
        <f t="shared" si="28"/>
        <v>69663.264454903241</v>
      </c>
      <c r="AN180" s="275">
        <f t="shared" si="28"/>
        <v>70598.79821140095</v>
      </c>
      <c r="AO180" s="275">
        <f t="shared" si="28"/>
        <v>74268.714184349315</v>
      </c>
      <c r="AP180" s="275">
        <f t="shared" si="28"/>
        <v>73977.555493478139</v>
      </c>
      <c r="AQ180" s="275">
        <f t="shared" si="28"/>
        <v>75075.63860598352</v>
      </c>
      <c r="AR180" s="275">
        <f t="shared" si="28"/>
        <v>73914.662570518558</v>
      </c>
      <c r="AS180" s="275">
        <f t="shared" si="28"/>
        <v>74685.889060424612</v>
      </c>
      <c r="AT180" s="275">
        <f t="shared" si="28"/>
        <v>77145.910687712167</v>
      </c>
      <c r="AU180" s="275">
        <f t="shared" si="28"/>
        <v>75945.199639895814</v>
      </c>
      <c r="AV180" s="275">
        <f t="shared" si="28"/>
        <v>78782.305436473893</v>
      </c>
      <c r="AW180" s="275">
        <f t="shared" si="28"/>
        <v>79225.607619284638</v>
      </c>
      <c r="AX180" s="275">
        <f t="shared" si="28"/>
        <v>82022.46899626407</v>
      </c>
      <c r="AY180" s="275">
        <f t="shared" si="28"/>
        <v>82053.013209781071</v>
      </c>
      <c r="AZ180" s="275">
        <f t="shared" si="28"/>
        <v>78944.186496333539</v>
      </c>
      <c r="BA180" s="275">
        <f t="shared" si="28"/>
        <v>75775.038210313156</v>
      </c>
      <c r="BB180" s="275">
        <f t="shared" si="28"/>
        <v>72011.80667561201</v>
      </c>
      <c r="BC180" s="275">
        <f t="shared" si="28"/>
        <v>72272.224928358308</v>
      </c>
      <c r="BD180" s="275">
        <f t="shared" si="28"/>
        <v>70409.554654474574</v>
      </c>
      <c r="BE180" s="275">
        <f t="shared" si="28"/>
        <v>72857.600620239275</v>
      </c>
      <c r="BF180" s="275">
        <f t="shared" si="28"/>
        <v>71049.295745905372</v>
      </c>
    </row>
    <row r="181" spans="1:58" s="302" customFormat="1" x14ac:dyDescent="0.2">
      <c r="B181" s="302" t="s">
        <v>61</v>
      </c>
      <c r="C181" s="302" t="s">
        <v>228</v>
      </c>
      <c r="D181" s="302" t="s">
        <v>43</v>
      </c>
      <c r="E181" s="275">
        <f t="shared" ref="E181:O181" si="29">E72</f>
        <v>1769.3040410000001</v>
      </c>
      <c r="F181" s="275">
        <f t="shared" si="29"/>
        <v>1767.3271649999999</v>
      </c>
      <c r="G181" s="275">
        <f t="shared" si="29"/>
        <v>1765.3280769999999</v>
      </c>
      <c r="H181" s="275">
        <f t="shared" si="29"/>
        <v>1763.3064010000001</v>
      </c>
      <c r="I181" s="275">
        <f t="shared" si="29"/>
        <v>1761.2617499999999</v>
      </c>
      <c r="J181" s="275">
        <f t="shared" si="29"/>
        <v>1759.1937330000001</v>
      </c>
      <c r="K181" s="275">
        <f t="shared" si="29"/>
        <v>1757.1019449999999</v>
      </c>
      <c r="L181" s="275">
        <f t="shared" si="29"/>
        <v>1754.9859739999999</v>
      </c>
      <c r="M181" s="275">
        <f t="shared" si="29"/>
        <v>1752.845399</v>
      </c>
      <c r="N181" s="275">
        <f t="shared" si="29"/>
        <v>1750.6797879999999</v>
      </c>
      <c r="O181" s="275">
        <f t="shared" si="29"/>
        <v>1748.4887000000001</v>
      </c>
      <c r="P181" s="275">
        <f>P72</f>
        <v>1733.708576</v>
      </c>
      <c r="Q181" s="275">
        <f t="shared" ref="Q181:BF181" si="30">Q72</f>
        <v>1718.7524969999999</v>
      </c>
      <c r="R181" s="275">
        <f t="shared" si="30"/>
        <v>1703.617305</v>
      </c>
      <c r="S181" s="275">
        <f t="shared" si="30"/>
        <v>1688.2997600000001</v>
      </c>
      <c r="T181" s="275">
        <f t="shared" si="30"/>
        <v>1672.796548</v>
      </c>
      <c r="U181" s="275">
        <f t="shared" si="30"/>
        <v>1657.1042729999999</v>
      </c>
      <c r="V181" s="275">
        <f t="shared" si="30"/>
        <v>1641.219454</v>
      </c>
      <c r="W181" s="275">
        <f t="shared" si="30"/>
        <v>1625.1385270000001</v>
      </c>
      <c r="X181" s="275">
        <f t="shared" si="30"/>
        <v>1608.8578359999999</v>
      </c>
      <c r="Y181" s="275">
        <f t="shared" si="30"/>
        <v>1592.3736369999999</v>
      </c>
      <c r="Z181" s="275">
        <f t="shared" si="30"/>
        <v>1575.68209</v>
      </c>
      <c r="AA181" s="275">
        <f t="shared" si="30"/>
        <v>1558.7792569999999</v>
      </c>
      <c r="AB181" s="275">
        <f t="shared" si="30"/>
        <v>1541.6611009999999</v>
      </c>
      <c r="AC181" s="275">
        <f t="shared" si="30"/>
        <v>1524.323482</v>
      </c>
      <c r="AD181" s="275">
        <f t="shared" si="30"/>
        <v>1506.7621509999999</v>
      </c>
      <c r="AE181" s="275">
        <f t="shared" si="30"/>
        <v>1488.9727519999999</v>
      </c>
      <c r="AF181" s="275">
        <f t="shared" si="30"/>
        <v>1470.9508109999999</v>
      </c>
      <c r="AG181" s="275">
        <f t="shared" si="30"/>
        <v>1452.6917390000001</v>
      </c>
      <c r="AH181" s="275">
        <f t="shared" si="30"/>
        <v>1434.190826</v>
      </c>
      <c r="AI181" s="275">
        <f t="shared" si="30"/>
        <v>1415.443233</v>
      </c>
      <c r="AJ181" s="275">
        <f t="shared" si="30"/>
        <v>1410.6934240000001</v>
      </c>
      <c r="AK181" s="275">
        <f t="shared" si="30"/>
        <v>1405.879428</v>
      </c>
      <c r="AL181" s="275">
        <f t="shared" si="30"/>
        <v>1400.9999350000001</v>
      </c>
      <c r="AM181" s="275">
        <f t="shared" si="30"/>
        <v>1396.0536</v>
      </c>
      <c r="AN181" s="275">
        <f t="shared" si="30"/>
        <v>1391.0390400000001</v>
      </c>
      <c r="AO181" s="275">
        <f t="shared" si="30"/>
        <v>1385.9548319999999</v>
      </c>
      <c r="AP181" s="275">
        <f t="shared" si="30"/>
        <v>1380.799518</v>
      </c>
      <c r="AQ181" s="275">
        <f t="shared" si="30"/>
        <v>1375.5715929999999</v>
      </c>
      <c r="AR181" s="275">
        <f t="shared" si="30"/>
        <v>1370.269513</v>
      </c>
      <c r="AS181" s="275">
        <f t="shared" si="30"/>
        <v>1364.891689</v>
      </c>
      <c r="AT181" s="275">
        <f t="shared" si="30"/>
        <v>1359.4364869999999</v>
      </c>
      <c r="AU181" s="275">
        <f t="shared" si="30"/>
        <v>1353.902223</v>
      </c>
      <c r="AV181" s="275">
        <f t="shared" si="30"/>
        <v>1348.287167</v>
      </c>
      <c r="AW181" s="275">
        <f t="shared" si="30"/>
        <v>1342.5895370000001</v>
      </c>
      <c r="AX181" s="275">
        <f t="shared" si="30"/>
        <v>1336.8074979999999</v>
      </c>
      <c r="AY181" s="275">
        <f t="shared" si="30"/>
        <v>1330.9391599999999</v>
      </c>
      <c r="AZ181" s="275">
        <f t="shared" si="30"/>
        <v>1324.982575</v>
      </c>
      <c r="BA181" s="275">
        <f t="shared" si="30"/>
        <v>1318.9357399999999</v>
      </c>
      <c r="BB181" s="275">
        <f t="shared" si="30"/>
        <v>1312.7965859999999</v>
      </c>
      <c r="BC181" s="275">
        <f t="shared" si="30"/>
        <v>1306.5629839999999</v>
      </c>
      <c r="BD181" s="275">
        <f t="shared" si="30"/>
        <v>1300.232737</v>
      </c>
      <c r="BE181" s="275">
        <f t="shared" si="30"/>
        <v>1293.80358</v>
      </c>
      <c r="BF181" s="275">
        <f t="shared" si="30"/>
        <v>1287.273177</v>
      </c>
    </row>
    <row r="182" spans="1:58" s="303" customFormat="1" x14ac:dyDescent="0.2">
      <c r="B182" s="303" t="s">
        <v>4</v>
      </c>
      <c r="D182" s="303" t="s">
        <v>43</v>
      </c>
      <c r="E182" s="304">
        <f t="shared" ref="E182:O182" si="31">SUM(E178:E181)</f>
        <v>160382.44724565491</v>
      </c>
      <c r="F182" s="304">
        <f t="shared" si="31"/>
        <v>159985.97131420753</v>
      </c>
      <c r="G182" s="304">
        <f t="shared" si="31"/>
        <v>165164.71642934668</v>
      </c>
      <c r="H182" s="304">
        <f t="shared" si="31"/>
        <v>171624.85652017593</v>
      </c>
      <c r="I182" s="304">
        <f t="shared" si="31"/>
        <v>172347.83964421495</v>
      </c>
      <c r="J182" s="304">
        <f t="shared" si="31"/>
        <v>179880.28193187257</v>
      </c>
      <c r="K182" s="304">
        <f t="shared" si="31"/>
        <v>178842.00092495373</v>
      </c>
      <c r="L182" s="304">
        <f t="shared" si="31"/>
        <v>180495.85542913794</v>
      </c>
      <c r="M182" s="304">
        <f t="shared" si="31"/>
        <v>183143.86722952555</v>
      </c>
      <c r="N182" s="304">
        <f t="shared" si="31"/>
        <v>189603.61801752727</v>
      </c>
      <c r="O182" s="304">
        <f t="shared" si="31"/>
        <v>198524.23745323031</v>
      </c>
      <c r="P182" s="304">
        <f>SUM(P178:P181)</f>
        <v>198874.97887731603</v>
      </c>
      <c r="Q182" s="304">
        <f t="shared" ref="Q182:BF182" si="32">SUM(Q178:Q181)</f>
        <v>198248.42739286125</v>
      </c>
      <c r="R182" s="304">
        <f t="shared" si="32"/>
        <v>205872.80843367535</v>
      </c>
      <c r="S182" s="304">
        <f t="shared" si="32"/>
        <v>197251.46757319578</v>
      </c>
      <c r="T182" s="304">
        <f t="shared" si="32"/>
        <v>190539.40295934709</v>
      </c>
      <c r="U182" s="304">
        <f t="shared" si="32"/>
        <v>193752.07700859348</v>
      </c>
      <c r="V182" s="304">
        <f t="shared" si="32"/>
        <v>198044.41443106823</v>
      </c>
      <c r="W182" s="304">
        <f t="shared" si="32"/>
        <v>197249.68029467124</v>
      </c>
      <c r="X182" s="304">
        <f t="shared" si="32"/>
        <v>207305.17101882177</v>
      </c>
      <c r="Y182" s="304">
        <f t="shared" si="32"/>
        <v>191224.3506483915</v>
      </c>
      <c r="Z182" s="304">
        <f t="shared" si="32"/>
        <v>184965.76868010426</v>
      </c>
      <c r="AA182" s="304">
        <f t="shared" si="32"/>
        <v>182903.34417466351</v>
      </c>
      <c r="AB182" s="304">
        <f t="shared" si="32"/>
        <v>181739.40548279299</v>
      </c>
      <c r="AC182" s="304">
        <f t="shared" si="32"/>
        <v>179732.87610604436</v>
      </c>
      <c r="AD182" s="304">
        <f t="shared" si="32"/>
        <v>187774.85835937606</v>
      </c>
      <c r="AE182" s="304">
        <f t="shared" si="32"/>
        <v>192442.48518980012</v>
      </c>
      <c r="AF182" s="304">
        <f t="shared" si="32"/>
        <v>194266.21885134649</v>
      </c>
      <c r="AG182" s="304">
        <f t="shared" si="32"/>
        <v>197455.85418511985</v>
      </c>
      <c r="AH182" s="304">
        <f t="shared" si="32"/>
        <v>195161.7601252952</v>
      </c>
      <c r="AI182" s="304">
        <f t="shared" si="32"/>
        <v>194252.39291258575</v>
      </c>
      <c r="AJ182" s="304">
        <f t="shared" si="32"/>
        <v>200333.46197942831</v>
      </c>
      <c r="AK182" s="304">
        <f t="shared" si="32"/>
        <v>198265.86929446986</v>
      </c>
      <c r="AL182" s="304">
        <f t="shared" si="32"/>
        <v>199822.22768309023</v>
      </c>
      <c r="AM182" s="304">
        <f t="shared" si="32"/>
        <v>197726.97978553813</v>
      </c>
      <c r="AN182" s="304">
        <f t="shared" si="32"/>
        <v>197558.53392891784</v>
      </c>
      <c r="AO182" s="304">
        <f t="shared" si="32"/>
        <v>207126.56011964084</v>
      </c>
      <c r="AP182" s="304">
        <f t="shared" si="32"/>
        <v>202635.21772186409</v>
      </c>
      <c r="AQ182" s="304">
        <f t="shared" si="32"/>
        <v>203958.08618089484</v>
      </c>
      <c r="AR182" s="304">
        <f t="shared" si="32"/>
        <v>204879.21792737753</v>
      </c>
      <c r="AS182" s="304">
        <f t="shared" si="32"/>
        <v>206060.53835700391</v>
      </c>
      <c r="AT182" s="304">
        <f t="shared" si="32"/>
        <v>208481.62561450928</v>
      </c>
      <c r="AU182" s="304">
        <f t="shared" si="32"/>
        <v>204469.62383207874</v>
      </c>
      <c r="AV182" s="304">
        <f t="shared" si="32"/>
        <v>206396.56145023051</v>
      </c>
      <c r="AW182" s="304">
        <f t="shared" si="32"/>
        <v>206519.13428377715</v>
      </c>
      <c r="AX182" s="304">
        <f t="shared" si="32"/>
        <v>208435.53998769287</v>
      </c>
      <c r="AY182" s="304">
        <f t="shared" si="32"/>
        <v>205838.78334328602</v>
      </c>
      <c r="AZ182" s="304">
        <f t="shared" si="32"/>
        <v>199509.11109117436</v>
      </c>
      <c r="BA182" s="304">
        <f t="shared" si="32"/>
        <v>196809.29326056986</v>
      </c>
      <c r="BB182" s="304">
        <f t="shared" si="32"/>
        <v>184163.1763800701</v>
      </c>
      <c r="BC182" s="304">
        <f t="shared" si="32"/>
        <v>190834.2214822947</v>
      </c>
      <c r="BD182" s="304">
        <f t="shared" si="32"/>
        <v>176909.82801579809</v>
      </c>
      <c r="BE182" s="304">
        <f t="shared" si="32"/>
        <v>183165.85210455587</v>
      </c>
      <c r="BF182" s="304">
        <f t="shared" si="32"/>
        <v>181951.60038040316</v>
      </c>
    </row>
    <row r="183" spans="1:58" s="303" customFormat="1" x14ac:dyDescent="0.2">
      <c r="P183" s="304"/>
      <c r="Q183" s="304"/>
      <c r="R183" s="304"/>
      <c r="S183" s="304"/>
      <c r="T183" s="304"/>
      <c r="U183" s="304"/>
      <c r="V183" s="304"/>
      <c r="W183" s="304"/>
      <c r="X183" s="304"/>
      <c r="Y183" s="304"/>
      <c r="Z183" s="304"/>
      <c r="AA183" s="304"/>
      <c r="AB183" s="304"/>
      <c r="AC183" s="304"/>
      <c r="AD183" s="304"/>
      <c r="AE183" s="304"/>
      <c r="AF183" s="304"/>
      <c r="AG183" s="304"/>
      <c r="AH183" s="304"/>
      <c r="AI183" s="304"/>
      <c r="AJ183" s="304"/>
      <c r="AK183" s="304"/>
      <c r="AL183" s="304"/>
      <c r="AM183" s="304"/>
      <c r="AN183" s="304"/>
      <c r="AO183" s="304"/>
      <c r="AP183" s="304"/>
      <c r="AQ183" s="304"/>
      <c r="AR183" s="304"/>
      <c r="AS183" s="304"/>
      <c r="AT183" s="304"/>
      <c r="AU183" s="304"/>
      <c r="AV183" s="304"/>
      <c r="AW183" s="304"/>
      <c r="AX183" s="304"/>
      <c r="AY183" s="304"/>
      <c r="AZ183" s="304"/>
      <c r="BA183" s="304"/>
      <c r="BB183" s="304"/>
      <c r="BC183" s="304"/>
      <c r="BD183" s="304"/>
      <c r="BE183" s="304"/>
      <c r="BF183" s="304"/>
    </row>
    <row r="184" spans="1:58" s="302" customFormat="1" x14ac:dyDescent="0.2">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c r="AT184" s="275"/>
      <c r="AU184" s="275"/>
      <c r="AV184" s="275"/>
      <c r="AW184" s="275"/>
      <c r="AX184" s="275"/>
      <c r="AY184" s="275"/>
      <c r="AZ184" s="275"/>
      <c r="BA184" s="275"/>
      <c r="BB184" s="275"/>
      <c r="BC184" s="275"/>
      <c r="BD184" s="275"/>
      <c r="BE184" s="275"/>
      <c r="BF184" s="275"/>
    </row>
    <row r="185" spans="1:58" s="302" customFormat="1" x14ac:dyDescent="0.2">
      <c r="A185" s="302" t="s">
        <v>17</v>
      </c>
      <c r="B185" s="302" t="s">
        <v>59</v>
      </c>
      <c r="C185" s="302" t="s">
        <v>227</v>
      </c>
      <c r="D185" s="302" t="s">
        <v>43</v>
      </c>
      <c r="P185" s="275" t="e">
        <f>#REF!</f>
        <v>#REF!</v>
      </c>
      <c r="Q185" s="275" t="e">
        <f>#REF!</f>
        <v>#REF!</v>
      </c>
      <c r="R185" s="275" t="e">
        <f>#REF!</f>
        <v>#REF!</v>
      </c>
      <c r="S185" s="275" t="e">
        <f>#REF!</f>
        <v>#REF!</v>
      </c>
      <c r="T185" s="275" t="e">
        <f>#REF!</f>
        <v>#REF!</v>
      </c>
      <c r="U185" s="275" t="e">
        <f>#REF!</f>
        <v>#REF!</v>
      </c>
      <c r="V185" s="275" t="e">
        <f>#REF!</f>
        <v>#REF!</v>
      </c>
      <c r="W185" s="275" t="e">
        <f>#REF!</f>
        <v>#REF!</v>
      </c>
      <c r="X185" s="275" t="e">
        <f>#REF!</f>
        <v>#REF!</v>
      </c>
      <c r="Y185" s="275" t="e">
        <f>#REF!</f>
        <v>#REF!</v>
      </c>
      <c r="Z185" s="275" t="e">
        <f>#REF!</f>
        <v>#REF!</v>
      </c>
      <c r="AA185" s="275" t="e">
        <f>#REF!</f>
        <v>#REF!</v>
      </c>
      <c r="AB185" s="275" t="e">
        <f>#REF!</f>
        <v>#REF!</v>
      </c>
      <c r="AC185" s="275" t="e">
        <f>#REF!</f>
        <v>#REF!</v>
      </c>
      <c r="AD185" s="275" t="e">
        <f>#REF!</f>
        <v>#REF!</v>
      </c>
      <c r="AE185" s="275" t="e">
        <f>#REF!</f>
        <v>#REF!</v>
      </c>
      <c r="AF185" s="275" t="e">
        <f>#REF!</f>
        <v>#REF!</v>
      </c>
      <c r="AG185" s="275" t="e">
        <f>#REF!</f>
        <v>#REF!</v>
      </c>
      <c r="AH185" s="275" t="e">
        <f>#REF!</f>
        <v>#REF!</v>
      </c>
      <c r="AI185" s="275" t="e">
        <f>#REF!</f>
        <v>#REF!</v>
      </c>
      <c r="AJ185" s="275" t="e">
        <f>#REF!</f>
        <v>#REF!</v>
      </c>
      <c r="AK185" s="275" t="e">
        <f>#REF!</f>
        <v>#REF!</v>
      </c>
      <c r="AL185" s="275" t="e">
        <f>#REF!</f>
        <v>#REF!</v>
      </c>
      <c r="AM185" s="275" t="e">
        <f>#REF!</f>
        <v>#REF!</v>
      </c>
      <c r="AN185" s="275" t="e">
        <f>#REF!</f>
        <v>#REF!</v>
      </c>
      <c r="AO185" s="275" t="e">
        <f>#REF!</f>
        <v>#REF!</v>
      </c>
      <c r="AP185" s="275" t="e">
        <f>#REF!</f>
        <v>#REF!</v>
      </c>
      <c r="AQ185" s="275" t="e">
        <f>#REF!</f>
        <v>#REF!</v>
      </c>
      <c r="AR185" s="275" t="e">
        <f>#REF!</f>
        <v>#REF!</v>
      </c>
      <c r="AS185" s="275" t="e">
        <f>#REF!</f>
        <v>#REF!</v>
      </c>
      <c r="AT185" s="275" t="e">
        <f>#REF!</f>
        <v>#REF!</v>
      </c>
      <c r="AU185" s="275" t="e">
        <f>#REF!</f>
        <v>#REF!</v>
      </c>
      <c r="AV185" s="275" t="e">
        <f>#REF!</f>
        <v>#REF!</v>
      </c>
      <c r="AW185" s="275" t="e">
        <f>#REF!</f>
        <v>#REF!</v>
      </c>
      <c r="AX185" s="275" t="e">
        <f>#REF!</f>
        <v>#REF!</v>
      </c>
      <c r="AY185" s="275" t="e">
        <f>#REF!</f>
        <v>#REF!</v>
      </c>
      <c r="AZ185" s="275" t="e">
        <f>#REF!</f>
        <v>#REF!</v>
      </c>
      <c r="BA185" s="275" t="e">
        <f>#REF!</f>
        <v>#REF!</v>
      </c>
      <c r="BB185" s="275" t="e">
        <f>#REF!</f>
        <v>#REF!</v>
      </c>
      <c r="BC185" s="275" t="e">
        <f>#REF!</f>
        <v>#REF!</v>
      </c>
      <c r="BD185" s="275" t="e">
        <f>#REF!</f>
        <v>#REF!</v>
      </c>
      <c r="BE185" s="275" t="e">
        <f>#REF!</f>
        <v>#REF!</v>
      </c>
      <c r="BF185" s="275" t="e">
        <f>#REF!</f>
        <v>#REF!</v>
      </c>
    </row>
    <row r="186" spans="1:58" s="302" customFormat="1" x14ac:dyDescent="0.2">
      <c r="B186" s="302" t="s">
        <v>58</v>
      </c>
      <c r="C186" s="302" t="s">
        <v>227</v>
      </c>
      <c r="D186" s="302" t="s">
        <v>43</v>
      </c>
      <c r="P186" s="275" t="e">
        <f>#REF!</f>
        <v>#REF!</v>
      </c>
      <c r="Q186" s="275" t="e">
        <f>#REF!</f>
        <v>#REF!</v>
      </c>
      <c r="R186" s="275" t="e">
        <f>#REF!</f>
        <v>#REF!</v>
      </c>
      <c r="S186" s="275" t="e">
        <f>#REF!</f>
        <v>#REF!</v>
      </c>
      <c r="T186" s="275" t="e">
        <f>#REF!</f>
        <v>#REF!</v>
      </c>
      <c r="U186" s="275" t="e">
        <f>#REF!</f>
        <v>#REF!</v>
      </c>
      <c r="V186" s="275" t="e">
        <f>#REF!</f>
        <v>#REF!</v>
      </c>
      <c r="W186" s="275" t="e">
        <f>#REF!</f>
        <v>#REF!</v>
      </c>
      <c r="X186" s="275" t="e">
        <f>#REF!</f>
        <v>#REF!</v>
      </c>
      <c r="Y186" s="275" t="e">
        <f>#REF!</f>
        <v>#REF!</v>
      </c>
      <c r="Z186" s="275" t="e">
        <f>#REF!</f>
        <v>#REF!</v>
      </c>
      <c r="AA186" s="275" t="e">
        <f>#REF!</f>
        <v>#REF!</v>
      </c>
      <c r="AB186" s="275" t="e">
        <f>#REF!</f>
        <v>#REF!</v>
      </c>
      <c r="AC186" s="275" t="e">
        <f>#REF!</f>
        <v>#REF!</v>
      </c>
      <c r="AD186" s="275" t="e">
        <f>#REF!</f>
        <v>#REF!</v>
      </c>
      <c r="AE186" s="275" t="e">
        <f>#REF!</f>
        <v>#REF!</v>
      </c>
      <c r="AF186" s="275" t="e">
        <f>#REF!</f>
        <v>#REF!</v>
      </c>
      <c r="AG186" s="275" t="e">
        <f>#REF!</f>
        <v>#REF!</v>
      </c>
      <c r="AH186" s="275" t="e">
        <f>#REF!</f>
        <v>#REF!</v>
      </c>
      <c r="AI186" s="275" t="e">
        <f>#REF!</f>
        <v>#REF!</v>
      </c>
      <c r="AJ186" s="275" t="e">
        <f>#REF!</f>
        <v>#REF!</v>
      </c>
      <c r="AK186" s="275" t="e">
        <f>#REF!</f>
        <v>#REF!</v>
      </c>
      <c r="AL186" s="275" t="e">
        <f>#REF!</f>
        <v>#REF!</v>
      </c>
      <c r="AM186" s="275" t="e">
        <f>#REF!</f>
        <v>#REF!</v>
      </c>
      <c r="AN186" s="275" t="e">
        <f>#REF!</f>
        <v>#REF!</v>
      </c>
      <c r="AO186" s="275" t="e">
        <f>#REF!</f>
        <v>#REF!</v>
      </c>
      <c r="AP186" s="275" t="e">
        <f>#REF!</f>
        <v>#REF!</v>
      </c>
      <c r="AQ186" s="275" t="e">
        <f>#REF!</f>
        <v>#REF!</v>
      </c>
      <c r="AR186" s="275" t="e">
        <f>#REF!</f>
        <v>#REF!</v>
      </c>
      <c r="AS186" s="275" t="e">
        <f>#REF!</f>
        <v>#REF!</v>
      </c>
      <c r="AT186" s="275" t="e">
        <f>#REF!</f>
        <v>#REF!</v>
      </c>
      <c r="AU186" s="275" t="e">
        <f>#REF!</f>
        <v>#REF!</v>
      </c>
      <c r="AV186" s="275" t="e">
        <f>#REF!</f>
        <v>#REF!</v>
      </c>
      <c r="AW186" s="275" t="e">
        <f>#REF!</f>
        <v>#REF!</v>
      </c>
      <c r="AX186" s="275" t="e">
        <f>#REF!</f>
        <v>#REF!</v>
      </c>
      <c r="AY186" s="275" t="e">
        <f>#REF!</f>
        <v>#REF!</v>
      </c>
      <c r="AZ186" s="275" t="e">
        <f>#REF!</f>
        <v>#REF!</v>
      </c>
      <c r="BA186" s="275" t="e">
        <f>#REF!</f>
        <v>#REF!</v>
      </c>
      <c r="BB186" s="275" t="e">
        <f>#REF!</f>
        <v>#REF!</v>
      </c>
      <c r="BC186" s="275" t="e">
        <f>#REF!</f>
        <v>#REF!</v>
      </c>
      <c r="BD186" s="275" t="e">
        <f>#REF!</f>
        <v>#REF!</v>
      </c>
      <c r="BE186" s="275" t="e">
        <f>#REF!</f>
        <v>#REF!</v>
      </c>
      <c r="BF186" s="275" t="e">
        <f>#REF!</f>
        <v>#REF!</v>
      </c>
    </row>
    <row r="187" spans="1:58" s="302" customFormat="1" x14ac:dyDescent="0.2">
      <c r="B187" s="302" t="s">
        <v>57</v>
      </c>
      <c r="C187" s="302" t="s">
        <v>227</v>
      </c>
      <c r="D187" s="302" t="s">
        <v>43</v>
      </c>
      <c r="P187" s="275" t="e">
        <f>#REF!</f>
        <v>#REF!</v>
      </c>
      <c r="Q187" s="275" t="e">
        <f>#REF!</f>
        <v>#REF!</v>
      </c>
      <c r="R187" s="275" t="e">
        <f>#REF!</f>
        <v>#REF!</v>
      </c>
      <c r="S187" s="275" t="e">
        <f>#REF!</f>
        <v>#REF!</v>
      </c>
      <c r="T187" s="275" t="e">
        <f>#REF!</f>
        <v>#REF!</v>
      </c>
      <c r="U187" s="275" t="e">
        <f>#REF!</f>
        <v>#REF!</v>
      </c>
      <c r="V187" s="275" t="e">
        <f>#REF!</f>
        <v>#REF!</v>
      </c>
      <c r="W187" s="275" t="e">
        <f>#REF!</f>
        <v>#REF!</v>
      </c>
      <c r="X187" s="275" t="e">
        <f>#REF!</f>
        <v>#REF!</v>
      </c>
      <c r="Y187" s="275" t="e">
        <f>#REF!</f>
        <v>#REF!</v>
      </c>
      <c r="Z187" s="275" t="e">
        <f>#REF!</f>
        <v>#REF!</v>
      </c>
      <c r="AA187" s="275" t="e">
        <f>#REF!</f>
        <v>#REF!</v>
      </c>
      <c r="AB187" s="275" t="e">
        <f>#REF!</f>
        <v>#REF!</v>
      </c>
      <c r="AC187" s="275" t="e">
        <f>#REF!</f>
        <v>#REF!</v>
      </c>
      <c r="AD187" s="275" t="e">
        <f>#REF!</f>
        <v>#REF!</v>
      </c>
      <c r="AE187" s="275" t="e">
        <f>#REF!</f>
        <v>#REF!</v>
      </c>
      <c r="AF187" s="275" t="e">
        <f>#REF!</f>
        <v>#REF!</v>
      </c>
      <c r="AG187" s="275" t="e">
        <f>#REF!</f>
        <v>#REF!</v>
      </c>
      <c r="AH187" s="275" t="e">
        <f>#REF!</f>
        <v>#REF!</v>
      </c>
      <c r="AI187" s="275" t="e">
        <f>#REF!</f>
        <v>#REF!</v>
      </c>
      <c r="AJ187" s="275" t="e">
        <f>#REF!</f>
        <v>#REF!</v>
      </c>
      <c r="AK187" s="275" t="e">
        <f>#REF!</f>
        <v>#REF!</v>
      </c>
      <c r="AL187" s="275" t="e">
        <f>#REF!</f>
        <v>#REF!</v>
      </c>
      <c r="AM187" s="275" t="e">
        <f>#REF!</f>
        <v>#REF!</v>
      </c>
      <c r="AN187" s="275" t="e">
        <f>#REF!</f>
        <v>#REF!</v>
      </c>
      <c r="AO187" s="275" t="e">
        <f>#REF!</f>
        <v>#REF!</v>
      </c>
      <c r="AP187" s="275" t="e">
        <f>#REF!</f>
        <v>#REF!</v>
      </c>
      <c r="AQ187" s="275" t="e">
        <f>#REF!</f>
        <v>#REF!</v>
      </c>
      <c r="AR187" s="275" t="e">
        <f>#REF!</f>
        <v>#REF!</v>
      </c>
      <c r="AS187" s="275" t="e">
        <f>#REF!</f>
        <v>#REF!</v>
      </c>
      <c r="AT187" s="275" t="e">
        <f>#REF!</f>
        <v>#REF!</v>
      </c>
      <c r="AU187" s="275" t="e">
        <f>#REF!</f>
        <v>#REF!</v>
      </c>
      <c r="AV187" s="275" t="e">
        <f>#REF!</f>
        <v>#REF!</v>
      </c>
      <c r="AW187" s="275" t="e">
        <f>#REF!</f>
        <v>#REF!</v>
      </c>
      <c r="AX187" s="275" t="e">
        <f>#REF!</f>
        <v>#REF!</v>
      </c>
      <c r="AY187" s="275" t="e">
        <f>#REF!</f>
        <v>#REF!</v>
      </c>
      <c r="AZ187" s="275" t="e">
        <f>#REF!</f>
        <v>#REF!</v>
      </c>
      <c r="BA187" s="275" t="e">
        <f>#REF!</f>
        <v>#REF!</v>
      </c>
      <c r="BB187" s="275" t="e">
        <f>#REF!</f>
        <v>#REF!</v>
      </c>
      <c r="BC187" s="275" t="e">
        <f>#REF!</f>
        <v>#REF!</v>
      </c>
      <c r="BD187" s="275" t="e">
        <f>#REF!</f>
        <v>#REF!</v>
      </c>
      <c r="BE187" s="275" t="e">
        <f>#REF!</f>
        <v>#REF!</v>
      </c>
      <c r="BF187" s="275" t="e">
        <f>#REF!</f>
        <v>#REF!</v>
      </c>
    </row>
    <row r="188" spans="1:58" s="302" customFormat="1" x14ac:dyDescent="0.2">
      <c r="B188" s="302" t="s">
        <v>61</v>
      </c>
      <c r="C188" s="302" t="s">
        <v>227</v>
      </c>
      <c r="D188" s="302" t="s">
        <v>43</v>
      </c>
      <c r="P188" s="275" t="e">
        <f>#REF!</f>
        <v>#REF!</v>
      </c>
      <c r="Q188" s="275" t="e">
        <f>#REF!</f>
        <v>#REF!</v>
      </c>
      <c r="R188" s="275" t="e">
        <f>#REF!</f>
        <v>#REF!</v>
      </c>
      <c r="S188" s="275" t="e">
        <f>#REF!</f>
        <v>#REF!</v>
      </c>
      <c r="T188" s="275" t="e">
        <f>#REF!</f>
        <v>#REF!</v>
      </c>
      <c r="U188" s="275" t="e">
        <f>#REF!</f>
        <v>#REF!</v>
      </c>
      <c r="V188" s="275" t="e">
        <f>#REF!</f>
        <v>#REF!</v>
      </c>
      <c r="W188" s="275" t="e">
        <f>#REF!</f>
        <v>#REF!</v>
      </c>
      <c r="X188" s="275" t="e">
        <f>#REF!</f>
        <v>#REF!</v>
      </c>
      <c r="Y188" s="275" t="e">
        <f>#REF!</f>
        <v>#REF!</v>
      </c>
      <c r="Z188" s="275" t="e">
        <f>#REF!</f>
        <v>#REF!</v>
      </c>
      <c r="AA188" s="275" t="e">
        <f>#REF!</f>
        <v>#REF!</v>
      </c>
      <c r="AB188" s="275" t="e">
        <f>#REF!</f>
        <v>#REF!</v>
      </c>
      <c r="AC188" s="275" t="e">
        <f>#REF!</f>
        <v>#REF!</v>
      </c>
      <c r="AD188" s="275" t="e">
        <f>#REF!</f>
        <v>#REF!</v>
      </c>
      <c r="AE188" s="275" t="e">
        <f>#REF!</f>
        <v>#REF!</v>
      </c>
      <c r="AF188" s="275" t="e">
        <f>#REF!</f>
        <v>#REF!</v>
      </c>
      <c r="AG188" s="275" t="e">
        <f>#REF!</f>
        <v>#REF!</v>
      </c>
      <c r="AH188" s="275" t="e">
        <f>#REF!</f>
        <v>#REF!</v>
      </c>
      <c r="AI188" s="275" t="e">
        <f>#REF!</f>
        <v>#REF!</v>
      </c>
      <c r="AJ188" s="275" t="e">
        <f>#REF!</f>
        <v>#REF!</v>
      </c>
      <c r="AK188" s="275" t="e">
        <f>#REF!</f>
        <v>#REF!</v>
      </c>
      <c r="AL188" s="275" t="e">
        <f>#REF!</f>
        <v>#REF!</v>
      </c>
      <c r="AM188" s="275" t="e">
        <f>#REF!</f>
        <v>#REF!</v>
      </c>
      <c r="AN188" s="275" t="e">
        <f>#REF!</f>
        <v>#REF!</v>
      </c>
      <c r="AO188" s="275" t="e">
        <f>#REF!</f>
        <v>#REF!</v>
      </c>
      <c r="AP188" s="275" t="e">
        <f>#REF!</f>
        <v>#REF!</v>
      </c>
      <c r="AQ188" s="275" t="e">
        <f>#REF!</f>
        <v>#REF!</v>
      </c>
      <c r="AR188" s="275" t="e">
        <f>#REF!</f>
        <v>#REF!</v>
      </c>
      <c r="AS188" s="275" t="e">
        <f>#REF!</f>
        <v>#REF!</v>
      </c>
      <c r="AT188" s="275" t="e">
        <f>#REF!</f>
        <v>#REF!</v>
      </c>
      <c r="AU188" s="275" t="e">
        <f>#REF!</f>
        <v>#REF!</v>
      </c>
      <c r="AV188" s="275" t="e">
        <f>#REF!</f>
        <v>#REF!</v>
      </c>
      <c r="AW188" s="275" t="e">
        <f>#REF!</f>
        <v>#REF!</v>
      </c>
      <c r="AX188" s="275" t="e">
        <f>#REF!</f>
        <v>#REF!</v>
      </c>
      <c r="AY188" s="275" t="e">
        <f>#REF!</f>
        <v>#REF!</v>
      </c>
      <c r="AZ188" s="275" t="e">
        <f>#REF!</f>
        <v>#REF!</v>
      </c>
      <c r="BA188" s="275" t="e">
        <f>#REF!</f>
        <v>#REF!</v>
      </c>
      <c r="BB188" s="275" t="e">
        <f>#REF!</f>
        <v>#REF!</v>
      </c>
      <c r="BC188" s="275" t="e">
        <f>#REF!</f>
        <v>#REF!</v>
      </c>
      <c r="BD188" s="275" t="e">
        <f>#REF!</f>
        <v>#REF!</v>
      </c>
      <c r="BE188" s="275" t="e">
        <f>#REF!</f>
        <v>#REF!</v>
      </c>
      <c r="BF188" s="275" t="e">
        <f>#REF!</f>
        <v>#REF!</v>
      </c>
    </row>
    <row r="189" spans="1:58" s="303" customFormat="1" x14ac:dyDescent="0.2">
      <c r="B189" s="303" t="s">
        <v>4</v>
      </c>
      <c r="D189" s="303" t="s">
        <v>43</v>
      </c>
      <c r="P189" s="304" t="e">
        <f t="shared" ref="P189:BF189" si="33">SUM(P185:P188)</f>
        <v>#REF!</v>
      </c>
      <c r="Q189" s="304" t="e">
        <f t="shared" si="33"/>
        <v>#REF!</v>
      </c>
      <c r="R189" s="304" t="e">
        <f t="shared" si="33"/>
        <v>#REF!</v>
      </c>
      <c r="S189" s="304" t="e">
        <f t="shared" si="33"/>
        <v>#REF!</v>
      </c>
      <c r="T189" s="304" t="e">
        <f t="shared" si="33"/>
        <v>#REF!</v>
      </c>
      <c r="U189" s="304" t="e">
        <f t="shared" si="33"/>
        <v>#REF!</v>
      </c>
      <c r="V189" s="304" t="e">
        <f t="shared" si="33"/>
        <v>#REF!</v>
      </c>
      <c r="W189" s="304" t="e">
        <f t="shared" si="33"/>
        <v>#REF!</v>
      </c>
      <c r="X189" s="304" t="e">
        <f t="shared" si="33"/>
        <v>#REF!</v>
      </c>
      <c r="Y189" s="304" t="e">
        <f t="shared" si="33"/>
        <v>#REF!</v>
      </c>
      <c r="Z189" s="304" t="e">
        <f t="shared" si="33"/>
        <v>#REF!</v>
      </c>
      <c r="AA189" s="304" t="e">
        <f t="shared" si="33"/>
        <v>#REF!</v>
      </c>
      <c r="AB189" s="304" t="e">
        <f t="shared" si="33"/>
        <v>#REF!</v>
      </c>
      <c r="AC189" s="304" t="e">
        <f t="shared" si="33"/>
        <v>#REF!</v>
      </c>
      <c r="AD189" s="304" t="e">
        <f t="shared" si="33"/>
        <v>#REF!</v>
      </c>
      <c r="AE189" s="304" t="e">
        <f t="shared" si="33"/>
        <v>#REF!</v>
      </c>
      <c r="AF189" s="304" t="e">
        <f t="shared" si="33"/>
        <v>#REF!</v>
      </c>
      <c r="AG189" s="304" t="e">
        <f t="shared" si="33"/>
        <v>#REF!</v>
      </c>
      <c r="AH189" s="304" t="e">
        <f t="shared" si="33"/>
        <v>#REF!</v>
      </c>
      <c r="AI189" s="304" t="e">
        <f t="shared" si="33"/>
        <v>#REF!</v>
      </c>
      <c r="AJ189" s="304" t="e">
        <f t="shared" si="33"/>
        <v>#REF!</v>
      </c>
      <c r="AK189" s="304" t="e">
        <f t="shared" si="33"/>
        <v>#REF!</v>
      </c>
      <c r="AL189" s="304" t="e">
        <f t="shared" si="33"/>
        <v>#REF!</v>
      </c>
      <c r="AM189" s="304" t="e">
        <f t="shared" si="33"/>
        <v>#REF!</v>
      </c>
      <c r="AN189" s="304" t="e">
        <f t="shared" si="33"/>
        <v>#REF!</v>
      </c>
      <c r="AO189" s="304" t="e">
        <f t="shared" si="33"/>
        <v>#REF!</v>
      </c>
      <c r="AP189" s="304" t="e">
        <f t="shared" si="33"/>
        <v>#REF!</v>
      </c>
      <c r="AQ189" s="304" t="e">
        <f t="shared" si="33"/>
        <v>#REF!</v>
      </c>
      <c r="AR189" s="304" t="e">
        <f t="shared" si="33"/>
        <v>#REF!</v>
      </c>
      <c r="AS189" s="304" t="e">
        <f t="shared" si="33"/>
        <v>#REF!</v>
      </c>
      <c r="AT189" s="304" t="e">
        <f t="shared" si="33"/>
        <v>#REF!</v>
      </c>
      <c r="AU189" s="304" t="e">
        <f t="shared" si="33"/>
        <v>#REF!</v>
      </c>
      <c r="AV189" s="304" t="e">
        <f t="shared" si="33"/>
        <v>#REF!</v>
      </c>
      <c r="AW189" s="304" t="e">
        <f t="shared" si="33"/>
        <v>#REF!</v>
      </c>
      <c r="AX189" s="304" t="e">
        <f t="shared" si="33"/>
        <v>#REF!</v>
      </c>
      <c r="AY189" s="304" t="e">
        <f t="shared" si="33"/>
        <v>#REF!</v>
      </c>
      <c r="AZ189" s="304" t="e">
        <f t="shared" si="33"/>
        <v>#REF!</v>
      </c>
      <c r="BA189" s="304" t="e">
        <f t="shared" si="33"/>
        <v>#REF!</v>
      </c>
      <c r="BB189" s="304" t="e">
        <f t="shared" si="33"/>
        <v>#REF!</v>
      </c>
      <c r="BC189" s="304" t="e">
        <f t="shared" si="33"/>
        <v>#REF!</v>
      </c>
      <c r="BD189" s="304" t="e">
        <f t="shared" si="33"/>
        <v>#REF!</v>
      </c>
      <c r="BE189" s="304" t="e">
        <f t="shared" si="33"/>
        <v>#REF!</v>
      </c>
      <c r="BF189" s="304" t="e">
        <f t="shared" si="33"/>
        <v>#REF!</v>
      </c>
    </row>
    <row r="190" spans="1:58" s="303" customFormat="1" x14ac:dyDescent="0.2">
      <c r="P190" s="304"/>
      <c r="Q190" s="304"/>
      <c r="R190" s="304"/>
      <c r="S190" s="304"/>
      <c r="T190" s="304"/>
      <c r="U190" s="304"/>
      <c r="V190" s="304"/>
      <c r="W190" s="304"/>
      <c r="X190" s="304"/>
      <c r="Y190" s="304"/>
      <c r="Z190" s="304"/>
      <c r="AA190" s="304"/>
      <c r="AB190" s="304"/>
      <c r="AC190" s="304"/>
      <c r="AD190" s="304"/>
      <c r="AE190" s="304"/>
      <c r="AF190" s="304"/>
      <c r="AG190" s="304"/>
      <c r="AH190" s="304"/>
      <c r="AI190" s="304"/>
      <c r="AJ190" s="304"/>
      <c r="AK190" s="304"/>
      <c r="AL190" s="304"/>
      <c r="AM190" s="304"/>
      <c r="AN190" s="304"/>
      <c r="AO190" s="304"/>
      <c r="AP190" s="304"/>
      <c r="AQ190" s="304"/>
      <c r="AR190" s="304"/>
      <c r="AS190" s="304"/>
      <c r="AT190" s="304"/>
      <c r="AU190" s="304"/>
      <c r="AV190" s="304"/>
      <c r="AW190" s="304"/>
      <c r="AX190" s="304"/>
      <c r="AY190" s="304"/>
      <c r="AZ190" s="304"/>
      <c r="BA190" s="304"/>
      <c r="BB190" s="304"/>
      <c r="BC190" s="304"/>
      <c r="BD190" s="304"/>
      <c r="BE190" s="304"/>
      <c r="BF190" s="304"/>
    </row>
    <row r="191" spans="1:58" s="302" customFormat="1" x14ac:dyDescent="0.2">
      <c r="A191" s="302" t="s">
        <v>12</v>
      </c>
      <c r="B191" s="302" t="s">
        <v>59</v>
      </c>
      <c r="C191" s="302" t="s">
        <v>228</v>
      </c>
      <c r="D191" s="302" t="s">
        <v>43</v>
      </c>
      <c r="P191" s="275">
        <f>SUM(P80:P84)</f>
        <v>2658.9491364571672</v>
      </c>
      <c r="Q191" s="275">
        <f t="shared" ref="Q191:BF191" si="34">SUM(Q80:Q84)</f>
        <v>2809.7992421287918</v>
      </c>
      <c r="R191" s="275">
        <f t="shared" si="34"/>
        <v>2965.6963600674248</v>
      </c>
      <c r="S191" s="275">
        <f t="shared" si="34"/>
        <v>3090.549288122178</v>
      </c>
      <c r="T191" s="275">
        <f t="shared" si="34"/>
        <v>3166.102118452462</v>
      </c>
      <c r="U191" s="275">
        <f t="shared" si="34"/>
        <v>3255.5376928009778</v>
      </c>
      <c r="V191" s="275">
        <f t="shared" si="34"/>
        <v>3383.3348880293756</v>
      </c>
      <c r="W191" s="275">
        <f t="shared" si="34"/>
        <v>3453.9031106981261</v>
      </c>
      <c r="X191" s="275">
        <f t="shared" si="34"/>
        <v>3567.2752364201542</v>
      </c>
      <c r="Y191" s="275">
        <f t="shared" si="34"/>
        <v>3630.6088735209973</v>
      </c>
      <c r="Z191" s="275">
        <f t="shared" si="34"/>
        <v>3767.1053082134672</v>
      </c>
      <c r="AA191" s="275">
        <f t="shared" si="34"/>
        <v>3782.9776658335504</v>
      </c>
      <c r="AB191" s="275">
        <f t="shared" si="34"/>
        <v>3629.0740099702839</v>
      </c>
      <c r="AC191" s="275">
        <f t="shared" si="34"/>
        <v>3780.8135066962868</v>
      </c>
      <c r="AD191" s="275">
        <f t="shared" si="34"/>
        <v>3988.9378218569145</v>
      </c>
      <c r="AE191" s="275">
        <f t="shared" si="34"/>
        <v>4154.4801002873301</v>
      </c>
      <c r="AF191" s="275">
        <f t="shared" si="34"/>
        <v>4367.3580796556689</v>
      </c>
      <c r="AG191" s="275">
        <f t="shared" si="34"/>
        <v>4492.0328714211264</v>
      </c>
      <c r="AH191" s="275">
        <f t="shared" si="34"/>
        <v>4694.1541835272137</v>
      </c>
      <c r="AI191" s="275">
        <f t="shared" si="34"/>
        <v>4772.2177560447417</v>
      </c>
      <c r="AJ191" s="275">
        <f t="shared" si="34"/>
        <v>4855.2057029566595</v>
      </c>
      <c r="AK191" s="275">
        <f t="shared" si="34"/>
        <v>4967.2193147989547</v>
      </c>
      <c r="AL191" s="275">
        <f t="shared" si="34"/>
        <v>5036.1108093673756</v>
      </c>
      <c r="AM191" s="275">
        <f t="shared" si="34"/>
        <v>5081.1062287643854</v>
      </c>
      <c r="AN191" s="275">
        <f t="shared" si="34"/>
        <v>5085.0937119831715</v>
      </c>
      <c r="AO191" s="275">
        <f t="shared" si="34"/>
        <v>5054.2952962683412</v>
      </c>
      <c r="AP191" s="275">
        <f t="shared" si="34"/>
        <v>4992.3601113292671</v>
      </c>
      <c r="AQ191" s="275">
        <f t="shared" si="34"/>
        <v>5003.8754498015323</v>
      </c>
      <c r="AR191" s="275">
        <f t="shared" si="34"/>
        <v>4848.9753012876208</v>
      </c>
      <c r="AS191" s="275">
        <f t="shared" si="34"/>
        <v>4729.6237828633839</v>
      </c>
      <c r="AT191" s="275">
        <f t="shared" si="34"/>
        <v>4599.2930499299709</v>
      </c>
      <c r="AU191" s="275">
        <f t="shared" si="34"/>
        <v>4259.5628247841451</v>
      </c>
      <c r="AV191" s="275">
        <f t="shared" si="34"/>
        <v>4104.8756597047513</v>
      </c>
      <c r="AW191" s="275">
        <f t="shared" si="34"/>
        <v>3977.3487951683846</v>
      </c>
      <c r="AX191" s="275">
        <f t="shared" si="34"/>
        <v>3821.5130395224351</v>
      </c>
      <c r="AY191" s="275">
        <f t="shared" si="34"/>
        <v>3741.0033143092546</v>
      </c>
      <c r="AZ191" s="275">
        <f t="shared" si="34"/>
        <v>3767.275812928614</v>
      </c>
      <c r="BA191" s="275">
        <f t="shared" si="34"/>
        <v>3848.3325282666056</v>
      </c>
      <c r="BB191" s="275">
        <f t="shared" si="34"/>
        <v>3859.514817345605</v>
      </c>
      <c r="BC191" s="275">
        <f t="shared" si="34"/>
        <v>3959.9594750790725</v>
      </c>
      <c r="BD191" s="275">
        <f t="shared" si="34"/>
        <v>4251.5671377152967</v>
      </c>
      <c r="BE191" s="275">
        <f t="shared" si="34"/>
        <v>4331.9985966254917</v>
      </c>
      <c r="BF191" s="275">
        <f t="shared" si="34"/>
        <v>4437.6504344602454</v>
      </c>
    </row>
    <row r="192" spans="1:58" s="302" customFormat="1" x14ac:dyDescent="0.2">
      <c r="B192" s="302" t="s">
        <v>58</v>
      </c>
      <c r="C192" s="302" t="s">
        <v>228</v>
      </c>
      <c r="D192" s="302" t="s">
        <v>43</v>
      </c>
      <c r="P192" s="275">
        <f>SUM(P96:P101)</f>
        <v>561.12145018521437</v>
      </c>
      <c r="Q192" s="275">
        <f t="shared" ref="Q192:BF192" si="35">SUM(Q96:Q101)</f>
        <v>577.53885323467966</v>
      </c>
      <c r="R192" s="275">
        <f t="shared" si="35"/>
        <v>618.97241553410879</v>
      </c>
      <c r="S192" s="275">
        <f t="shared" si="35"/>
        <v>604.17485555666394</v>
      </c>
      <c r="T192" s="275">
        <f t="shared" si="35"/>
        <v>680.5219616612477</v>
      </c>
      <c r="U192" s="275">
        <f t="shared" si="35"/>
        <v>647.50341835828726</v>
      </c>
      <c r="V192" s="275">
        <f t="shared" si="35"/>
        <v>732.19122263614554</v>
      </c>
      <c r="W192" s="275">
        <f t="shared" si="35"/>
        <v>699.30141321352266</v>
      </c>
      <c r="X192" s="275">
        <f t="shared" si="35"/>
        <v>592.36947986888777</v>
      </c>
      <c r="Y192" s="275">
        <f t="shared" si="35"/>
        <v>634.95947763481422</v>
      </c>
      <c r="Z192" s="275">
        <f t="shared" si="35"/>
        <v>714.32572506378915</v>
      </c>
      <c r="AA192" s="275">
        <f t="shared" si="35"/>
        <v>658.36300726384491</v>
      </c>
      <c r="AB192" s="275">
        <f t="shared" si="35"/>
        <v>356.46548119833398</v>
      </c>
      <c r="AC192" s="275">
        <f t="shared" si="35"/>
        <v>517.59566447584382</v>
      </c>
      <c r="AD192" s="275">
        <f t="shared" si="35"/>
        <v>627.37917032173152</v>
      </c>
      <c r="AE192" s="275">
        <f t="shared" si="35"/>
        <v>647.68000738703358</v>
      </c>
      <c r="AF192" s="275">
        <f t="shared" si="35"/>
        <v>624.12154706099557</v>
      </c>
      <c r="AG192" s="275">
        <f t="shared" si="35"/>
        <v>602.37818226776449</v>
      </c>
      <c r="AH192" s="275">
        <f t="shared" si="35"/>
        <v>755.98288488745641</v>
      </c>
      <c r="AI192" s="275">
        <f t="shared" si="35"/>
        <v>755.32130714030131</v>
      </c>
      <c r="AJ192" s="275">
        <f t="shared" si="35"/>
        <v>729.34328407844134</v>
      </c>
      <c r="AK192" s="275">
        <f t="shared" si="35"/>
        <v>794.80712370640094</v>
      </c>
      <c r="AL192" s="275">
        <f t="shared" si="35"/>
        <v>867.43912908741822</v>
      </c>
      <c r="AM192" s="275">
        <f t="shared" si="35"/>
        <v>927.51786940633747</v>
      </c>
      <c r="AN192" s="275">
        <f t="shared" si="35"/>
        <v>1006.1181615542148</v>
      </c>
      <c r="AO192" s="275">
        <f t="shared" si="35"/>
        <v>1102.0728692003343</v>
      </c>
      <c r="AP192" s="275">
        <f t="shared" si="35"/>
        <v>1105.7160068532362</v>
      </c>
      <c r="AQ192" s="275">
        <f t="shared" si="35"/>
        <v>1348.229968378959</v>
      </c>
      <c r="AR192" s="275">
        <f t="shared" si="35"/>
        <v>1494.6072826391016</v>
      </c>
      <c r="AS192" s="275">
        <f t="shared" si="35"/>
        <v>1522.4913830379246</v>
      </c>
      <c r="AT192" s="275">
        <f t="shared" si="35"/>
        <v>1562.1535476207657</v>
      </c>
      <c r="AU192" s="275">
        <f t="shared" si="35"/>
        <v>1561.2757834065137</v>
      </c>
      <c r="AV192" s="275">
        <f t="shared" si="35"/>
        <v>1484.4861762864309</v>
      </c>
      <c r="AW192" s="275">
        <f t="shared" si="35"/>
        <v>1805.360528154464</v>
      </c>
      <c r="AX192" s="275">
        <f t="shared" si="35"/>
        <v>1719.9512758003368</v>
      </c>
      <c r="AY192" s="275">
        <f t="shared" si="35"/>
        <v>1772.4508376096494</v>
      </c>
      <c r="AZ192" s="275">
        <f t="shared" si="35"/>
        <v>1827.8350659426737</v>
      </c>
      <c r="BA192" s="275">
        <f t="shared" si="35"/>
        <v>1802.2885377952286</v>
      </c>
      <c r="BB192" s="275">
        <f t="shared" si="35"/>
        <v>2360.5019850201766</v>
      </c>
      <c r="BC192" s="275">
        <f t="shared" si="35"/>
        <v>2383.0570675705203</v>
      </c>
      <c r="BD192" s="275">
        <f t="shared" si="35"/>
        <v>2703.4378349469671</v>
      </c>
      <c r="BE192" s="275">
        <f t="shared" si="35"/>
        <v>3167.2224963901708</v>
      </c>
      <c r="BF192" s="275">
        <f t="shared" si="35"/>
        <v>3321.81656228158</v>
      </c>
    </row>
    <row r="193" spans="1:58" s="302" customFormat="1" x14ac:dyDescent="0.2">
      <c r="B193" s="302" t="s">
        <v>57</v>
      </c>
      <c r="C193" s="302" t="s">
        <v>228</v>
      </c>
      <c r="D193" s="302" t="s">
        <v>43</v>
      </c>
      <c r="P193" s="275">
        <f>SUM(P117:P125)</f>
        <v>87.158785054166387</v>
      </c>
      <c r="Q193" s="275">
        <f t="shared" ref="Q193:BF193" si="36">SUM(Q117:Q125)</f>
        <v>100.69669954679257</v>
      </c>
      <c r="R193" s="275">
        <f t="shared" si="36"/>
        <v>116.15928059139594</v>
      </c>
      <c r="S193" s="275">
        <f t="shared" si="36"/>
        <v>144.83568872030079</v>
      </c>
      <c r="T193" s="275">
        <f t="shared" si="36"/>
        <v>139.61202198284781</v>
      </c>
      <c r="U193" s="275">
        <f t="shared" si="36"/>
        <v>147.70230396546046</v>
      </c>
      <c r="V193" s="275">
        <f t="shared" si="36"/>
        <v>152.64512143780567</v>
      </c>
      <c r="W193" s="275">
        <f t="shared" si="36"/>
        <v>125.80022006040043</v>
      </c>
      <c r="X193" s="275">
        <f t="shared" si="36"/>
        <v>152.22770184377518</v>
      </c>
      <c r="Y193" s="275">
        <f t="shared" si="36"/>
        <v>152.85330298004146</v>
      </c>
      <c r="Z193" s="275">
        <f t="shared" si="36"/>
        <v>152.75837205386156</v>
      </c>
      <c r="AA193" s="275">
        <f t="shared" si="36"/>
        <v>195.30824149636854</v>
      </c>
      <c r="AB193" s="275">
        <f t="shared" si="36"/>
        <v>125.5239971644516</v>
      </c>
      <c r="AC193" s="275">
        <f t="shared" si="36"/>
        <v>80.812138740027478</v>
      </c>
      <c r="AD193" s="275">
        <f t="shared" si="36"/>
        <v>139.08299780663498</v>
      </c>
      <c r="AE193" s="275">
        <f t="shared" si="36"/>
        <v>206.67205440400429</v>
      </c>
      <c r="AF193" s="275">
        <f t="shared" si="36"/>
        <v>200.70161211830083</v>
      </c>
      <c r="AG193" s="275">
        <f t="shared" si="36"/>
        <v>228.63801649002787</v>
      </c>
      <c r="AH193" s="275">
        <f t="shared" si="36"/>
        <v>243.60510531332048</v>
      </c>
      <c r="AI193" s="275">
        <f t="shared" si="36"/>
        <v>256.19594768563968</v>
      </c>
      <c r="AJ193" s="275">
        <f t="shared" si="36"/>
        <v>278.39252716806385</v>
      </c>
      <c r="AK193" s="275">
        <f t="shared" si="36"/>
        <v>310.19913216297982</v>
      </c>
      <c r="AL193" s="275">
        <f t="shared" si="36"/>
        <v>331.80326459712131</v>
      </c>
      <c r="AM193" s="275">
        <f t="shared" si="36"/>
        <v>311.57569501557737</v>
      </c>
      <c r="AN193" s="275">
        <f t="shared" si="36"/>
        <v>387.19272067733664</v>
      </c>
      <c r="AO193" s="275">
        <f t="shared" si="36"/>
        <v>423.83629598362029</v>
      </c>
      <c r="AP193" s="275">
        <f t="shared" si="36"/>
        <v>438.61578076701869</v>
      </c>
      <c r="AQ193" s="275">
        <f t="shared" si="36"/>
        <v>447.52113400689791</v>
      </c>
      <c r="AR193" s="275">
        <f t="shared" si="36"/>
        <v>587.93125407111506</v>
      </c>
      <c r="AS193" s="275">
        <f t="shared" si="36"/>
        <v>477.44444404985762</v>
      </c>
      <c r="AT193" s="275">
        <f t="shared" si="36"/>
        <v>548.3753327954737</v>
      </c>
      <c r="AU193" s="275">
        <f t="shared" si="36"/>
        <v>802.05303958636694</v>
      </c>
      <c r="AV193" s="275">
        <f t="shared" si="36"/>
        <v>643.09475740664311</v>
      </c>
      <c r="AW193" s="275">
        <f t="shared" si="36"/>
        <v>472.76276512644017</v>
      </c>
      <c r="AX193" s="275">
        <f t="shared" si="36"/>
        <v>631.06013674414817</v>
      </c>
      <c r="AY193" s="275">
        <f t="shared" si="36"/>
        <v>986.21296614644086</v>
      </c>
      <c r="AZ193" s="275">
        <f t="shared" si="36"/>
        <v>936.05449800982933</v>
      </c>
      <c r="BA193" s="275">
        <f t="shared" si="36"/>
        <v>857.85124845364339</v>
      </c>
      <c r="BB193" s="275">
        <f t="shared" si="36"/>
        <v>830.95517575518443</v>
      </c>
      <c r="BC193" s="275">
        <f t="shared" si="36"/>
        <v>1180.927196783141</v>
      </c>
      <c r="BD193" s="275">
        <f t="shared" si="36"/>
        <v>1096.2476744878174</v>
      </c>
      <c r="BE193" s="275">
        <f t="shared" si="36"/>
        <v>1197.0318260848276</v>
      </c>
      <c r="BF193" s="275">
        <f t="shared" si="36"/>
        <v>1373.7885390059519</v>
      </c>
    </row>
    <row r="194" spans="1:58" s="302" customFormat="1" x14ac:dyDescent="0.2">
      <c r="B194" s="302" t="s">
        <v>61</v>
      </c>
      <c r="C194" s="302" t="s">
        <v>228</v>
      </c>
      <c r="D194" s="302" t="s">
        <v>43</v>
      </c>
      <c r="P194" s="275">
        <f>P137+P138</f>
        <v>964.41865410000003</v>
      </c>
      <c r="Q194" s="275">
        <f t="shared" ref="Q194:BF194" si="37">Q137+Q138</f>
        <v>990.51668049999898</v>
      </c>
      <c r="R194" s="275">
        <f t="shared" si="37"/>
        <v>1015.120993</v>
      </c>
      <c r="S194" s="275">
        <f t="shared" si="37"/>
        <v>1070.3728160000001</v>
      </c>
      <c r="T194" s="275">
        <f t="shared" si="37"/>
        <v>1012.1768479999999</v>
      </c>
      <c r="U194" s="275">
        <f t="shared" si="37"/>
        <v>995.0571688</v>
      </c>
      <c r="V194" s="275">
        <f t="shared" si="37"/>
        <v>979.08824749999997</v>
      </c>
      <c r="W194" s="275">
        <f t="shared" si="37"/>
        <v>985.11023269999998</v>
      </c>
      <c r="X194" s="275">
        <f t="shared" si="37"/>
        <v>1013.9975900000001</v>
      </c>
      <c r="Y194" s="275">
        <f t="shared" si="37"/>
        <v>1038.4123500000001</v>
      </c>
      <c r="Z194" s="275">
        <f t="shared" si="37"/>
        <v>1062.435952</v>
      </c>
      <c r="AA194" s="275">
        <f t="shared" si="37"/>
        <v>1111.8520990000011</v>
      </c>
      <c r="AB194" s="275">
        <f t="shared" si="37"/>
        <v>1154.0885129999999</v>
      </c>
      <c r="AC194" s="275">
        <f t="shared" si="37"/>
        <v>1201.4785010000001</v>
      </c>
      <c r="AD194" s="275">
        <f t="shared" si="37"/>
        <v>1238.9281869999991</v>
      </c>
      <c r="AE194" s="275">
        <f t="shared" si="37"/>
        <v>1254.6450490000029</v>
      </c>
      <c r="AF194" s="275">
        <f t="shared" si="37"/>
        <v>1286.541774999997</v>
      </c>
      <c r="AG194" s="275">
        <f t="shared" si="37"/>
        <v>1287.1276580000042</v>
      </c>
      <c r="AH194" s="275">
        <f t="shared" si="37"/>
        <v>1301.2234320000002</v>
      </c>
      <c r="AI194" s="275">
        <f t="shared" si="37"/>
        <v>1321.5092020000029</v>
      </c>
      <c r="AJ194" s="275">
        <f t="shared" si="37"/>
        <v>1363.0153819999971</v>
      </c>
      <c r="AK194" s="275">
        <f t="shared" si="37"/>
        <v>1367.732206999995</v>
      </c>
      <c r="AL194" s="275">
        <f t="shared" si="37"/>
        <v>1388.6716509999999</v>
      </c>
      <c r="AM194" s="275">
        <f t="shared" si="37"/>
        <v>1415.6233189999989</v>
      </c>
      <c r="AN194" s="275">
        <f t="shared" si="37"/>
        <v>1448.967466999997</v>
      </c>
      <c r="AO194" s="275">
        <f t="shared" si="37"/>
        <v>1484.743239999995</v>
      </c>
      <c r="AP194" s="275">
        <f t="shared" si="37"/>
        <v>1510.8443389999952</v>
      </c>
      <c r="AQ194" s="275">
        <f t="shared" si="37"/>
        <v>1537.8415069999978</v>
      </c>
      <c r="AR194" s="275">
        <f t="shared" si="37"/>
        <v>1566.1174589999969</v>
      </c>
      <c r="AS194" s="275">
        <f t="shared" si="37"/>
        <v>1593.172498999998</v>
      </c>
      <c r="AT194" s="275">
        <f t="shared" si="37"/>
        <v>1620.1475940000018</v>
      </c>
      <c r="AU194" s="275">
        <f t="shared" si="37"/>
        <v>1648.751052000001</v>
      </c>
      <c r="AV194" s="275">
        <f t="shared" si="37"/>
        <v>1678.8945180000039</v>
      </c>
      <c r="AW194" s="275">
        <f t="shared" si="37"/>
        <v>1709.2988359999949</v>
      </c>
      <c r="AX194" s="275">
        <f t="shared" si="37"/>
        <v>1739.527031000001</v>
      </c>
      <c r="AY194" s="275">
        <f t="shared" si="37"/>
        <v>1758.530930000004</v>
      </c>
      <c r="AZ194" s="275">
        <f t="shared" si="37"/>
        <v>1790.039186000002</v>
      </c>
      <c r="BA194" s="275">
        <f t="shared" si="37"/>
        <v>1823.504925999998</v>
      </c>
      <c r="BB194" s="275">
        <f t="shared" si="37"/>
        <v>1869.932250000001</v>
      </c>
      <c r="BC194" s="275">
        <f t="shared" si="37"/>
        <v>1903.9204320000008</v>
      </c>
      <c r="BD194" s="275">
        <f t="shared" si="37"/>
        <v>1950.655265000001</v>
      </c>
      <c r="BE194" s="275">
        <f t="shared" si="37"/>
        <v>1998.422466999999</v>
      </c>
      <c r="BF194" s="275">
        <f t="shared" si="37"/>
        <v>2047.865295999999</v>
      </c>
    </row>
    <row r="195" spans="1:58" s="303" customFormat="1" x14ac:dyDescent="0.2">
      <c r="B195" s="303" t="s">
        <v>4</v>
      </c>
      <c r="D195" s="303" t="s">
        <v>43</v>
      </c>
      <c r="P195" s="304">
        <f t="shared" ref="P195:BF195" si="38">SUM(P191:P194)</f>
        <v>4271.6480257965477</v>
      </c>
      <c r="Q195" s="304">
        <f t="shared" si="38"/>
        <v>4478.5514754102624</v>
      </c>
      <c r="R195" s="304">
        <f t="shared" si="38"/>
        <v>4715.94904919293</v>
      </c>
      <c r="S195" s="304">
        <f t="shared" si="38"/>
        <v>4909.9326483991426</v>
      </c>
      <c r="T195" s="304">
        <f t="shared" si="38"/>
        <v>4998.4129500965573</v>
      </c>
      <c r="U195" s="304">
        <f t="shared" si="38"/>
        <v>5045.8005839247253</v>
      </c>
      <c r="V195" s="304">
        <f t="shared" si="38"/>
        <v>5247.2594796033272</v>
      </c>
      <c r="W195" s="304">
        <f t="shared" si="38"/>
        <v>5264.1149766720491</v>
      </c>
      <c r="X195" s="304">
        <f t="shared" si="38"/>
        <v>5325.870008132817</v>
      </c>
      <c r="Y195" s="304">
        <f t="shared" si="38"/>
        <v>5456.8340041358533</v>
      </c>
      <c r="Z195" s="304">
        <f t="shared" si="38"/>
        <v>5696.6253573311178</v>
      </c>
      <c r="AA195" s="304">
        <f t="shared" si="38"/>
        <v>5748.5010135937646</v>
      </c>
      <c r="AB195" s="304">
        <f t="shared" si="38"/>
        <v>5265.1520013330692</v>
      </c>
      <c r="AC195" s="304">
        <f t="shared" si="38"/>
        <v>5580.6998109121578</v>
      </c>
      <c r="AD195" s="304">
        <f t="shared" si="38"/>
        <v>5994.3281769852802</v>
      </c>
      <c r="AE195" s="304">
        <f t="shared" si="38"/>
        <v>6263.4772110783706</v>
      </c>
      <c r="AF195" s="304">
        <f t="shared" si="38"/>
        <v>6478.7230138349623</v>
      </c>
      <c r="AG195" s="304">
        <f t="shared" si="38"/>
        <v>6610.1767281789225</v>
      </c>
      <c r="AH195" s="304">
        <f t="shared" si="38"/>
        <v>6994.9656057279917</v>
      </c>
      <c r="AI195" s="304">
        <f t="shared" si="38"/>
        <v>7105.2442128706862</v>
      </c>
      <c r="AJ195" s="304">
        <f t="shared" si="38"/>
        <v>7225.9568962031617</v>
      </c>
      <c r="AK195" s="304">
        <f t="shared" si="38"/>
        <v>7439.9577776683309</v>
      </c>
      <c r="AL195" s="304">
        <f t="shared" si="38"/>
        <v>7624.0248540519151</v>
      </c>
      <c r="AM195" s="304">
        <f t="shared" si="38"/>
        <v>7735.8231121862991</v>
      </c>
      <c r="AN195" s="304">
        <f t="shared" si="38"/>
        <v>7927.372061214719</v>
      </c>
      <c r="AO195" s="304">
        <f t="shared" si="38"/>
        <v>8064.9477014522909</v>
      </c>
      <c r="AP195" s="304">
        <f t="shared" si="38"/>
        <v>8047.5362379495182</v>
      </c>
      <c r="AQ195" s="304">
        <f t="shared" si="38"/>
        <v>8337.4680591873876</v>
      </c>
      <c r="AR195" s="304">
        <f t="shared" si="38"/>
        <v>8497.6312969978353</v>
      </c>
      <c r="AS195" s="304">
        <f t="shared" si="38"/>
        <v>8322.7321089511643</v>
      </c>
      <c r="AT195" s="304">
        <f t="shared" si="38"/>
        <v>8329.969524346212</v>
      </c>
      <c r="AU195" s="304">
        <f t="shared" si="38"/>
        <v>8271.6426997770268</v>
      </c>
      <c r="AV195" s="304">
        <f t="shared" si="38"/>
        <v>7911.3511113978293</v>
      </c>
      <c r="AW195" s="304">
        <f t="shared" si="38"/>
        <v>7964.7709244492835</v>
      </c>
      <c r="AX195" s="304">
        <f t="shared" si="38"/>
        <v>7912.0514830669217</v>
      </c>
      <c r="AY195" s="304">
        <f t="shared" si="38"/>
        <v>8258.1980480653492</v>
      </c>
      <c r="AZ195" s="304">
        <f t="shared" si="38"/>
        <v>8321.2045628811193</v>
      </c>
      <c r="BA195" s="304">
        <f t="shared" si="38"/>
        <v>8331.9772405154763</v>
      </c>
      <c r="BB195" s="304">
        <f t="shared" si="38"/>
        <v>8920.9042281209677</v>
      </c>
      <c r="BC195" s="304">
        <f t="shared" si="38"/>
        <v>9427.864171432735</v>
      </c>
      <c r="BD195" s="304">
        <f t="shared" si="38"/>
        <v>10001.907912150082</v>
      </c>
      <c r="BE195" s="304">
        <f t="shared" si="38"/>
        <v>10694.675386100489</v>
      </c>
      <c r="BF195" s="304">
        <f t="shared" si="38"/>
        <v>11181.120831747776</v>
      </c>
    </row>
    <row r="196" spans="1:58" s="303" customFormat="1" x14ac:dyDescent="0.2">
      <c r="P196" s="304"/>
      <c r="Q196" s="304"/>
      <c r="R196" s="304"/>
      <c r="S196" s="304"/>
      <c r="T196" s="304"/>
      <c r="U196" s="304"/>
      <c r="V196" s="304"/>
      <c r="W196" s="304"/>
      <c r="X196" s="304"/>
      <c r="Y196" s="304"/>
      <c r="Z196" s="304"/>
      <c r="AA196" s="304"/>
      <c r="AB196" s="304"/>
      <c r="AC196" s="304"/>
      <c r="AD196" s="304"/>
      <c r="AE196" s="304"/>
      <c r="AF196" s="304"/>
      <c r="AG196" s="304"/>
      <c r="AH196" s="304"/>
      <c r="AI196" s="304"/>
      <c r="AJ196" s="304"/>
      <c r="AK196" s="304"/>
      <c r="AL196" s="304"/>
      <c r="AM196" s="304"/>
      <c r="AN196" s="304"/>
      <c r="AO196" s="304"/>
      <c r="AP196" s="304"/>
      <c r="AQ196" s="304"/>
      <c r="AR196" s="304"/>
      <c r="AS196" s="304"/>
      <c r="AT196" s="304"/>
      <c r="AU196" s="304"/>
      <c r="AV196" s="304"/>
      <c r="AW196" s="304"/>
      <c r="AX196" s="304"/>
      <c r="AY196" s="304"/>
      <c r="AZ196" s="304"/>
      <c r="BA196" s="304"/>
      <c r="BB196" s="304"/>
      <c r="BC196" s="304"/>
      <c r="BD196" s="304"/>
      <c r="BE196" s="304"/>
      <c r="BF196" s="304"/>
    </row>
    <row r="197" spans="1:58" s="302" customFormat="1" x14ac:dyDescent="0.2">
      <c r="A197" s="302" t="s">
        <v>12</v>
      </c>
      <c r="B197" s="302" t="s">
        <v>59</v>
      </c>
      <c r="C197" s="302" t="s">
        <v>227</v>
      </c>
      <c r="D197" s="302" t="s">
        <v>43</v>
      </c>
      <c r="P197" s="275" t="e">
        <f>#REF!</f>
        <v>#REF!</v>
      </c>
      <c r="Q197" s="275" t="e">
        <f>#REF!</f>
        <v>#REF!</v>
      </c>
      <c r="R197" s="275" t="e">
        <f>#REF!</f>
        <v>#REF!</v>
      </c>
      <c r="S197" s="275" t="e">
        <f>#REF!</f>
        <v>#REF!</v>
      </c>
      <c r="T197" s="275" t="e">
        <f>#REF!</f>
        <v>#REF!</v>
      </c>
      <c r="U197" s="275" t="e">
        <f>#REF!</f>
        <v>#REF!</v>
      </c>
      <c r="V197" s="275" t="e">
        <f>#REF!</f>
        <v>#REF!</v>
      </c>
      <c r="W197" s="275" t="e">
        <f>#REF!</f>
        <v>#REF!</v>
      </c>
      <c r="X197" s="275" t="e">
        <f>#REF!</f>
        <v>#REF!</v>
      </c>
      <c r="Y197" s="275" t="e">
        <f>#REF!</f>
        <v>#REF!</v>
      </c>
      <c r="Z197" s="275" t="e">
        <f>#REF!</f>
        <v>#REF!</v>
      </c>
      <c r="AA197" s="275" t="e">
        <f>#REF!</f>
        <v>#REF!</v>
      </c>
      <c r="AB197" s="275" t="e">
        <f>#REF!</f>
        <v>#REF!</v>
      </c>
      <c r="AC197" s="275" t="e">
        <f>#REF!</f>
        <v>#REF!</v>
      </c>
      <c r="AD197" s="275" t="e">
        <f>#REF!</f>
        <v>#REF!</v>
      </c>
      <c r="AE197" s="275" t="e">
        <f>#REF!</f>
        <v>#REF!</v>
      </c>
      <c r="AF197" s="275" t="e">
        <f>#REF!</f>
        <v>#REF!</v>
      </c>
      <c r="AG197" s="275" t="e">
        <f>#REF!</f>
        <v>#REF!</v>
      </c>
      <c r="AH197" s="275" t="e">
        <f>#REF!</f>
        <v>#REF!</v>
      </c>
      <c r="AI197" s="275" t="e">
        <f>#REF!</f>
        <v>#REF!</v>
      </c>
      <c r="AJ197" s="275" t="e">
        <f>#REF!</f>
        <v>#REF!</v>
      </c>
      <c r="AK197" s="275" t="e">
        <f>#REF!</f>
        <v>#REF!</v>
      </c>
      <c r="AL197" s="275" t="e">
        <f>#REF!</f>
        <v>#REF!</v>
      </c>
      <c r="AM197" s="275" t="e">
        <f>#REF!</f>
        <v>#REF!</v>
      </c>
      <c r="AN197" s="275" t="e">
        <f>#REF!</f>
        <v>#REF!</v>
      </c>
      <c r="AO197" s="275" t="e">
        <f>#REF!</f>
        <v>#REF!</v>
      </c>
      <c r="AP197" s="275" t="e">
        <f>#REF!</f>
        <v>#REF!</v>
      </c>
      <c r="AQ197" s="275" t="e">
        <f>#REF!</f>
        <v>#REF!</v>
      </c>
      <c r="AR197" s="275" t="e">
        <f>#REF!</f>
        <v>#REF!</v>
      </c>
      <c r="AS197" s="275" t="e">
        <f>#REF!</f>
        <v>#REF!</v>
      </c>
      <c r="AT197" s="275" t="e">
        <f>#REF!</f>
        <v>#REF!</v>
      </c>
      <c r="AU197" s="275" t="e">
        <f>#REF!</f>
        <v>#REF!</v>
      </c>
      <c r="AV197" s="275" t="e">
        <f>#REF!</f>
        <v>#REF!</v>
      </c>
      <c r="AW197" s="275" t="e">
        <f>#REF!</f>
        <v>#REF!</v>
      </c>
      <c r="AX197" s="275" t="e">
        <f>#REF!</f>
        <v>#REF!</v>
      </c>
      <c r="AY197" s="275" t="e">
        <f>#REF!</f>
        <v>#REF!</v>
      </c>
      <c r="AZ197" s="275" t="e">
        <f>#REF!</f>
        <v>#REF!</v>
      </c>
      <c r="BA197" s="275" t="e">
        <f>#REF!</f>
        <v>#REF!</v>
      </c>
      <c r="BB197" s="275" t="e">
        <f>#REF!</f>
        <v>#REF!</v>
      </c>
      <c r="BC197" s="275" t="e">
        <f>#REF!</f>
        <v>#REF!</v>
      </c>
      <c r="BD197" s="275" t="e">
        <f>#REF!</f>
        <v>#REF!</v>
      </c>
      <c r="BE197" s="275" t="e">
        <f>#REF!</f>
        <v>#REF!</v>
      </c>
      <c r="BF197" s="275" t="e">
        <f>#REF!</f>
        <v>#REF!</v>
      </c>
    </row>
    <row r="198" spans="1:58" s="302" customFormat="1" x14ac:dyDescent="0.2">
      <c r="B198" s="302" t="s">
        <v>58</v>
      </c>
      <c r="C198" s="302" t="s">
        <v>227</v>
      </c>
      <c r="D198" s="302" t="s">
        <v>43</v>
      </c>
      <c r="P198" s="275" t="e">
        <f>#REF!</f>
        <v>#REF!</v>
      </c>
      <c r="Q198" s="275" t="e">
        <f>#REF!</f>
        <v>#REF!</v>
      </c>
      <c r="R198" s="275" t="e">
        <f>#REF!</f>
        <v>#REF!</v>
      </c>
      <c r="S198" s="275" t="e">
        <f>#REF!</f>
        <v>#REF!</v>
      </c>
      <c r="T198" s="275" t="e">
        <f>#REF!</f>
        <v>#REF!</v>
      </c>
      <c r="U198" s="275" t="e">
        <f>#REF!</f>
        <v>#REF!</v>
      </c>
      <c r="V198" s="275" t="e">
        <f>#REF!</f>
        <v>#REF!</v>
      </c>
      <c r="W198" s="275" t="e">
        <f>#REF!</f>
        <v>#REF!</v>
      </c>
      <c r="X198" s="275" t="e">
        <f>#REF!</f>
        <v>#REF!</v>
      </c>
      <c r="Y198" s="275" t="e">
        <f>#REF!</f>
        <v>#REF!</v>
      </c>
      <c r="Z198" s="275" t="e">
        <f>#REF!</f>
        <v>#REF!</v>
      </c>
      <c r="AA198" s="275" t="e">
        <f>#REF!</f>
        <v>#REF!</v>
      </c>
      <c r="AB198" s="275" t="e">
        <f>#REF!</f>
        <v>#REF!</v>
      </c>
      <c r="AC198" s="275" t="e">
        <f>#REF!</f>
        <v>#REF!</v>
      </c>
      <c r="AD198" s="275" t="e">
        <f>#REF!</f>
        <v>#REF!</v>
      </c>
      <c r="AE198" s="275" t="e">
        <f>#REF!</f>
        <v>#REF!</v>
      </c>
      <c r="AF198" s="275" t="e">
        <f>#REF!</f>
        <v>#REF!</v>
      </c>
      <c r="AG198" s="275" t="e">
        <f>#REF!</f>
        <v>#REF!</v>
      </c>
      <c r="AH198" s="275" t="e">
        <f>#REF!</f>
        <v>#REF!</v>
      </c>
      <c r="AI198" s="275" t="e">
        <f>#REF!</f>
        <v>#REF!</v>
      </c>
      <c r="AJ198" s="275" t="e">
        <f>#REF!</f>
        <v>#REF!</v>
      </c>
      <c r="AK198" s="275" t="e">
        <f>#REF!</f>
        <v>#REF!</v>
      </c>
      <c r="AL198" s="275" t="e">
        <f>#REF!</f>
        <v>#REF!</v>
      </c>
      <c r="AM198" s="275" t="e">
        <f>#REF!</f>
        <v>#REF!</v>
      </c>
      <c r="AN198" s="275" t="e">
        <f>#REF!</f>
        <v>#REF!</v>
      </c>
      <c r="AO198" s="275" t="e">
        <f>#REF!</f>
        <v>#REF!</v>
      </c>
      <c r="AP198" s="275" t="e">
        <f>#REF!</f>
        <v>#REF!</v>
      </c>
      <c r="AQ198" s="275" t="e">
        <f>#REF!</f>
        <v>#REF!</v>
      </c>
      <c r="AR198" s="275" t="e">
        <f>#REF!</f>
        <v>#REF!</v>
      </c>
      <c r="AS198" s="275" t="e">
        <f>#REF!</f>
        <v>#REF!</v>
      </c>
      <c r="AT198" s="275" t="e">
        <f>#REF!</f>
        <v>#REF!</v>
      </c>
      <c r="AU198" s="275" t="e">
        <f>#REF!</f>
        <v>#REF!</v>
      </c>
      <c r="AV198" s="275" t="e">
        <f>#REF!</f>
        <v>#REF!</v>
      </c>
      <c r="AW198" s="275" t="e">
        <f>#REF!</f>
        <v>#REF!</v>
      </c>
      <c r="AX198" s="275" t="e">
        <f>#REF!</f>
        <v>#REF!</v>
      </c>
      <c r="AY198" s="275" t="e">
        <f>#REF!</f>
        <v>#REF!</v>
      </c>
      <c r="AZ198" s="275" t="e">
        <f>#REF!</f>
        <v>#REF!</v>
      </c>
      <c r="BA198" s="275" t="e">
        <f>#REF!</f>
        <v>#REF!</v>
      </c>
      <c r="BB198" s="275" t="e">
        <f>#REF!</f>
        <v>#REF!</v>
      </c>
      <c r="BC198" s="275" t="e">
        <f>#REF!</f>
        <v>#REF!</v>
      </c>
      <c r="BD198" s="275" t="e">
        <f>#REF!</f>
        <v>#REF!</v>
      </c>
      <c r="BE198" s="275" t="e">
        <f>#REF!</f>
        <v>#REF!</v>
      </c>
      <c r="BF198" s="275" t="e">
        <f>#REF!</f>
        <v>#REF!</v>
      </c>
    </row>
    <row r="199" spans="1:58" s="302" customFormat="1" x14ac:dyDescent="0.2">
      <c r="B199" s="302" t="s">
        <v>57</v>
      </c>
      <c r="C199" s="302" t="s">
        <v>227</v>
      </c>
      <c r="D199" s="302" t="s">
        <v>43</v>
      </c>
      <c r="P199" s="275" t="e">
        <f>#REF!</f>
        <v>#REF!</v>
      </c>
      <c r="Q199" s="275" t="e">
        <f>#REF!</f>
        <v>#REF!</v>
      </c>
      <c r="R199" s="275" t="e">
        <f>#REF!</f>
        <v>#REF!</v>
      </c>
      <c r="S199" s="275" t="e">
        <f>#REF!</f>
        <v>#REF!</v>
      </c>
      <c r="T199" s="275" t="e">
        <f>#REF!</f>
        <v>#REF!</v>
      </c>
      <c r="U199" s="275" t="e">
        <f>#REF!</f>
        <v>#REF!</v>
      </c>
      <c r="V199" s="275" t="e">
        <f>#REF!</f>
        <v>#REF!</v>
      </c>
      <c r="W199" s="275" t="e">
        <f>#REF!</f>
        <v>#REF!</v>
      </c>
      <c r="X199" s="275" t="e">
        <f>#REF!</f>
        <v>#REF!</v>
      </c>
      <c r="Y199" s="275" t="e">
        <f>#REF!</f>
        <v>#REF!</v>
      </c>
      <c r="Z199" s="275" t="e">
        <f>#REF!</f>
        <v>#REF!</v>
      </c>
      <c r="AA199" s="275" t="e">
        <f>#REF!</f>
        <v>#REF!</v>
      </c>
      <c r="AB199" s="275" t="e">
        <f>#REF!</f>
        <v>#REF!</v>
      </c>
      <c r="AC199" s="275" t="e">
        <f>#REF!</f>
        <v>#REF!</v>
      </c>
      <c r="AD199" s="275" t="e">
        <f>#REF!</f>
        <v>#REF!</v>
      </c>
      <c r="AE199" s="275" t="e">
        <f>#REF!</f>
        <v>#REF!</v>
      </c>
      <c r="AF199" s="275" t="e">
        <f>#REF!</f>
        <v>#REF!</v>
      </c>
      <c r="AG199" s="275" t="e">
        <f>#REF!</f>
        <v>#REF!</v>
      </c>
      <c r="AH199" s="275" t="e">
        <f>#REF!</f>
        <v>#REF!</v>
      </c>
      <c r="AI199" s="275" t="e">
        <f>#REF!</f>
        <v>#REF!</v>
      </c>
      <c r="AJ199" s="275" t="e">
        <f>#REF!</f>
        <v>#REF!</v>
      </c>
      <c r="AK199" s="275" t="e">
        <f>#REF!</f>
        <v>#REF!</v>
      </c>
      <c r="AL199" s="275" t="e">
        <f>#REF!</f>
        <v>#REF!</v>
      </c>
      <c r="AM199" s="275" t="e">
        <f>#REF!</f>
        <v>#REF!</v>
      </c>
      <c r="AN199" s="275" t="e">
        <f>#REF!</f>
        <v>#REF!</v>
      </c>
      <c r="AO199" s="275" t="e">
        <f>#REF!</f>
        <v>#REF!</v>
      </c>
      <c r="AP199" s="275" t="e">
        <f>#REF!</f>
        <v>#REF!</v>
      </c>
      <c r="AQ199" s="275" t="e">
        <f>#REF!</f>
        <v>#REF!</v>
      </c>
      <c r="AR199" s="275" t="e">
        <f>#REF!</f>
        <v>#REF!</v>
      </c>
      <c r="AS199" s="275" t="e">
        <f>#REF!</f>
        <v>#REF!</v>
      </c>
      <c r="AT199" s="275" t="e">
        <f>#REF!</f>
        <v>#REF!</v>
      </c>
      <c r="AU199" s="275" t="e">
        <f>#REF!</f>
        <v>#REF!</v>
      </c>
      <c r="AV199" s="275" t="e">
        <f>#REF!</f>
        <v>#REF!</v>
      </c>
      <c r="AW199" s="275" t="e">
        <f>#REF!</f>
        <v>#REF!</v>
      </c>
      <c r="AX199" s="275" t="e">
        <f>#REF!</f>
        <v>#REF!</v>
      </c>
      <c r="AY199" s="275" t="e">
        <f>#REF!</f>
        <v>#REF!</v>
      </c>
      <c r="AZ199" s="275" t="e">
        <f>#REF!</f>
        <v>#REF!</v>
      </c>
      <c r="BA199" s="275" t="e">
        <f>#REF!</f>
        <v>#REF!</v>
      </c>
      <c r="BB199" s="275" t="e">
        <f>#REF!</f>
        <v>#REF!</v>
      </c>
      <c r="BC199" s="275" t="e">
        <f>#REF!</f>
        <v>#REF!</v>
      </c>
      <c r="BD199" s="275" t="e">
        <f>#REF!</f>
        <v>#REF!</v>
      </c>
      <c r="BE199" s="275" t="e">
        <f>#REF!</f>
        <v>#REF!</v>
      </c>
      <c r="BF199" s="275" t="e">
        <f>#REF!</f>
        <v>#REF!</v>
      </c>
    </row>
    <row r="200" spans="1:58" s="302" customFormat="1" x14ac:dyDescent="0.2">
      <c r="B200" s="302" t="s">
        <v>61</v>
      </c>
      <c r="C200" s="302" t="s">
        <v>227</v>
      </c>
      <c r="D200" s="302" t="s">
        <v>43</v>
      </c>
      <c r="P200" s="275" t="e">
        <f>#REF!</f>
        <v>#REF!</v>
      </c>
      <c r="Q200" s="275" t="e">
        <f>#REF!</f>
        <v>#REF!</v>
      </c>
      <c r="R200" s="275" t="e">
        <f>#REF!</f>
        <v>#REF!</v>
      </c>
      <c r="S200" s="275" t="e">
        <f>#REF!</f>
        <v>#REF!</v>
      </c>
      <c r="T200" s="275" t="e">
        <f>#REF!</f>
        <v>#REF!</v>
      </c>
      <c r="U200" s="275" t="e">
        <f>#REF!</f>
        <v>#REF!</v>
      </c>
      <c r="V200" s="275" t="e">
        <f>#REF!</f>
        <v>#REF!</v>
      </c>
      <c r="W200" s="275" t="e">
        <f>#REF!</f>
        <v>#REF!</v>
      </c>
      <c r="X200" s="275" t="e">
        <f>#REF!</f>
        <v>#REF!</v>
      </c>
      <c r="Y200" s="275" t="e">
        <f>#REF!</f>
        <v>#REF!</v>
      </c>
      <c r="Z200" s="275" t="e">
        <f>#REF!</f>
        <v>#REF!</v>
      </c>
      <c r="AA200" s="275" t="e">
        <f>#REF!</f>
        <v>#REF!</v>
      </c>
      <c r="AB200" s="275" t="e">
        <f>#REF!</f>
        <v>#REF!</v>
      </c>
      <c r="AC200" s="275" t="e">
        <f>#REF!</f>
        <v>#REF!</v>
      </c>
      <c r="AD200" s="275" t="e">
        <f>#REF!</f>
        <v>#REF!</v>
      </c>
      <c r="AE200" s="275" t="e">
        <f>#REF!</f>
        <v>#REF!</v>
      </c>
      <c r="AF200" s="275" t="e">
        <f>#REF!</f>
        <v>#REF!</v>
      </c>
      <c r="AG200" s="275" t="e">
        <f>#REF!</f>
        <v>#REF!</v>
      </c>
      <c r="AH200" s="275" t="e">
        <f>#REF!</f>
        <v>#REF!</v>
      </c>
      <c r="AI200" s="275" t="e">
        <f>#REF!</f>
        <v>#REF!</v>
      </c>
      <c r="AJ200" s="275" t="e">
        <f>#REF!</f>
        <v>#REF!</v>
      </c>
      <c r="AK200" s="275" t="e">
        <f>#REF!</f>
        <v>#REF!</v>
      </c>
      <c r="AL200" s="275" t="e">
        <f>#REF!</f>
        <v>#REF!</v>
      </c>
      <c r="AM200" s="275" t="e">
        <f>#REF!</f>
        <v>#REF!</v>
      </c>
      <c r="AN200" s="275" t="e">
        <f>#REF!</f>
        <v>#REF!</v>
      </c>
      <c r="AO200" s="275" t="e">
        <f>#REF!</f>
        <v>#REF!</v>
      </c>
      <c r="AP200" s="275" t="e">
        <f>#REF!</f>
        <v>#REF!</v>
      </c>
      <c r="AQ200" s="275" t="e">
        <f>#REF!</f>
        <v>#REF!</v>
      </c>
      <c r="AR200" s="275" t="e">
        <f>#REF!</f>
        <v>#REF!</v>
      </c>
      <c r="AS200" s="275" t="e">
        <f>#REF!</f>
        <v>#REF!</v>
      </c>
      <c r="AT200" s="275" t="e">
        <f>#REF!</f>
        <v>#REF!</v>
      </c>
      <c r="AU200" s="275" t="e">
        <f>#REF!</f>
        <v>#REF!</v>
      </c>
      <c r="AV200" s="275" t="e">
        <f>#REF!</f>
        <v>#REF!</v>
      </c>
      <c r="AW200" s="275" t="e">
        <f>#REF!</f>
        <v>#REF!</v>
      </c>
      <c r="AX200" s="275" t="e">
        <f>#REF!</f>
        <v>#REF!</v>
      </c>
      <c r="AY200" s="275" t="e">
        <f>#REF!</f>
        <v>#REF!</v>
      </c>
      <c r="AZ200" s="275" t="e">
        <f>#REF!</f>
        <v>#REF!</v>
      </c>
      <c r="BA200" s="275" t="e">
        <f>#REF!</f>
        <v>#REF!</v>
      </c>
      <c r="BB200" s="275" t="e">
        <f>#REF!</f>
        <v>#REF!</v>
      </c>
      <c r="BC200" s="275" t="e">
        <f>#REF!</f>
        <v>#REF!</v>
      </c>
      <c r="BD200" s="275" t="e">
        <f>#REF!</f>
        <v>#REF!</v>
      </c>
      <c r="BE200" s="275" t="e">
        <f>#REF!</f>
        <v>#REF!</v>
      </c>
      <c r="BF200" s="275" t="e">
        <f>#REF!</f>
        <v>#REF!</v>
      </c>
    </row>
    <row r="201" spans="1:58" s="303" customFormat="1" x14ac:dyDescent="0.2">
      <c r="B201" s="303" t="s">
        <v>4</v>
      </c>
      <c r="D201" s="303" t="s">
        <v>43</v>
      </c>
      <c r="P201" s="304" t="e">
        <f t="shared" ref="P201:BF201" si="39">SUM(P197:P200)</f>
        <v>#REF!</v>
      </c>
      <c r="Q201" s="304" t="e">
        <f t="shared" si="39"/>
        <v>#REF!</v>
      </c>
      <c r="R201" s="304" t="e">
        <f t="shared" si="39"/>
        <v>#REF!</v>
      </c>
      <c r="S201" s="304" t="e">
        <f t="shared" si="39"/>
        <v>#REF!</v>
      </c>
      <c r="T201" s="304" t="e">
        <f t="shared" si="39"/>
        <v>#REF!</v>
      </c>
      <c r="U201" s="304" t="e">
        <f t="shared" si="39"/>
        <v>#REF!</v>
      </c>
      <c r="V201" s="304" t="e">
        <f t="shared" si="39"/>
        <v>#REF!</v>
      </c>
      <c r="W201" s="304" t="e">
        <f t="shared" si="39"/>
        <v>#REF!</v>
      </c>
      <c r="X201" s="304" t="e">
        <f t="shared" si="39"/>
        <v>#REF!</v>
      </c>
      <c r="Y201" s="304" t="e">
        <f t="shared" si="39"/>
        <v>#REF!</v>
      </c>
      <c r="Z201" s="304" t="e">
        <f t="shared" si="39"/>
        <v>#REF!</v>
      </c>
      <c r="AA201" s="304" t="e">
        <f t="shared" si="39"/>
        <v>#REF!</v>
      </c>
      <c r="AB201" s="304" t="e">
        <f t="shared" si="39"/>
        <v>#REF!</v>
      </c>
      <c r="AC201" s="304" t="e">
        <f t="shared" si="39"/>
        <v>#REF!</v>
      </c>
      <c r="AD201" s="304" t="e">
        <f t="shared" si="39"/>
        <v>#REF!</v>
      </c>
      <c r="AE201" s="304" t="e">
        <f t="shared" si="39"/>
        <v>#REF!</v>
      </c>
      <c r="AF201" s="304" t="e">
        <f t="shared" si="39"/>
        <v>#REF!</v>
      </c>
      <c r="AG201" s="304" t="e">
        <f t="shared" si="39"/>
        <v>#REF!</v>
      </c>
      <c r="AH201" s="304" t="e">
        <f t="shared" si="39"/>
        <v>#REF!</v>
      </c>
      <c r="AI201" s="304" t="e">
        <f t="shared" si="39"/>
        <v>#REF!</v>
      </c>
      <c r="AJ201" s="304" t="e">
        <f t="shared" si="39"/>
        <v>#REF!</v>
      </c>
      <c r="AK201" s="304" t="e">
        <f t="shared" si="39"/>
        <v>#REF!</v>
      </c>
      <c r="AL201" s="304" t="e">
        <f t="shared" si="39"/>
        <v>#REF!</v>
      </c>
      <c r="AM201" s="304" t="e">
        <f t="shared" si="39"/>
        <v>#REF!</v>
      </c>
      <c r="AN201" s="304" t="e">
        <f t="shared" si="39"/>
        <v>#REF!</v>
      </c>
      <c r="AO201" s="304" t="e">
        <f t="shared" si="39"/>
        <v>#REF!</v>
      </c>
      <c r="AP201" s="304" t="e">
        <f t="shared" si="39"/>
        <v>#REF!</v>
      </c>
      <c r="AQ201" s="304" t="e">
        <f t="shared" si="39"/>
        <v>#REF!</v>
      </c>
      <c r="AR201" s="304" t="e">
        <f t="shared" si="39"/>
        <v>#REF!</v>
      </c>
      <c r="AS201" s="304" t="e">
        <f t="shared" si="39"/>
        <v>#REF!</v>
      </c>
      <c r="AT201" s="304" t="e">
        <f t="shared" si="39"/>
        <v>#REF!</v>
      </c>
      <c r="AU201" s="304" t="e">
        <f t="shared" si="39"/>
        <v>#REF!</v>
      </c>
      <c r="AV201" s="304" t="e">
        <f t="shared" si="39"/>
        <v>#REF!</v>
      </c>
      <c r="AW201" s="304" t="e">
        <f t="shared" si="39"/>
        <v>#REF!</v>
      </c>
      <c r="AX201" s="304" t="e">
        <f t="shared" si="39"/>
        <v>#REF!</v>
      </c>
      <c r="AY201" s="304" t="e">
        <f t="shared" si="39"/>
        <v>#REF!</v>
      </c>
      <c r="AZ201" s="304" t="e">
        <f t="shared" si="39"/>
        <v>#REF!</v>
      </c>
      <c r="BA201" s="304" t="e">
        <f t="shared" si="39"/>
        <v>#REF!</v>
      </c>
      <c r="BB201" s="304" t="e">
        <f t="shared" si="39"/>
        <v>#REF!</v>
      </c>
      <c r="BC201" s="304" t="e">
        <f t="shared" si="39"/>
        <v>#REF!</v>
      </c>
      <c r="BD201" s="304" t="e">
        <f t="shared" si="39"/>
        <v>#REF!</v>
      </c>
      <c r="BE201" s="304" t="e">
        <f t="shared" si="39"/>
        <v>#REF!</v>
      </c>
      <c r="BF201" s="304" t="e">
        <f t="shared" si="39"/>
        <v>#REF!</v>
      </c>
    </row>
    <row r="202" spans="1:58" s="302" customFormat="1" x14ac:dyDescent="0.2">
      <c r="P202" s="275"/>
      <c r="Q202" s="275"/>
      <c r="R202" s="275"/>
      <c r="S202" s="275"/>
      <c r="T202" s="275"/>
      <c r="U202" s="275"/>
      <c r="V202" s="275"/>
      <c r="W202" s="275"/>
      <c r="X202" s="275"/>
      <c r="Y202" s="275"/>
      <c r="Z202" s="275"/>
      <c r="AA202" s="275"/>
      <c r="AB202" s="275"/>
      <c r="AC202" s="275"/>
      <c r="AD202" s="275"/>
      <c r="AE202" s="275"/>
      <c r="AF202" s="275"/>
      <c r="AG202" s="275"/>
      <c r="AH202" s="275"/>
      <c r="AI202" s="275"/>
      <c r="AJ202" s="275"/>
      <c r="AK202" s="275"/>
      <c r="AL202" s="275"/>
      <c r="AM202" s="275"/>
      <c r="AN202" s="275"/>
      <c r="AO202" s="275"/>
      <c r="AP202" s="275"/>
      <c r="AQ202" s="275"/>
      <c r="AR202" s="275"/>
      <c r="AS202" s="275"/>
      <c r="AT202" s="275"/>
      <c r="AU202" s="275"/>
      <c r="AV202" s="275"/>
      <c r="AW202" s="275"/>
      <c r="AX202" s="275"/>
      <c r="AY202" s="275"/>
      <c r="AZ202" s="275"/>
      <c r="BA202" s="275"/>
      <c r="BB202" s="275"/>
      <c r="BC202" s="275"/>
      <c r="BD202" s="275"/>
      <c r="BE202" s="275"/>
      <c r="BF202" s="275"/>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9"/>
  <sheetViews>
    <sheetView workbookViewId="0">
      <selection activeCell="F23" sqref="F23"/>
    </sheetView>
  </sheetViews>
  <sheetFormatPr defaultRowHeight="12.75" x14ac:dyDescent="0.2"/>
  <cols>
    <col min="6" max="6" width="17.85546875" customWidth="1"/>
    <col min="8" max="18" width="0" hidden="1" customWidth="1"/>
  </cols>
  <sheetData>
    <row r="1" spans="1:61" x14ac:dyDescent="0.2">
      <c r="A1" t="s">
        <v>214</v>
      </c>
      <c r="B1" t="s">
        <v>215</v>
      </c>
      <c r="C1" t="s">
        <v>247</v>
      </c>
      <c r="D1" t="s">
        <v>216</v>
      </c>
      <c r="E1" t="s">
        <v>11</v>
      </c>
      <c r="F1" t="s">
        <v>60</v>
      </c>
      <c r="G1" t="s">
        <v>16</v>
      </c>
      <c r="H1">
        <v>1960</v>
      </c>
      <c r="I1">
        <v>1961</v>
      </c>
      <c r="J1">
        <v>1962</v>
      </c>
      <c r="K1">
        <v>1963</v>
      </c>
      <c r="L1">
        <v>1964</v>
      </c>
      <c r="M1">
        <v>1965</v>
      </c>
      <c r="N1">
        <v>1966</v>
      </c>
      <c r="O1">
        <v>1967</v>
      </c>
      <c r="P1">
        <v>1968</v>
      </c>
      <c r="Q1">
        <v>1969</v>
      </c>
      <c r="R1">
        <v>1970</v>
      </c>
      <c r="S1">
        <v>1971</v>
      </c>
      <c r="T1">
        <v>1972</v>
      </c>
      <c r="U1">
        <v>1973</v>
      </c>
      <c r="V1">
        <v>1974</v>
      </c>
      <c r="W1">
        <v>1975</v>
      </c>
      <c r="X1">
        <v>1976</v>
      </c>
      <c r="Y1">
        <v>1977</v>
      </c>
      <c r="Z1">
        <v>1978</v>
      </c>
      <c r="AA1">
        <v>1979</v>
      </c>
      <c r="AB1">
        <v>1980</v>
      </c>
      <c r="AC1">
        <v>1981</v>
      </c>
      <c r="AD1">
        <v>1982</v>
      </c>
      <c r="AE1">
        <v>1983</v>
      </c>
      <c r="AF1">
        <v>1984</v>
      </c>
      <c r="AG1">
        <v>1985</v>
      </c>
      <c r="AH1">
        <v>1986</v>
      </c>
      <c r="AI1">
        <v>1987</v>
      </c>
      <c r="AJ1">
        <v>1988</v>
      </c>
      <c r="AK1">
        <v>1989</v>
      </c>
      <c r="AL1">
        <v>1990</v>
      </c>
      <c r="AM1">
        <v>1991</v>
      </c>
      <c r="AN1">
        <v>1992</v>
      </c>
      <c r="AO1">
        <v>1993</v>
      </c>
      <c r="AP1">
        <v>1994</v>
      </c>
      <c r="AQ1">
        <v>1995</v>
      </c>
      <c r="AR1">
        <v>1996</v>
      </c>
      <c r="AS1">
        <v>1997</v>
      </c>
      <c r="AT1">
        <v>1998</v>
      </c>
      <c r="AU1">
        <v>1999</v>
      </c>
      <c r="AV1">
        <v>2000</v>
      </c>
      <c r="AW1">
        <v>2001</v>
      </c>
      <c r="AX1">
        <v>2002</v>
      </c>
      <c r="AY1">
        <v>2003</v>
      </c>
      <c r="AZ1">
        <v>2004</v>
      </c>
      <c r="BA1">
        <v>2005</v>
      </c>
      <c r="BB1">
        <v>2006</v>
      </c>
      <c r="BC1">
        <v>2007</v>
      </c>
      <c r="BD1">
        <v>2008</v>
      </c>
      <c r="BE1">
        <v>2009</v>
      </c>
      <c r="BF1">
        <v>2010</v>
      </c>
      <c r="BG1">
        <v>2011</v>
      </c>
      <c r="BH1">
        <v>2012</v>
      </c>
      <c r="BI1">
        <v>2013</v>
      </c>
    </row>
    <row r="2" spans="1:61" x14ac:dyDescent="0.2">
      <c r="A2" t="s">
        <v>217</v>
      </c>
      <c r="B2" t="s">
        <v>248</v>
      </c>
      <c r="C2" t="s">
        <v>249</v>
      </c>
      <c r="D2" t="s">
        <v>218</v>
      </c>
      <c r="E2" t="s">
        <v>17</v>
      </c>
      <c r="F2" t="s">
        <v>58</v>
      </c>
      <c r="G2" t="s">
        <v>225</v>
      </c>
      <c r="H2">
        <v>2343.5886674560002</v>
      </c>
      <c r="I2">
        <v>2501.9603644690001</v>
      </c>
      <c r="J2">
        <v>2625.8897919239998</v>
      </c>
      <c r="K2">
        <v>2797.1378253900002</v>
      </c>
      <c r="L2">
        <v>3029.0310137030001</v>
      </c>
      <c r="M2">
        <v>3243.7732752460001</v>
      </c>
      <c r="N2">
        <v>3458.791718552</v>
      </c>
      <c r="O2">
        <v>3673.5857830360001</v>
      </c>
      <c r="P2">
        <v>3954.8549787950001</v>
      </c>
      <c r="Q2">
        <v>4246.0703498909998</v>
      </c>
      <c r="R2">
        <v>4964.1989133710003</v>
      </c>
      <c r="S2">
        <v>5228.9608425719998</v>
      </c>
      <c r="T2">
        <v>5831.2335401990003</v>
      </c>
      <c r="U2">
        <v>6117.7927280350004</v>
      </c>
      <c r="V2">
        <v>5815.0869509029999</v>
      </c>
      <c r="W2">
        <v>5713.5265304980003</v>
      </c>
      <c r="X2">
        <v>5881.5873701820001</v>
      </c>
      <c r="Y2">
        <v>6009.1742845859999</v>
      </c>
      <c r="Z2">
        <v>6160.1697483039998</v>
      </c>
      <c r="AA2">
        <v>6303.7382528019998</v>
      </c>
      <c r="AB2">
        <v>6201.7465063740001</v>
      </c>
      <c r="AC2">
        <v>6113.1381822829999</v>
      </c>
      <c r="AD2">
        <v>6125.5259243259998</v>
      </c>
      <c r="AE2">
        <v>5963.4894933750002</v>
      </c>
      <c r="AF2">
        <v>6137.8380143229997</v>
      </c>
      <c r="AG2">
        <v>6189.7954086469999</v>
      </c>
      <c r="AH2">
        <v>6384.2231242999997</v>
      </c>
      <c r="AI2">
        <v>6727.0994839089999</v>
      </c>
      <c r="AJ2">
        <v>7028.580737972</v>
      </c>
      <c r="AK2">
        <v>7510.5159415589997</v>
      </c>
      <c r="AL2">
        <v>7279.0641133660001</v>
      </c>
      <c r="AM2">
        <v>7351.1530788910004</v>
      </c>
      <c r="AN2">
        <v>7360.7160706510003</v>
      </c>
      <c r="AO2">
        <v>7481.167375002</v>
      </c>
      <c r="AP2">
        <v>7680.6947189849998</v>
      </c>
      <c r="AQ2">
        <v>7888.7147322390001</v>
      </c>
      <c r="AR2">
        <v>8197.6458629339995</v>
      </c>
      <c r="AS2">
        <v>8347.5533248779993</v>
      </c>
      <c r="AT2">
        <v>8470.4910920679995</v>
      </c>
      <c r="AU2">
        <v>8823.4609684980005</v>
      </c>
      <c r="AV2">
        <v>8782.9526422859999</v>
      </c>
      <c r="AW2">
        <v>8759.893097397</v>
      </c>
      <c r="AX2">
        <v>8953.1617917359999</v>
      </c>
      <c r="AY2">
        <v>9215.2419015529995</v>
      </c>
      <c r="AZ2">
        <v>9168.3246046460008</v>
      </c>
      <c r="BA2">
        <v>9336.7395871930003</v>
      </c>
      <c r="BB2">
        <v>9472.7269032479999</v>
      </c>
      <c r="BC2">
        <v>9626.5300552419994</v>
      </c>
      <c r="BD2">
        <v>9307.0515563110002</v>
      </c>
      <c r="BE2">
        <v>9011.3771872189991</v>
      </c>
      <c r="BF2">
        <v>8997.9973980020004</v>
      </c>
      <c r="BG2">
        <v>8998.6709547819992</v>
      </c>
      <c r="BH2">
        <v>8946.0275452200003</v>
      </c>
      <c r="BI2">
        <v>8844.1949171699998</v>
      </c>
    </row>
    <row r="3" spans="1:61" s="25" customFormat="1" x14ac:dyDescent="0.2">
      <c r="A3" s="25" t="s">
        <v>217</v>
      </c>
      <c r="B3" s="25" t="s">
        <v>248</v>
      </c>
      <c r="C3" s="25" t="s">
        <v>249</v>
      </c>
      <c r="D3" s="25" t="s">
        <v>218</v>
      </c>
      <c r="E3" s="25" t="s">
        <v>17</v>
      </c>
      <c r="F3" s="25" t="s">
        <v>58</v>
      </c>
      <c r="G3" s="25" t="s">
        <v>226</v>
      </c>
      <c r="H3" s="25">
        <v>22008.816075904298</v>
      </c>
      <c r="I3" s="25">
        <v>22548.2727681418</v>
      </c>
      <c r="J3" s="25">
        <v>22471.6547908301</v>
      </c>
      <c r="K3" s="25">
        <v>23000.0997235834</v>
      </c>
      <c r="L3" s="25">
        <v>23793.553128205702</v>
      </c>
      <c r="M3" s="25">
        <v>24858.0470891935</v>
      </c>
      <c r="N3" s="25">
        <v>25497.9329279751</v>
      </c>
      <c r="O3" s="25">
        <v>26554.39416647</v>
      </c>
      <c r="P3" s="25">
        <v>27937.195731838201</v>
      </c>
      <c r="Q3" s="25">
        <v>29642.447241284</v>
      </c>
      <c r="R3" s="25">
        <v>33566.275263959302</v>
      </c>
      <c r="S3" s="25">
        <v>34987.857203464599</v>
      </c>
      <c r="T3" s="25">
        <v>37700.091914195698</v>
      </c>
      <c r="U3" s="25">
        <v>39504.369651762201</v>
      </c>
      <c r="V3" s="25">
        <v>37847.1962077239</v>
      </c>
      <c r="W3" s="25">
        <v>37115.012610448903</v>
      </c>
      <c r="X3" s="25">
        <v>38440.054236620403</v>
      </c>
      <c r="Y3" s="25">
        <v>38665.2140716059</v>
      </c>
      <c r="Z3" s="25">
        <v>39882.175966082803</v>
      </c>
      <c r="AA3" s="25">
        <v>40409.223092461099</v>
      </c>
      <c r="AB3" s="25">
        <v>40350.509052253998</v>
      </c>
      <c r="AC3" s="25">
        <v>38763.676433524401</v>
      </c>
      <c r="AD3" s="25">
        <v>39333.756035441504</v>
      </c>
      <c r="AE3" s="25">
        <v>39264.913352264703</v>
      </c>
      <c r="AF3" s="25">
        <v>40442.227057183998</v>
      </c>
      <c r="AG3" s="25">
        <v>40725.9197256935</v>
      </c>
      <c r="AH3" s="25">
        <v>43538.629097656602</v>
      </c>
      <c r="AI3" s="25">
        <v>45012.901143057701</v>
      </c>
      <c r="AJ3" s="25">
        <v>47070.309390136899</v>
      </c>
      <c r="AK3" s="25">
        <v>49253.4595653703</v>
      </c>
      <c r="AL3" s="25">
        <v>48130.9256559848</v>
      </c>
      <c r="AM3" s="25">
        <v>48298.346422399198</v>
      </c>
      <c r="AN3" s="25">
        <v>48550.477536009203</v>
      </c>
      <c r="AO3" s="25">
        <v>49183.844961601499</v>
      </c>
      <c r="AP3" s="25">
        <v>49876.329773409598</v>
      </c>
      <c r="AQ3" s="25">
        <v>50201.947612212301</v>
      </c>
      <c r="AR3" s="25">
        <v>51743.302765137501</v>
      </c>
      <c r="AS3" s="25">
        <v>51786.358453230998</v>
      </c>
      <c r="AT3" s="25">
        <v>51767.670195222599</v>
      </c>
      <c r="AU3" s="25">
        <v>52443.890730710802</v>
      </c>
      <c r="AV3" s="25">
        <v>52830.348204505397</v>
      </c>
      <c r="AW3" s="25">
        <v>51530.807461892997</v>
      </c>
      <c r="AX3" s="25">
        <v>52695.913923303102</v>
      </c>
      <c r="AY3" s="25">
        <v>52549.586891178798</v>
      </c>
      <c r="AZ3" s="25">
        <v>51528.302045013697</v>
      </c>
      <c r="BA3" s="25">
        <v>53000.1460527698</v>
      </c>
      <c r="BB3" s="25">
        <v>52602.344895285401</v>
      </c>
      <c r="BC3" s="25">
        <v>52161.956096344999</v>
      </c>
      <c r="BD3" s="25">
        <v>49953.024005877298</v>
      </c>
      <c r="BE3" s="25">
        <v>47978.521003207898</v>
      </c>
      <c r="BF3" s="25">
        <v>48017.490414981999</v>
      </c>
      <c r="BG3" s="25">
        <v>46793.640582487802</v>
      </c>
      <c r="BH3" s="25">
        <v>46349.458604974003</v>
      </c>
      <c r="BI3" s="25">
        <v>45177.418328952102</v>
      </c>
    </row>
    <row r="4" spans="1:61" x14ac:dyDescent="0.2">
      <c r="A4" t="s">
        <v>217</v>
      </c>
      <c r="B4" t="s">
        <v>248</v>
      </c>
      <c r="C4" t="s">
        <v>249</v>
      </c>
      <c r="D4" t="s">
        <v>218</v>
      </c>
      <c r="E4" t="s">
        <v>17</v>
      </c>
      <c r="F4" t="s">
        <v>58</v>
      </c>
      <c r="G4" t="s">
        <v>44</v>
      </c>
      <c r="H4">
        <v>0.106484086166807</v>
      </c>
      <c r="I4">
        <v>0.11096017820061101</v>
      </c>
      <c r="J4">
        <v>0.11685342340678601</v>
      </c>
      <c r="K4">
        <v>0.121614160764787</v>
      </c>
      <c r="L4">
        <v>0.12730469456923099</v>
      </c>
      <c r="M4">
        <v>0.130491879092793</v>
      </c>
      <c r="N4">
        <v>0.135649886926998</v>
      </c>
      <c r="O4">
        <v>0.13834191659603401</v>
      </c>
      <c r="P4">
        <v>0.14156234636992901</v>
      </c>
      <c r="Q4">
        <v>0.14324290822983601</v>
      </c>
      <c r="R4">
        <v>0.14789245676898599</v>
      </c>
      <c r="S4">
        <v>0.14945073121123301</v>
      </c>
      <c r="T4">
        <v>0.154674252611126</v>
      </c>
      <c r="U4">
        <v>0.15486369690149199</v>
      </c>
      <c r="V4">
        <v>0.15364643972533601</v>
      </c>
      <c r="W4">
        <v>0.15394111785615999</v>
      </c>
      <c r="X4">
        <v>0.153006739636148</v>
      </c>
      <c r="Y4">
        <v>0.155415518286213</v>
      </c>
      <c r="Z4">
        <v>0.15445921891380299</v>
      </c>
      <c r="AA4">
        <v>0.15599751171603299</v>
      </c>
      <c r="AB4">
        <v>0.15369685914848599</v>
      </c>
      <c r="AC4">
        <v>0.157702745062543</v>
      </c>
      <c r="AD4">
        <v>0.15573203634065899</v>
      </c>
      <c r="AE4">
        <v>0.15187833065805201</v>
      </c>
      <c r="AF4">
        <v>0.15176805188409401</v>
      </c>
      <c r="AG4">
        <v>0.15198663284556699</v>
      </c>
      <c r="AH4">
        <v>0.14663353570412799</v>
      </c>
      <c r="AI4">
        <v>0.14944825401342801</v>
      </c>
      <c r="AJ4">
        <v>0.149320895253023</v>
      </c>
      <c r="AK4">
        <v>0.15248707416360999</v>
      </c>
      <c r="AL4">
        <v>0.151234658676482</v>
      </c>
      <c r="AM4">
        <v>0.152202997067448</v>
      </c>
      <c r="AN4">
        <v>0.15160955039405499</v>
      </c>
      <c r="AO4">
        <v>0.152106192202799</v>
      </c>
      <c r="AP4">
        <v>0.15399478578072501</v>
      </c>
      <c r="AQ4">
        <v>0.157139615243134</v>
      </c>
      <c r="AR4">
        <v>0.158429118839651</v>
      </c>
      <c r="AS4">
        <v>0.16119212808556099</v>
      </c>
      <c r="AT4">
        <v>0.16362511699144799</v>
      </c>
      <c r="AU4">
        <v>0.16824573550053301</v>
      </c>
      <c r="AV4">
        <v>0.16624824444251901</v>
      </c>
      <c r="AW4">
        <v>0.16999332106090001</v>
      </c>
      <c r="AX4">
        <v>0.16990239138402599</v>
      </c>
      <c r="AY4">
        <v>0.175362784880425</v>
      </c>
      <c r="AZ4">
        <v>0.177927939419327</v>
      </c>
      <c r="BA4">
        <v>0.17616441241306899</v>
      </c>
      <c r="BB4">
        <v>0.18008183707599401</v>
      </c>
      <c r="BC4">
        <v>0.18455078711889999</v>
      </c>
      <c r="BD4">
        <v>0.18631607878666101</v>
      </c>
      <c r="BE4">
        <v>0.18782107073739299</v>
      </c>
      <c r="BF4">
        <v>0.18738999727471201</v>
      </c>
      <c r="BG4">
        <v>0.19230542532631401</v>
      </c>
      <c r="BH4">
        <v>0.19301255752445701</v>
      </c>
      <c r="BI4">
        <v>0.19576583267269501</v>
      </c>
    </row>
    <row r="5" spans="1:61" x14ac:dyDescent="0.2">
      <c r="A5" t="s">
        <v>217</v>
      </c>
      <c r="B5" t="s">
        <v>248</v>
      </c>
      <c r="C5" t="s">
        <v>249</v>
      </c>
      <c r="D5" t="s">
        <v>218</v>
      </c>
      <c r="E5" t="s">
        <v>17</v>
      </c>
      <c r="F5" t="s">
        <v>59</v>
      </c>
      <c r="G5" t="s">
        <v>225</v>
      </c>
      <c r="H5">
        <v>28612.203000000001</v>
      </c>
      <c r="I5">
        <v>28187.753735999999</v>
      </c>
      <c r="J5">
        <v>29680.922375999999</v>
      </c>
      <c r="K5">
        <v>30765.654264000001</v>
      </c>
      <c r="L5">
        <v>29802.018147999999</v>
      </c>
      <c r="M5">
        <v>30594.097249999999</v>
      </c>
      <c r="N5">
        <v>28764.546600000001</v>
      </c>
      <c r="O5">
        <v>28261.055511999999</v>
      </c>
      <c r="P5">
        <v>28797.752887999999</v>
      </c>
      <c r="Q5">
        <v>28970.37066</v>
      </c>
      <c r="R5">
        <v>31423.493200000001</v>
      </c>
      <c r="S5">
        <v>31846.069137999999</v>
      </c>
      <c r="T5">
        <v>32740.484348000002</v>
      </c>
      <c r="U5">
        <v>34580.759705999997</v>
      </c>
      <c r="V5">
        <v>35402.842056000001</v>
      </c>
      <c r="W5">
        <v>35721.023150000001</v>
      </c>
      <c r="X5">
        <v>37091.570743999997</v>
      </c>
      <c r="Y5">
        <v>39291.522921999996</v>
      </c>
      <c r="Z5">
        <v>39546.970752000001</v>
      </c>
      <c r="AA5">
        <v>42297.832662000001</v>
      </c>
      <c r="AB5">
        <v>39642.539499999999</v>
      </c>
      <c r="AC5">
        <v>39179.458381999997</v>
      </c>
      <c r="AD5">
        <v>39273.32142</v>
      </c>
      <c r="AE5">
        <v>39478.200938000002</v>
      </c>
      <c r="AF5">
        <v>38494.491712000003</v>
      </c>
      <c r="AG5">
        <v>41709.332999999999</v>
      </c>
      <c r="AH5">
        <v>43050.474999999999</v>
      </c>
      <c r="AI5">
        <v>43172.5484</v>
      </c>
      <c r="AJ5">
        <v>42836.308400000002</v>
      </c>
      <c r="AK5">
        <v>40072.583215068</v>
      </c>
      <c r="AL5">
        <v>40766.551099999997</v>
      </c>
      <c r="AM5">
        <v>44935.262699999999</v>
      </c>
      <c r="AN5">
        <v>43663.6034</v>
      </c>
      <c r="AO5">
        <v>44894.993600000002</v>
      </c>
      <c r="AP5">
        <v>44816.752</v>
      </c>
      <c r="AQ5">
        <v>44458.762499999997</v>
      </c>
      <c r="AR5">
        <v>48814.947200000002</v>
      </c>
      <c r="AS5">
        <v>46126.004399999998</v>
      </c>
      <c r="AT5">
        <v>46974.8416</v>
      </c>
      <c r="AU5">
        <v>48068.249600000003</v>
      </c>
      <c r="AV5">
        <v>49037.357600000003</v>
      </c>
      <c r="AW5">
        <v>51074.44</v>
      </c>
      <c r="AX5">
        <v>48106.835800000001</v>
      </c>
      <c r="AY5">
        <v>48513.281000000003</v>
      </c>
      <c r="AZ5">
        <v>49127.665999999997</v>
      </c>
      <c r="BA5">
        <v>47532.518799999998</v>
      </c>
      <c r="BB5">
        <v>45757.101199999997</v>
      </c>
      <c r="BC5">
        <v>44113.711000000003</v>
      </c>
      <c r="BD5">
        <v>46330.220399999998</v>
      </c>
      <c r="BE5">
        <v>42252.231699999997</v>
      </c>
      <c r="BF5">
        <v>47068.844799999999</v>
      </c>
      <c r="BG5">
        <v>39228.415699999998</v>
      </c>
      <c r="BH5">
        <v>42843.497600000002</v>
      </c>
      <c r="BI5">
        <v>44116.404499999997</v>
      </c>
    </row>
    <row r="6" spans="1:61" s="25" customFormat="1" x14ac:dyDescent="0.2">
      <c r="A6" s="25" t="s">
        <v>217</v>
      </c>
      <c r="B6" s="25" t="s">
        <v>248</v>
      </c>
      <c r="C6" s="25" t="s">
        <v>249</v>
      </c>
      <c r="D6" s="25" t="s">
        <v>218</v>
      </c>
      <c r="E6" s="25" t="s">
        <v>17</v>
      </c>
      <c r="F6" s="25" t="s">
        <v>59</v>
      </c>
      <c r="G6" s="25" t="s">
        <v>226</v>
      </c>
      <c r="H6" s="25">
        <v>86061.923714169607</v>
      </c>
      <c r="I6" s="25">
        <v>83260.786295499202</v>
      </c>
      <c r="J6" s="25">
        <v>84813.490551791707</v>
      </c>
      <c r="K6" s="25">
        <v>86217.062331617606</v>
      </c>
      <c r="L6" s="25">
        <v>84802.9586452652</v>
      </c>
      <c r="M6" s="25">
        <v>86541.934722662903</v>
      </c>
      <c r="N6" s="25">
        <v>82365.629835577594</v>
      </c>
      <c r="O6" s="25">
        <v>82123.992429162303</v>
      </c>
      <c r="P6" s="25">
        <v>83073.004093670403</v>
      </c>
      <c r="Q6" s="25">
        <v>81954.169702516199</v>
      </c>
      <c r="R6" s="25">
        <v>82400.530237168699</v>
      </c>
      <c r="S6" s="25">
        <v>79603.341522616407</v>
      </c>
      <c r="T6" s="25">
        <v>77242.012223918005</v>
      </c>
      <c r="U6" s="25">
        <v>81020.775506005099</v>
      </c>
      <c r="V6" s="25">
        <v>78427.963560680204</v>
      </c>
      <c r="W6" s="25">
        <v>78348.400374439894</v>
      </c>
      <c r="X6" s="25">
        <v>78955.539226233595</v>
      </c>
      <c r="Y6" s="25">
        <v>81139.705751811998</v>
      </c>
      <c r="Z6" s="25">
        <v>79076.749906714103</v>
      </c>
      <c r="AA6" s="25">
        <v>83899.934297774103</v>
      </c>
      <c r="AB6" s="25">
        <v>73908.681168300303</v>
      </c>
      <c r="AC6" s="25">
        <v>71903.367890822803</v>
      </c>
      <c r="AD6" s="25">
        <v>70728.418316553507</v>
      </c>
      <c r="AE6" s="25">
        <v>69659.151929668296</v>
      </c>
      <c r="AF6" s="25">
        <v>66595.391763418695</v>
      </c>
      <c r="AG6" s="25">
        <v>71081.033390749304</v>
      </c>
      <c r="AH6" s="25">
        <v>71847.974918622698</v>
      </c>
      <c r="AI6" s="25">
        <v>71622.950110954494</v>
      </c>
      <c r="AJ6" s="25">
        <v>71121.553422602505</v>
      </c>
      <c r="AK6" s="25">
        <v>65783.748220958194</v>
      </c>
      <c r="AL6" s="25">
        <v>66103.785245276595</v>
      </c>
      <c r="AM6" s="25">
        <v>71096.887404720794</v>
      </c>
      <c r="AN6" s="25">
        <v>66970.968159153199</v>
      </c>
      <c r="AO6" s="25">
        <v>69378.7297743487</v>
      </c>
      <c r="AP6" s="25">
        <v>69603.935054122703</v>
      </c>
      <c r="AQ6" s="25">
        <v>68322.020922202006</v>
      </c>
      <c r="AR6" s="25">
        <v>72489.5206248287</v>
      </c>
      <c r="AS6" s="25">
        <v>68474.438480772602</v>
      </c>
      <c r="AT6" s="25">
        <v>68782.265210969505</v>
      </c>
      <c r="AU6" s="25">
        <v>70302.500593324294</v>
      </c>
      <c r="AV6" s="25">
        <v>70344.218986394204</v>
      </c>
      <c r="AW6" s="25">
        <v>71624.453043310306</v>
      </c>
      <c r="AX6" s="25">
        <v>67690.447247115706</v>
      </c>
      <c r="AY6" s="25">
        <v>67022.231222091301</v>
      </c>
      <c r="AZ6" s="25">
        <v>67773.707690061201</v>
      </c>
      <c r="BA6" s="25">
        <v>65437.587325087203</v>
      </c>
      <c r="BB6" s="25">
        <v>63289.112452367401</v>
      </c>
      <c r="BC6" s="25">
        <v>60638.604526991599</v>
      </c>
      <c r="BD6" s="25">
        <v>63283.714536074403</v>
      </c>
      <c r="BE6" s="25">
        <v>56829.578155288596</v>
      </c>
      <c r="BF6" s="25">
        <v>62898.766984932001</v>
      </c>
      <c r="BG6" s="25">
        <v>52622.485310143602</v>
      </c>
      <c r="BH6" s="25">
        <v>56746.6931047826</v>
      </c>
      <c r="BI6" s="25">
        <v>58468.907717214199</v>
      </c>
    </row>
    <row r="7" spans="1:61" x14ac:dyDescent="0.2">
      <c r="A7" t="s">
        <v>217</v>
      </c>
      <c r="B7" t="s">
        <v>248</v>
      </c>
      <c r="C7" t="s">
        <v>249</v>
      </c>
      <c r="D7" t="s">
        <v>218</v>
      </c>
      <c r="E7" t="s">
        <v>17</v>
      </c>
      <c r="F7" t="s">
        <v>59</v>
      </c>
      <c r="G7" t="s">
        <v>44</v>
      </c>
      <c r="H7">
        <v>0.33246064885822602</v>
      </c>
      <c r="I7">
        <v>0.33854777248871298</v>
      </c>
      <c r="J7">
        <v>0.34995520385846202</v>
      </c>
      <c r="K7">
        <v>0.35683950986019097</v>
      </c>
      <c r="L7">
        <v>0.35142663209031699</v>
      </c>
      <c r="M7">
        <v>0.35351760216643602</v>
      </c>
      <c r="N7">
        <v>0.349229971984932</v>
      </c>
      <c r="O7">
        <v>0.34412666354935401</v>
      </c>
      <c r="P7">
        <v>0.34665597087988498</v>
      </c>
      <c r="Q7">
        <v>0.353494773544274</v>
      </c>
      <c r="R7">
        <v>0.38135061885591698</v>
      </c>
      <c r="S7">
        <v>0.40005945138561899</v>
      </c>
      <c r="T7">
        <v>0.42386886883640601</v>
      </c>
      <c r="U7">
        <v>0.42681348691159998</v>
      </c>
      <c r="V7">
        <v>0.45140585638958503</v>
      </c>
      <c r="W7">
        <v>0.45592536643101</v>
      </c>
      <c r="X7">
        <v>0.46977794221277402</v>
      </c>
      <c r="Y7">
        <v>0.48424532179330199</v>
      </c>
      <c r="Z7">
        <v>0.50010870197185697</v>
      </c>
      <c r="AA7">
        <v>0.50414619529829796</v>
      </c>
      <c r="AB7">
        <v>0.53637189668867802</v>
      </c>
      <c r="AC7">
        <v>0.54489044854602098</v>
      </c>
      <c r="AD7">
        <v>0.555269329567467</v>
      </c>
      <c r="AE7">
        <v>0.56673387264116204</v>
      </c>
      <c r="AF7">
        <v>0.57803536690274804</v>
      </c>
      <c r="AG7">
        <v>0.586785686847206</v>
      </c>
      <c r="AH7">
        <v>0.59918842596134902</v>
      </c>
      <c r="AI7">
        <v>0.602775344119718</v>
      </c>
      <c r="AJ7">
        <v>0.60229714254788203</v>
      </c>
      <c r="AK7">
        <v>0.60915627793767402</v>
      </c>
      <c r="AL7">
        <v>0.616705245376443</v>
      </c>
      <c r="AM7">
        <v>0.63202855062001395</v>
      </c>
      <c r="AN7">
        <v>0.65197808244664501</v>
      </c>
      <c r="AO7">
        <v>0.64710025314702402</v>
      </c>
      <c r="AP7">
        <v>0.64388244666269701</v>
      </c>
      <c r="AQ7">
        <v>0.65072376226436601</v>
      </c>
      <c r="AR7">
        <v>0.67340695288416896</v>
      </c>
      <c r="AS7">
        <v>0.67362369700851299</v>
      </c>
      <c r="AT7">
        <v>0.682949906577203</v>
      </c>
      <c r="AU7">
        <v>0.68373456412394495</v>
      </c>
      <c r="AV7">
        <v>0.69710572249703495</v>
      </c>
      <c r="AW7">
        <v>0.71308663214665002</v>
      </c>
      <c r="AX7">
        <v>0.71068869768842902</v>
      </c>
      <c r="AY7">
        <v>0.72383864451247204</v>
      </c>
      <c r="AZ7">
        <v>0.72487794565803898</v>
      </c>
      <c r="BA7">
        <v>0.72637945167298701</v>
      </c>
      <c r="BB7">
        <v>0.72298535130252695</v>
      </c>
      <c r="BC7">
        <v>0.72748559014685099</v>
      </c>
      <c r="BD7">
        <v>0.73210336560743094</v>
      </c>
      <c r="BE7">
        <v>0.74349015198642698</v>
      </c>
      <c r="BF7">
        <v>0.74832698725677305</v>
      </c>
      <c r="BG7">
        <v>0.74546869971643603</v>
      </c>
      <c r="BH7">
        <v>0.75499549411433697</v>
      </c>
      <c r="BI7">
        <v>0.75452759804184699</v>
      </c>
    </row>
    <row r="8" spans="1:61" x14ac:dyDescent="0.2">
      <c r="A8" t="s">
        <v>217</v>
      </c>
      <c r="B8" t="s">
        <v>248</v>
      </c>
      <c r="C8" t="s">
        <v>249</v>
      </c>
      <c r="D8" t="s">
        <v>218</v>
      </c>
      <c r="E8" t="s">
        <v>17</v>
      </c>
      <c r="F8" t="s">
        <v>57</v>
      </c>
      <c r="G8" t="s">
        <v>225</v>
      </c>
      <c r="H8">
        <v>6935.9976010815999</v>
      </c>
      <c r="I8">
        <v>7418.6264292655796</v>
      </c>
      <c r="J8">
        <v>8183.1314512878498</v>
      </c>
      <c r="K8">
        <v>8985.5129184511206</v>
      </c>
      <c r="L8">
        <v>9483.0536394505598</v>
      </c>
      <c r="M8">
        <v>10293.7598836139</v>
      </c>
      <c r="N8">
        <v>10779.078065424899</v>
      </c>
      <c r="O8">
        <v>11239.0720229047</v>
      </c>
      <c r="P8">
        <v>12201.271369476501</v>
      </c>
      <c r="Q8">
        <v>13106.8460100961</v>
      </c>
      <c r="R8">
        <v>13646.43433348</v>
      </c>
      <c r="S8">
        <v>13765.5486474185</v>
      </c>
      <c r="T8">
        <v>14141.313596407999</v>
      </c>
      <c r="U8">
        <v>14899.3749480596</v>
      </c>
      <c r="V8">
        <v>14304.8015391183</v>
      </c>
      <c r="W8">
        <v>13866.6257996243</v>
      </c>
      <c r="X8">
        <v>13909.380209225899</v>
      </c>
      <c r="Y8">
        <v>14127.8330992476</v>
      </c>
      <c r="Z8">
        <v>14356.443305676201</v>
      </c>
      <c r="AA8">
        <v>15000.9661544759</v>
      </c>
      <c r="AB8">
        <v>14189.766446357</v>
      </c>
      <c r="AC8">
        <v>13896.6439622294</v>
      </c>
      <c r="AD8">
        <v>13584.6611249915</v>
      </c>
      <c r="AE8">
        <v>13727.8308546599</v>
      </c>
      <c r="AF8">
        <v>13924.8397837677</v>
      </c>
      <c r="AG8">
        <v>14596.0087917368</v>
      </c>
      <c r="AH8">
        <v>15120.2586380797</v>
      </c>
      <c r="AI8">
        <v>15637.3615915588</v>
      </c>
      <c r="AJ8">
        <v>16150.8765011465</v>
      </c>
      <c r="AK8">
        <v>16541.811582816401</v>
      </c>
      <c r="AL8">
        <v>16705.114901969901</v>
      </c>
      <c r="AM8">
        <v>17163.335572553799</v>
      </c>
      <c r="AN8">
        <v>17189.3679932384</v>
      </c>
      <c r="AO8">
        <v>17404.456757899501</v>
      </c>
      <c r="AP8">
        <v>17365.378654182401</v>
      </c>
      <c r="AQ8">
        <v>17994.7458877178</v>
      </c>
      <c r="AR8">
        <v>19013.9739177101</v>
      </c>
      <c r="AS8">
        <v>19072.358280578701</v>
      </c>
      <c r="AT8">
        <v>19470.924924007501</v>
      </c>
      <c r="AU8">
        <v>19981.856097564199</v>
      </c>
      <c r="AV8">
        <v>20474.664297974399</v>
      </c>
      <c r="AW8">
        <v>20737.0111039574</v>
      </c>
      <c r="AX8">
        <v>20835.772916336398</v>
      </c>
      <c r="AY8">
        <v>21157.572544217699</v>
      </c>
      <c r="AZ8">
        <v>21633.155280127001</v>
      </c>
      <c r="BA8">
        <v>22295.8351284409</v>
      </c>
      <c r="BB8">
        <v>22118.033201801001</v>
      </c>
      <c r="BC8">
        <v>21899.826184083999</v>
      </c>
      <c r="BD8">
        <v>21930.731739340099</v>
      </c>
      <c r="BE8">
        <v>20642.789823841598</v>
      </c>
      <c r="BF8">
        <v>21150.610338478</v>
      </c>
      <c r="BG8">
        <v>20678.201576573301</v>
      </c>
      <c r="BH8">
        <v>20772.292770486099</v>
      </c>
      <c r="BI8">
        <v>20776.494074908202</v>
      </c>
    </row>
    <row r="9" spans="1:61" s="25" customFormat="1" x14ac:dyDescent="0.2">
      <c r="A9" s="25" t="s">
        <v>217</v>
      </c>
      <c r="B9" s="25" t="s">
        <v>248</v>
      </c>
      <c r="C9" s="25" t="s">
        <v>249</v>
      </c>
      <c r="D9" s="25" t="s">
        <v>218</v>
      </c>
      <c r="E9" s="25" t="s">
        <v>17</v>
      </c>
      <c r="F9" s="25" t="s">
        <v>57</v>
      </c>
      <c r="G9" s="25" t="s">
        <v>226</v>
      </c>
      <c r="H9" s="25">
        <v>38401.551826064897</v>
      </c>
      <c r="I9" s="25">
        <v>40348.121773130297</v>
      </c>
      <c r="J9" s="25">
        <v>43747.180400295802</v>
      </c>
      <c r="K9" s="25">
        <v>47874.6774912572</v>
      </c>
      <c r="L9" s="25">
        <v>49259.066652435802</v>
      </c>
      <c r="M9" s="25">
        <v>53642.294226452097</v>
      </c>
      <c r="N9" s="25">
        <v>56392.789517386896</v>
      </c>
      <c r="O9" s="25">
        <v>57243.248600114697</v>
      </c>
      <c r="P9" s="25">
        <v>57529.505522770101</v>
      </c>
      <c r="Q9" s="25">
        <v>63116.432362950698</v>
      </c>
      <c r="R9" s="25">
        <v>67240.272757840707</v>
      </c>
      <c r="S9" s="25">
        <v>69193.832900030495</v>
      </c>
      <c r="T9" s="25">
        <v>68677.510536629707</v>
      </c>
      <c r="U9" s="25">
        <v>70177.081844329703</v>
      </c>
      <c r="V9" s="25">
        <v>66763.400542408606</v>
      </c>
      <c r="W9" s="25">
        <v>61279.657149734798</v>
      </c>
      <c r="X9" s="25">
        <v>62502.001474693097</v>
      </c>
      <c r="Y9" s="25">
        <v>64212.427914613203</v>
      </c>
      <c r="Z9" s="25">
        <v>64415.548437680802</v>
      </c>
      <c r="AA9" s="25">
        <v>68474.751725360795</v>
      </c>
      <c r="AB9" s="25">
        <v>63572.617673082103</v>
      </c>
      <c r="AC9" s="25">
        <v>61393.414236507502</v>
      </c>
      <c r="AD9" s="25">
        <v>60254.637935361003</v>
      </c>
      <c r="AE9" s="25">
        <v>60432.115939617201</v>
      </c>
      <c r="AF9" s="25">
        <v>60837.621222492497</v>
      </c>
      <c r="AG9" s="25">
        <v>63540.9029789786</v>
      </c>
      <c r="AH9" s="25">
        <v>64268.473621442099</v>
      </c>
      <c r="AI9" s="25">
        <v>64749.550735283803</v>
      </c>
      <c r="AJ9" s="25">
        <v>66329.114889777193</v>
      </c>
      <c r="AK9" s="25">
        <v>67449.658845815997</v>
      </c>
      <c r="AL9" s="25">
        <v>67308.18563865</v>
      </c>
      <c r="AM9" s="25">
        <v>68043.571827201406</v>
      </c>
      <c r="AN9" s="25">
        <v>70106.8901997668</v>
      </c>
      <c r="AO9" s="25">
        <v>68988.768151014607</v>
      </c>
      <c r="AP9" s="25">
        <v>66184.965976578605</v>
      </c>
      <c r="AQ9" s="25">
        <v>67149.436160253099</v>
      </c>
      <c r="AR9" s="25">
        <v>70776.169281208</v>
      </c>
      <c r="AS9" s="25">
        <v>70723.306500362305</v>
      </c>
      <c r="AT9" s="25">
        <v>71753.080679583596</v>
      </c>
      <c r="AU9" s="25">
        <v>70705.196764759006</v>
      </c>
      <c r="AV9" s="25">
        <v>71233.371146488294</v>
      </c>
      <c r="AW9" s="25">
        <v>73504.8203325832</v>
      </c>
      <c r="AX9" s="25">
        <v>72410.933418977002</v>
      </c>
      <c r="AY9" s="25">
        <v>74963.7836244215</v>
      </c>
      <c r="AZ9" s="25">
        <v>75334.328046383205</v>
      </c>
      <c r="BA9" s="25">
        <v>77938.034460355106</v>
      </c>
      <c r="BB9" s="25">
        <v>77787.341822289207</v>
      </c>
      <c r="BC9" s="25">
        <v>74811.156839375704</v>
      </c>
      <c r="BD9" s="25">
        <v>71819.468019603999</v>
      </c>
      <c r="BE9" s="25">
        <v>68542.102472192899</v>
      </c>
      <c r="BF9" s="25">
        <v>68690.500002266504</v>
      </c>
      <c r="BG9" s="25">
        <v>66924.847699972001</v>
      </c>
      <c r="BH9" s="25">
        <v>68956.5294996905</v>
      </c>
      <c r="BI9" s="25">
        <v>67302.229697807503</v>
      </c>
    </row>
    <row r="10" spans="1:61" x14ac:dyDescent="0.2">
      <c r="A10" t="s">
        <v>217</v>
      </c>
      <c r="B10" t="s">
        <v>248</v>
      </c>
      <c r="C10" t="s">
        <v>249</v>
      </c>
      <c r="D10" t="s">
        <v>218</v>
      </c>
      <c r="E10" t="s">
        <v>17</v>
      </c>
      <c r="F10" t="s">
        <v>57</v>
      </c>
      <c r="G10" t="s">
        <v>44</v>
      </c>
      <c r="H10">
        <v>0.1806176383834</v>
      </c>
      <c r="I10">
        <v>0.18386547138375101</v>
      </c>
      <c r="J10">
        <v>0.18705505992410301</v>
      </c>
      <c r="K10">
        <v>0.187688218267205</v>
      </c>
      <c r="L10">
        <v>0.19251387173779599</v>
      </c>
      <c r="M10">
        <v>0.19189633911179499</v>
      </c>
      <c r="N10">
        <v>0.191142842155405</v>
      </c>
      <c r="O10">
        <v>0.196338822442061</v>
      </c>
      <c r="P10">
        <v>0.21208719349494901</v>
      </c>
      <c r="Q10">
        <v>0.207661388950587</v>
      </c>
      <c r="R10">
        <v>0.202950311974883</v>
      </c>
      <c r="S10">
        <v>0.19894184308747001</v>
      </c>
      <c r="T10">
        <v>0.20590894291174999</v>
      </c>
      <c r="U10">
        <v>0.212311121472822</v>
      </c>
      <c r="V10">
        <v>0.21426112844614201</v>
      </c>
      <c r="W10">
        <v>0.22628432410680199</v>
      </c>
      <c r="X10">
        <v>0.22254295672207899</v>
      </c>
      <c r="Y10">
        <v>0.22001711441333599</v>
      </c>
      <c r="Z10">
        <v>0.22287232902418599</v>
      </c>
      <c r="AA10">
        <v>0.21907295428601101</v>
      </c>
      <c r="AB10">
        <v>0.22320563421388301</v>
      </c>
      <c r="AC10">
        <v>0.22635398495178899</v>
      </c>
      <c r="AD10">
        <v>0.22545419888780399</v>
      </c>
      <c r="AE10">
        <v>0.22716118145484901</v>
      </c>
      <c r="AF10">
        <v>0.22888534271980199</v>
      </c>
      <c r="AG10">
        <v>0.229710440164277</v>
      </c>
      <c r="AH10">
        <v>0.23526711910324699</v>
      </c>
      <c r="AI10">
        <v>0.24150532959663601</v>
      </c>
      <c r="AJ10">
        <v>0.243496035307953</v>
      </c>
      <c r="AK10">
        <v>0.24524677909238299</v>
      </c>
      <c r="AL10">
        <v>0.24818845944908999</v>
      </c>
      <c r="AM10">
        <v>0.25224036763003299</v>
      </c>
      <c r="AN10">
        <v>0.24518799713206499</v>
      </c>
      <c r="AO10">
        <v>0.25227956991204098</v>
      </c>
      <c r="AP10">
        <v>0.26237648381246698</v>
      </c>
      <c r="AQ10">
        <v>0.26798059547027497</v>
      </c>
      <c r="AR10">
        <v>0.26864937889141299</v>
      </c>
      <c r="AS10">
        <v>0.26967571546560898</v>
      </c>
      <c r="AT10">
        <v>0.27136012474440901</v>
      </c>
      <c r="AU10">
        <v>0.282608026168786</v>
      </c>
      <c r="AV10">
        <v>0.28743079217561002</v>
      </c>
      <c r="AW10">
        <v>0.28211770343944498</v>
      </c>
      <c r="AX10">
        <v>0.28774346542087098</v>
      </c>
      <c r="AY10">
        <v>0.282237255395484</v>
      </c>
      <c r="AZ10">
        <v>0.28716198632325401</v>
      </c>
      <c r="BA10">
        <v>0.28607130373273898</v>
      </c>
      <c r="BB10">
        <v>0.28433974839159898</v>
      </c>
      <c r="BC10">
        <v>0.29273476188991898</v>
      </c>
      <c r="BD10">
        <v>0.305359150437509</v>
      </c>
      <c r="BE10">
        <v>0.30116948677225502</v>
      </c>
      <c r="BF10">
        <v>0.307911724878697</v>
      </c>
      <c r="BG10">
        <v>0.30897644577802902</v>
      </c>
      <c r="BH10">
        <v>0.30123750312259201</v>
      </c>
      <c r="BI10">
        <v>0.30870439461213001</v>
      </c>
    </row>
    <row r="11" spans="1:61" x14ac:dyDescent="0.2">
      <c r="A11" t="s">
        <v>217</v>
      </c>
      <c r="B11" t="s">
        <v>248</v>
      </c>
      <c r="C11" t="s">
        <v>249</v>
      </c>
      <c r="D11" t="s">
        <v>218</v>
      </c>
      <c r="E11" t="s">
        <v>17</v>
      </c>
      <c r="F11" t="s">
        <v>61</v>
      </c>
      <c r="G11" t="s">
        <v>225</v>
      </c>
      <c r="H11">
        <v>9.8957213762062501</v>
      </c>
      <c r="I11">
        <v>9.8297499004493805</v>
      </c>
      <c r="J11">
        <v>9.7637784198337503</v>
      </c>
      <c r="K11">
        <v>9.6978069484603093</v>
      </c>
      <c r="L11">
        <v>9.6318354725449993</v>
      </c>
      <c r="M11">
        <v>9.5658639987421896</v>
      </c>
      <c r="N11">
        <v>9.4998925181793705</v>
      </c>
      <c r="O11">
        <v>9.4339210448518696</v>
      </c>
      <c r="P11">
        <v>9.3679495709962506</v>
      </c>
      <c r="Q11">
        <v>9.3019780962956293</v>
      </c>
      <c r="R11">
        <v>9.2360066202218807</v>
      </c>
      <c r="S11">
        <v>9.1040636605749992</v>
      </c>
      <c r="T11">
        <v>8.9721207139200008</v>
      </c>
      <c r="U11">
        <v>8.8401777596071902</v>
      </c>
      <c r="V11">
        <v>8.7082348091391193</v>
      </c>
      <c r="W11">
        <v>8.5762918577943807</v>
      </c>
      <c r="X11">
        <v>8.44434890596375</v>
      </c>
      <c r="Y11">
        <v>8.3124059543443796</v>
      </c>
      <c r="Z11">
        <v>8.1804630031897503</v>
      </c>
      <c r="AA11">
        <v>8.0485200512165296</v>
      </c>
      <c r="AB11">
        <v>7.916577099275</v>
      </c>
      <c r="AC11">
        <v>7.7846341476820298</v>
      </c>
      <c r="AD11">
        <v>7.6526911958566899</v>
      </c>
      <c r="AE11">
        <v>7.5207482441845004</v>
      </c>
      <c r="AF11">
        <v>7.3888052930932497</v>
      </c>
      <c r="AG11">
        <v>7.2568623411253101</v>
      </c>
      <c r="AH11">
        <v>7.1249193894003104</v>
      </c>
      <c r="AI11">
        <v>6.9929764376647503</v>
      </c>
      <c r="AJ11">
        <v>6.8610334859820004</v>
      </c>
      <c r="AK11">
        <v>6.7290905346636603</v>
      </c>
      <c r="AL11">
        <v>6.5971475825531298</v>
      </c>
      <c r="AM11">
        <v>6.5311761069124401</v>
      </c>
      <c r="AN11">
        <v>6.4652046312294997</v>
      </c>
      <c r="AO11">
        <v>6.3992331554884698</v>
      </c>
      <c r="AP11">
        <v>6.3332616797896897</v>
      </c>
      <c r="AQ11">
        <v>6.2672902037951603</v>
      </c>
      <c r="AR11">
        <v>6.2013187279485003</v>
      </c>
      <c r="AS11">
        <v>6.1353472518641903</v>
      </c>
      <c r="AT11">
        <v>6.06937577603337</v>
      </c>
      <c r="AU11">
        <v>6.0034043007412503</v>
      </c>
      <c r="AV11">
        <v>5.9374328245618804</v>
      </c>
      <c r="AW11">
        <v>5.8714613490743401</v>
      </c>
      <c r="AX11">
        <v>5.8054898727418101</v>
      </c>
      <c r="AY11">
        <v>5.7395183969374104</v>
      </c>
      <c r="AZ11">
        <v>5.6735469212597502</v>
      </c>
      <c r="BA11">
        <v>5.60757544580391</v>
      </c>
      <c r="BB11">
        <v>5.5416039694396897</v>
      </c>
      <c r="BC11">
        <v>5.4756324934504397</v>
      </c>
      <c r="BD11">
        <v>5.4096610177252504</v>
      </c>
      <c r="BE11">
        <v>5.3436895423644701</v>
      </c>
      <c r="BF11">
        <v>5.27771806620094</v>
      </c>
      <c r="BG11">
        <v>5.2117465905972198</v>
      </c>
      <c r="BH11">
        <v>5.1457751147400002</v>
      </c>
      <c r="BI11">
        <v>5.0798036390095298</v>
      </c>
    </row>
    <row r="12" spans="1:61" s="25" customFormat="1" x14ac:dyDescent="0.2">
      <c r="A12" s="25" t="s">
        <v>217</v>
      </c>
      <c r="B12" s="25" t="s">
        <v>248</v>
      </c>
      <c r="C12" s="25" t="s">
        <v>249</v>
      </c>
      <c r="D12" s="25" t="s">
        <v>218</v>
      </c>
      <c r="E12" s="25" t="s">
        <v>17</v>
      </c>
      <c r="F12" s="25" t="s">
        <v>61</v>
      </c>
      <c r="G12" s="25" t="s">
        <v>226</v>
      </c>
      <c r="H12" s="25">
        <v>1769.3040410000001</v>
      </c>
      <c r="I12" s="25">
        <v>1767.3271649999999</v>
      </c>
      <c r="J12" s="25">
        <v>1765.3280769999999</v>
      </c>
      <c r="K12" s="25">
        <v>1763.3064010000001</v>
      </c>
      <c r="L12" s="25">
        <v>1761.2617499999999</v>
      </c>
      <c r="M12" s="25">
        <v>1759.1937330000001</v>
      </c>
      <c r="N12" s="25">
        <v>1757.1019449999999</v>
      </c>
      <c r="O12" s="25">
        <v>1754.9859739999999</v>
      </c>
      <c r="P12" s="25">
        <v>1752.845399</v>
      </c>
      <c r="Q12" s="25">
        <v>1750.6797879999999</v>
      </c>
      <c r="R12" s="25">
        <v>1748.4887000000001</v>
      </c>
      <c r="S12" s="25">
        <v>1733.708576</v>
      </c>
      <c r="T12" s="25">
        <v>1718.7524969999999</v>
      </c>
      <c r="U12" s="25">
        <v>1703.617305</v>
      </c>
      <c r="V12" s="25">
        <v>1688.2997600000001</v>
      </c>
      <c r="W12" s="25">
        <v>1672.796548</v>
      </c>
      <c r="X12" s="25">
        <v>1657.1042729999999</v>
      </c>
      <c r="Y12" s="25">
        <v>1641.219454</v>
      </c>
      <c r="Z12" s="25">
        <v>1625.1385270000001</v>
      </c>
      <c r="AA12" s="25">
        <v>1608.8578359999999</v>
      </c>
      <c r="AB12" s="25">
        <v>1592.3736369999999</v>
      </c>
      <c r="AC12" s="25">
        <v>1575.68209</v>
      </c>
      <c r="AD12" s="25">
        <v>1558.7792569999999</v>
      </c>
      <c r="AE12" s="25">
        <v>1541.6611009999999</v>
      </c>
      <c r="AF12" s="25">
        <v>1524.323482</v>
      </c>
      <c r="AG12" s="25">
        <v>1506.7621509999999</v>
      </c>
      <c r="AH12" s="25">
        <v>1488.9727519999999</v>
      </c>
      <c r="AI12" s="25">
        <v>1470.9508109999999</v>
      </c>
      <c r="AJ12" s="25">
        <v>1452.6917390000001</v>
      </c>
      <c r="AK12" s="25">
        <v>1434.190826</v>
      </c>
      <c r="AL12" s="25">
        <v>1415.443233</v>
      </c>
      <c r="AM12" s="25">
        <v>1410.6934240000001</v>
      </c>
      <c r="AN12" s="25">
        <v>1405.879428</v>
      </c>
      <c r="AO12" s="25">
        <v>1400.9999350000001</v>
      </c>
      <c r="AP12" s="25">
        <v>1396.0536</v>
      </c>
      <c r="AQ12" s="25">
        <v>1391.0390400000001</v>
      </c>
      <c r="AR12" s="25">
        <v>1385.9548319999999</v>
      </c>
      <c r="AS12" s="25">
        <v>1380.799518</v>
      </c>
      <c r="AT12" s="25">
        <v>1375.5715929999999</v>
      </c>
      <c r="AU12" s="25">
        <v>1370.269513</v>
      </c>
      <c r="AV12" s="25">
        <v>1364.891689</v>
      </c>
      <c r="AW12" s="25">
        <v>1359.4364869999999</v>
      </c>
      <c r="AX12" s="25">
        <v>1353.902223</v>
      </c>
      <c r="AY12" s="25">
        <v>1348.287167</v>
      </c>
      <c r="AZ12" s="25">
        <v>1342.5895370000001</v>
      </c>
      <c r="BA12" s="25">
        <v>1336.8074979999999</v>
      </c>
      <c r="BB12" s="25">
        <v>1330.9391599999999</v>
      </c>
      <c r="BC12" s="25">
        <v>1324.982575</v>
      </c>
      <c r="BD12" s="25">
        <v>1318.9357399999999</v>
      </c>
      <c r="BE12" s="25">
        <v>1312.7965859999999</v>
      </c>
      <c r="BF12" s="25">
        <v>1306.5629839999999</v>
      </c>
      <c r="BG12" s="25">
        <v>1300.232737</v>
      </c>
      <c r="BH12" s="25">
        <v>1293.80358</v>
      </c>
      <c r="BI12" s="25">
        <v>1287.273177</v>
      </c>
    </row>
    <row r="13" spans="1:61" x14ac:dyDescent="0.2">
      <c r="A13" t="s">
        <v>217</v>
      </c>
      <c r="B13" t="s">
        <v>248</v>
      </c>
      <c r="C13" t="s">
        <v>249</v>
      </c>
      <c r="D13" t="s">
        <v>218</v>
      </c>
      <c r="E13" t="s">
        <v>17</v>
      </c>
      <c r="F13" t="s">
        <v>61</v>
      </c>
      <c r="G13" t="s">
        <v>44</v>
      </c>
      <c r="H13">
        <v>5.5930021900663504E-3</v>
      </c>
      <c r="I13">
        <v>5.5619299556510697E-3</v>
      </c>
      <c r="J13">
        <v>5.5308577182017699E-3</v>
      </c>
      <c r="K13">
        <v>5.4997854842247099E-3</v>
      </c>
      <c r="L13">
        <v>5.4687132520450203E-3</v>
      </c>
      <c r="M13">
        <v>5.4376410166202998E-3</v>
      </c>
      <c r="N13">
        <v>5.4065687794679299E-3</v>
      </c>
      <c r="O13">
        <v>5.3754965479011199E-3</v>
      </c>
      <c r="P13">
        <v>5.3444243150825898E-3</v>
      </c>
      <c r="Q13">
        <v>5.3133520818917602E-3</v>
      </c>
      <c r="R13">
        <v>5.2822798455728504E-3</v>
      </c>
      <c r="S13">
        <v>5.2512076058248702E-3</v>
      </c>
      <c r="T13">
        <v>5.2201353770135097E-3</v>
      </c>
      <c r="U13">
        <v>5.1890631385710104E-3</v>
      </c>
      <c r="V13">
        <v>5.1579909062707697E-3</v>
      </c>
      <c r="W13">
        <v>5.1269186728345496E-3</v>
      </c>
      <c r="X13">
        <v>5.0958464373978196E-3</v>
      </c>
      <c r="Y13">
        <v>5.0647742043791197E-3</v>
      </c>
      <c r="Z13">
        <v>5.0337019689582103E-3</v>
      </c>
      <c r="AA13">
        <v>5.0026297359044803E-3</v>
      </c>
      <c r="AB13">
        <v>4.9715575009076796E-3</v>
      </c>
      <c r="AC13">
        <v>4.9404852648176198E-3</v>
      </c>
      <c r="AD13">
        <v>4.9094130304151804E-3</v>
      </c>
      <c r="AE13">
        <v>4.8783407970183299E-3</v>
      </c>
      <c r="AF13">
        <v>4.8472685623124501E-3</v>
      </c>
      <c r="AG13">
        <v>4.8161963295329097E-3</v>
      </c>
      <c r="AH13">
        <v>4.7851240929896602E-3</v>
      </c>
      <c r="AI13">
        <v>4.7540518590901797E-3</v>
      </c>
      <c r="AJ13">
        <v>4.7229796258805596E-3</v>
      </c>
      <c r="AK13">
        <v>4.6919073896402501E-3</v>
      </c>
      <c r="AL13">
        <v>4.66083515661071E-3</v>
      </c>
      <c r="AM13">
        <v>4.6297629207013597E-3</v>
      </c>
      <c r="AN13">
        <v>4.5986906860333498E-3</v>
      </c>
      <c r="AO13">
        <v>4.5676184528077599E-3</v>
      </c>
      <c r="AP13">
        <v>4.5365462184186103E-3</v>
      </c>
      <c r="AQ13">
        <v>4.5054739828115503E-3</v>
      </c>
      <c r="AR13">
        <v>4.4744017516066504E-3</v>
      </c>
      <c r="AS13">
        <v>4.4433295144474302E-3</v>
      </c>
      <c r="AT13">
        <v>4.4122572804782996E-3</v>
      </c>
      <c r="AU13">
        <v>4.3811850470187397E-3</v>
      </c>
      <c r="AV13">
        <v>4.3501128129163E-3</v>
      </c>
      <c r="AW13">
        <v>4.3190405769021802E-3</v>
      </c>
      <c r="AX13">
        <v>4.2879683437389597E-3</v>
      </c>
      <c r="AY13">
        <v>4.2568961104243802E-3</v>
      </c>
      <c r="AZ13">
        <v>4.2258238761023201E-3</v>
      </c>
      <c r="BA13">
        <v>4.1947516409007396E-3</v>
      </c>
      <c r="BB13">
        <v>4.1636794047292796E-3</v>
      </c>
      <c r="BC13">
        <v>4.1326071729286202E-3</v>
      </c>
      <c r="BD13">
        <v>4.1015349373467198E-3</v>
      </c>
      <c r="BE13">
        <v>4.0704627048477604E-3</v>
      </c>
      <c r="BF13">
        <v>4.0393904701351499E-3</v>
      </c>
      <c r="BG13">
        <v>4.0083182358738104E-3</v>
      </c>
      <c r="BH13">
        <v>3.97724600108155E-3</v>
      </c>
      <c r="BI13">
        <v>3.9461737646457103E-3</v>
      </c>
    </row>
    <row r="14" spans="1:61" x14ac:dyDescent="0.2">
      <c r="A14" t="s">
        <v>217</v>
      </c>
      <c r="B14" t="s">
        <v>248</v>
      </c>
      <c r="C14" t="s">
        <v>249</v>
      </c>
      <c r="D14" t="s">
        <v>218</v>
      </c>
      <c r="E14" t="s">
        <v>12</v>
      </c>
      <c r="F14" t="s">
        <v>58</v>
      </c>
      <c r="G14" t="s">
        <v>225</v>
      </c>
      <c r="H14">
        <v>0</v>
      </c>
      <c r="I14">
        <v>0</v>
      </c>
      <c r="J14">
        <v>0</v>
      </c>
      <c r="K14">
        <v>0</v>
      </c>
      <c r="L14">
        <v>0</v>
      </c>
      <c r="M14">
        <v>0</v>
      </c>
      <c r="N14">
        <v>0</v>
      </c>
      <c r="O14">
        <v>0</v>
      </c>
      <c r="P14">
        <v>0</v>
      </c>
      <c r="Q14">
        <v>0</v>
      </c>
      <c r="R14">
        <v>0</v>
      </c>
      <c r="S14">
        <v>82.484820905999996</v>
      </c>
      <c r="T14">
        <v>84.303454145000003</v>
      </c>
      <c r="U14">
        <v>87.813134504000004</v>
      </c>
      <c r="V14">
        <v>90.203636059999994</v>
      </c>
      <c r="W14">
        <v>97.468883235000007</v>
      </c>
      <c r="X14">
        <v>99.482987221000002</v>
      </c>
      <c r="Y14">
        <v>104.14928322</v>
      </c>
      <c r="Z14">
        <v>101.530739207</v>
      </c>
      <c r="AA14">
        <v>86.748419443000003</v>
      </c>
      <c r="AB14">
        <v>92.812944291999997</v>
      </c>
      <c r="AC14">
        <v>111.93924034299999</v>
      </c>
      <c r="AD14">
        <v>88.809841668000004</v>
      </c>
      <c r="AE14">
        <v>61.375804006999999</v>
      </c>
      <c r="AF14">
        <v>74.494186877999994</v>
      </c>
      <c r="AG14">
        <v>78.166934130000001</v>
      </c>
      <c r="AH14">
        <v>88.494186196000001</v>
      </c>
      <c r="AI14">
        <v>91.610552881999993</v>
      </c>
      <c r="AJ14">
        <v>95.042430495000005</v>
      </c>
      <c r="AK14">
        <v>105.727900486</v>
      </c>
      <c r="AL14">
        <v>107.227871685</v>
      </c>
      <c r="AM14">
        <v>103.71998316200001</v>
      </c>
      <c r="AN14">
        <v>122.389762428</v>
      </c>
      <c r="AO14">
        <v>122.47452487</v>
      </c>
      <c r="AP14">
        <v>129.64663972100001</v>
      </c>
      <c r="AQ14">
        <v>141.42124030599999</v>
      </c>
      <c r="AR14">
        <v>152.26895463</v>
      </c>
      <c r="AS14">
        <v>163.061914449</v>
      </c>
      <c r="AT14">
        <v>192.093221844</v>
      </c>
      <c r="AU14">
        <v>221.95023872100001</v>
      </c>
      <c r="AV14">
        <v>223.320831997</v>
      </c>
      <c r="AW14">
        <v>224.75500264799999</v>
      </c>
      <c r="AX14">
        <v>255.578223721</v>
      </c>
      <c r="AY14">
        <v>243.31308832299999</v>
      </c>
      <c r="AZ14">
        <v>284.02458712200001</v>
      </c>
      <c r="BA14">
        <v>292.69274821699997</v>
      </c>
      <c r="BB14">
        <v>303.91087705400003</v>
      </c>
      <c r="BC14">
        <v>321.760051551</v>
      </c>
      <c r="BD14">
        <v>319.79134841400003</v>
      </c>
      <c r="BE14">
        <v>432.94680600700002</v>
      </c>
      <c r="BF14">
        <v>434.645727674</v>
      </c>
      <c r="BG14">
        <v>492.092414582</v>
      </c>
      <c r="BH14">
        <v>585.97921710799994</v>
      </c>
      <c r="BI14">
        <v>621.78041710299999</v>
      </c>
    </row>
    <row r="15" spans="1:61" s="23" customFormat="1" x14ac:dyDescent="0.2">
      <c r="A15" s="23" t="s">
        <v>217</v>
      </c>
      <c r="B15" s="23" t="s">
        <v>248</v>
      </c>
      <c r="C15" s="23" t="s">
        <v>249</v>
      </c>
      <c r="D15" s="23" t="s">
        <v>218</v>
      </c>
      <c r="E15" s="23" t="s">
        <v>12</v>
      </c>
      <c r="F15" s="23" t="s">
        <v>58</v>
      </c>
      <c r="G15" s="23" t="s">
        <v>226</v>
      </c>
      <c r="H15" s="23">
        <v>0</v>
      </c>
      <c r="I15" s="23">
        <v>0</v>
      </c>
      <c r="J15" s="23">
        <v>0</v>
      </c>
      <c r="K15" s="23">
        <v>0</v>
      </c>
      <c r="L15" s="23">
        <v>0</v>
      </c>
      <c r="M15" s="23">
        <v>0</v>
      </c>
      <c r="N15" s="23">
        <v>0</v>
      </c>
      <c r="O15" s="23">
        <v>0</v>
      </c>
      <c r="P15" s="23">
        <v>0</v>
      </c>
      <c r="Q15" s="23">
        <v>0</v>
      </c>
      <c r="R15" s="23">
        <v>0</v>
      </c>
      <c r="S15" s="23">
        <v>524.44179902264398</v>
      </c>
      <c r="T15" s="23">
        <v>539.79474015379697</v>
      </c>
      <c r="U15" s="23">
        <v>578.52061826953502</v>
      </c>
      <c r="V15" s="23">
        <v>564.70249779992002</v>
      </c>
      <c r="W15" s="23">
        <v>636.04204470196498</v>
      </c>
      <c r="X15" s="23">
        <v>605.19929104540495</v>
      </c>
      <c r="Y15" s="23">
        <v>684.34451530829995</v>
      </c>
      <c r="Z15" s="23">
        <v>653.59670737344595</v>
      </c>
      <c r="AA15" s="23">
        <v>553.67105323137605</v>
      </c>
      <c r="AB15" s="23">
        <v>593.49007706649797</v>
      </c>
      <c r="AC15" s="23">
        <v>667.66871273258403</v>
      </c>
      <c r="AD15" s="23">
        <v>615.34694153799205</v>
      </c>
      <c r="AE15" s="23">
        <v>333.174480701871</v>
      </c>
      <c r="AF15" s="23">
        <v>483.76714106721403</v>
      </c>
      <c r="AG15" s="23">
        <v>586.38179440077204</v>
      </c>
      <c r="AH15" s="23">
        <v>605.36800391724603</v>
      </c>
      <c r="AI15" s="23">
        <v>583.34662255643798</v>
      </c>
      <c r="AJ15" s="23">
        <v>563.02388266868195</v>
      </c>
      <c r="AK15" s="23">
        <v>706.58836292364299</v>
      </c>
      <c r="AL15" s="23">
        <v>705.98133407164698</v>
      </c>
      <c r="AM15" s="23">
        <v>681.70841645869496</v>
      </c>
      <c r="AN15" s="23">
        <v>742.90846694267304</v>
      </c>
      <c r="AO15" s="23">
        <v>810.74248941897099</v>
      </c>
      <c r="AP15" s="23">
        <v>866.91949757227496</v>
      </c>
      <c r="AQ15" s="23">
        <v>940.37062861318702</v>
      </c>
      <c r="AR15" s="23">
        <v>1030.0233043646199</v>
      </c>
      <c r="AS15" s="23">
        <v>1033.3972914273099</v>
      </c>
      <c r="AT15" s="23">
        <v>1260.0533710141899</v>
      </c>
      <c r="AU15" s="23">
        <v>1396.85555828833</v>
      </c>
      <c r="AV15" s="23">
        <v>1422.94534811463</v>
      </c>
      <c r="AW15" s="23">
        <v>1460.0098521852599</v>
      </c>
      <c r="AX15" s="23">
        <v>1459.18798789266</v>
      </c>
      <c r="AY15" s="23">
        <v>1387.4082698218001</v>
      </c>
      <c r="AZ15" s="23">
        <v>1687.30085837557</v>
      </c>
      <c r="BA15" s="23">
        <v>1607.4878135859699</v>
      </c>
      <c r="BB15" s="23">
        <v>1656.5419779362401</v>
      </c>
      <c r="BC15" s="23">
        <v>1708.29594096285</v>
      </c>
      <c r="BD15" s="23">
        <v>1684.4279485796301</v>
      </c>
      <c r="BE15" s="23">
        <v>2206.1226047422902</v>
      </c>
      <c r="BF15" s="23">
        <v>2227.2192898200201</v>
      </c>
      <c r="BG15" s="23">
        <v>2526.6690988454102</v>
      </c>
      <c r="BH15" s="23">
        <v>2960.09623794452</v>
      </c>
      <c r="BI15" s="23">
        <v>3104.57873448787</v>
      </c>
    </row>
    <row r="16" spans="1:61" x14ac:dyDescent="0.2">
      <c r="A16" t="s">
        <v>217</v>
      </c>
      <c r="B16" t="s">
        <v>248</v>
      </c>
      <c r="C16" t="s">
        <v>249</v>
      </c>
      <c r="D16" t="s">
        <v>218</v>
      </c>
      <c r="E16" t="s">
        <v>12</v>
      </c>
      <c r="F16" t="s">
        <v>58</v>
      </c>
      <c r="G16" t="s">
        <v>44</v>
      </c>
      <c r="H16">
        <v>0</v>
      </c>
      <c r="I16">
        <v>0</v>
      </c>
      <c r="J16">
        <v>0</v>
      </c>
      <c r="K16">
        <v>0</v>
      </c>
      <c r="L16">
        <v>0</v>
      </c>
      <c r="M16">
        <v>0</v>
      </c>
      <c r="N16">
        <v>0</v>
      </c>
      <c r="O16">
        <v>0</v>
      </c>
      <c r="P16">
        <v>0</v>
      </c>
      <c r="Q16">
        <v>0</v>
      </c>
      <c r="R16">
        <v>0</v>
      </c>
      <c r="S16">
        <v>0.15728117220961299</v>
      </c>
      <c r="T16">
        <v>0.15617687219586601</v>
      </c>
      <c r="U16">
        <v>0.15178911819368801</v>
      </c>
      <c r="V16">
        <v>0.15973656290070101</v>
      </c>
      <c r="W16">
        <v>0.153242830480919</v>
      </c>
      <c r="X16">
        <v>0.16438054157194401</v>
      </c>
      <c r="Y16">
        <v>0.152188380107175</v>
      </c>
      <c r="Z16">
        <v>0.15534157082126801</v>
      </c>
      <c r="AA16">
        <v>0.156678625217469</v>
      </c>
      <c r="AB16">
        <v>0.15638499762414901</v>
      </c>
      <c r="AC16">
        <v>0.167656860668015</v>
      </c>
      <c r="AD16">
        <v>0.14432482827659701</v>
      </c>
      <c r="AE16">
        <v>0.18421520122941201</v>
      </c>
      <c r="AF16">
        <v>0.15398769481048699</v>
      </c>
      <c r="AG16">
        <v>0.13330382163361601</v>
      </c>
      <c r="AH16">
        <v>0.146182463597956</v>
      </c>
      <c r="AI16">
        <v>0.15704308440242501</v>
      </c>
      <c r="AJ16">
        <v>0.16880710289678599</v>
      </c>
      <c r="AK16">
        <v>0.14963153376674801</v>
      </c>
      <c r="AL16">
        <v>0.15188485376317001</v>
      </c>
      <c r="AM16">
        <v>0.152147136015717</v>
      </c>
      <c r="AN16">
        <v>0.16474406723573401</v>
      </c>
      <c r="AO16">
        <v>0.151064643173905</v>
      </c>
      <c r="AP16">
        <v>0.14954864907764001</v>
      </c>
      <c r="AQ16">
        <v>0.15038883181045501</v>
      </c>
      <c r="AR16">
        <v>0.14783059177862801</v>
      </c>
      <c r="AS16">
        <v>0.15779208616250801</v>
      </c>
      <c r="AT16">
        <v>0.152448480566651</v>
      </c>
      <c r="AU16">
        <v>0.158892762679752</v>
      </c>
      <c r="AV16">
        <v>0.15694266283163599</v>
      </c>
      <c r="AW16">
        <v>0.15394074383237899</v>
      </c>
      <c r="AX16">
        <v>0.17515099208711499</v>
      </c>
      <c r="AY16">
        <v>0.175372378567594</v>
      </c>
      <c r="AZ16">
        <v>0.168330731127252</v>
      </c>
      <c r="BA16">
        <v>0.182080850469443</v>
      </c>
      <c r="BB16">
        <v>0.18346101765113099</v>
      </c>
      <c r="BC16">
        <v>0.18835146992718699</v>
      </c>
      <c r="BD16">
        <v>0.18985160432873399</v>
      </c>
      <c r="BE16">
        <v>0.19624784455602601</v>
      </c>
      <c r="BF16">
        <v>0.19515174354884601</v>
      </c>
      <c r="BG16">
        <v>0.19475934336113401</v>
      </c>
      <c r="BH16">
        <v>0.19795951550376001</v>
      </c>
      <c r="BI16">
        <v>0.20027851450369699</v>
      </c>
    </row>
    <row r="17" spans="1:61" x14ac:dyDescent="0.2">
      <c r="A17" t="s">
        <v>217</v>
      </c>
      <c r="B17" t="s">
        <v>248</v>
      </c>
      <c r="C17" t="s">
        <v>249</v>
      </c>
      <c r="D17" t="s">
        <v>218</v>
      </c>
      <c r="E17" t="s">
        <v>12</v>
      </c>
      <c r="F17" t="s">
        <v>59</v>
      </c>
      <c r="G17" t="s">
        <v>225</v>
      </c>
      <c r="H17">
        <v>0</v>
      </c>
      <c r="I17">
        <v>0</v>
      </c>
      <c r="J17">
        <v>0</v>
      </c>
      <c r="K17">
        <v>0</v>
      </c>
      <c r="L17">
        <v>0</v>
      </c>
      <c r="M17">
        <v>0</v>
      </c>
      <c r="N17">
        <v>0</v>
      </c>
      <c r="O17">
        <v>0</v>
      </c>
      <c r="P17">
        <v>0</v>
      </c>
      <c r="Q17">
        <v>0</v>
      </c>
      <c r="R17">
        <v>0</v>
      </c>
      <c r="S17">
        <v>400.27600000000001</v>
      </c>
      <c r="T17">
        <v>436.09840000000003</v>
      </c>
      <c r="U17">
        <v>476.22039999999998</v>
      </c>
      <c r="V17">
        <v>472.96832000000001</v>
      </c>
      <c r="W17">
        <v>475.90600000000001</v>
      </c>
      <c r="X17">
        <v>493.76432</v>
      </c>
      <c r="Y17">
        <v>516.80367999999999</v>
      </c>
      <c r="Z17">
        <v>507.78480000000002</v>
      </c>
      <c r="AA17">
        <v>548.06456000000003</v>
      </c>
      <c r="AB17">
        <v>564.88120000000004</v>
      </c>
      <c r="AC17">
        <v>593.65092000000004</v>
      </c>
      <c r="AD17">
        <v>543.25</v>
      </c>
      <c r="AE17">
        <v>414.64</v>
      </c>
      <c r="AF17">
        <v>413.6</v>
      </c>
      <c r="AG17">
        <v>455.86</v>
      </c>
      <c r="AH17">
        <v>503.12</v>
      </c>
      <c r="AI17">
        <v>561.23</v>
      </c>
      <c r="AJ17">
        <v>573.26</v>
      </c>
      <c r="AK17">
        <v>591.84</v>
      </c>
      <c r="AL17">
        <v>596.70000000000005</v>
      </c>
      <c r="AM17">
        <v>599.17999999999995</v>
      </c>
      <c r="AN17">
        <v>615.24</v>
      </c>
      <c r="AO17">
        <v>626.23</v>
      </c>
      <c r="AP17">
        <v>638.57000000000005</v>
      </c>
      <c r="AQ17">
        <v>646.89</v>
      </c>
      <c r="AR17">
        <v>654.17999999999995</v>
      </c>
      <c r="AS17">
        <v>654.47</v>
      </c>
      <c r="AT17">
        <v>654.44000000000005</v>
      </c>
      <c r="AU17">
        <v>646.83000000000004</v>
      </c>
      <c r="AV17">
        <v>637.91</v>
      </c>
      <c r="AW17">
        <v>630.36</v>
      </c>
      <c r="AX17">
        <v>517.64</v>
      </c>
      <c r="AY17">
        <v>488.5025</v>
      </c>
      <c r="AZ17">
        <v>463.36</v>
      </c>
      <c r="BA17">
        <v>440</v>
      </c>
      <c r="BB17">
        <v>423.87</v>
      </c>
      <c r="BC17">
        <v>437.08</v>
      </c>
      <c r="BD17">
        <v>457.11</v>
      </c>
      <c r="BE17">
        <v>465.19</v>
      </c>
      <c r="BF17">
        <v>442</v>
      </c>
      <c r="BG17">
        <v>502.03484153875598</v>
      </c>
      <c r="BH17">
        <v>522.68114226180398</v>
      </c>
      <c r="BI17">
        <v>518.51766509857998</v>
      </c>
    </row>
    <row r="18" spans="1:61" s="23" customFormat="1" x14ac:dyDescent="0.2">
      <c r="A18" s="23" t="s">
        <v>217</v>
      </c>
      <c r="B18" s="23" t="s">
        <v>248</v>
      </c>
      <c r="C18" s="23" t="s">
        <v>249</v>
      </c>
      <c r="D18" s="23" t="s">
        <v>218</v>
      </c>
      <c r="E18" s="23" t="s">
        <v>12</v>
      </c>
      <c r="F18" s="23" t="s">
        <v>59</v>
      </c>
      <c r="G18" s="23" t="s">
        <v>226</v>
      </c>
      <c r="H18" s="23">
        <v>0</v>
      </c>
      <c r="I18" s="23">
        <v>0</v>
      </c>
      <c r="J18" s="23">
        <v>0</v>
      </c>
      <c r="K18" s="23">
        <v>0</v>
      </c>
      <c r="L18" s="23">
        <v>0</v>
      </c>
      <c r="M18" s="23">
        <v>0</v>
      </c>
      <c r="N18" s="23">
        <v>0</v>
      </c>
      <c r="O18" s="23">
        <v>0</v>
      </c>
      <c r="P18" s="23">
        <v>0</v>
      </c>
      <c r="Q18" s="23">
        <v>0</v>
      </c>
      <c r="R18" s="23">
        <v>0</v>
      </c>
      <c r="S18" s="23">
        <v>2338.8530308290301</v>
      </c>
      <c r="T18" s="23">
        <v>2473.7664125107699</v>
      </c>
      <c r="U18" s="23">
        <v>2613.5751939613401</v>
      </c>
      <c r="V18" s="23">
        <v>2720.38602186762</v>
      </c>
      <c r="W18" s="23">
        <v>2785.3382787586202</v>
      </c>
      <c r="X18" s="23">
        <v>2863.94717097591</v>
      </c>
      <c r="Y18" s="23">
        <v>2978.3326215155598</v>
      </c>
      <c r="Z18" s="23">
        <v>3036.8540539773799</v>
      </c>
      <c r="AA18" s="23">
        <v>3140.5194684476101</v>
      </c>
      <c r="AB18" s="23">
        <v>3195.9138807588001</v>
      </c>
      <c r="AC18" s="23">
        <v>3318.7991894534998</v>
      </c>
      <c r="AD18" s="23">
        <v>3323.6286682718001</v>
      </c>
      <c r="AE18" s="23">
        <v>3164.9244463588302</v>
      </c>
      <c r="AF18" s="23">
        <v>3297.2547828670699</v>
      </c>
      <c r="AG18" s="23">
        <v>3484.49010213463</v>
      </c>
      <c r="AH18" s="23">
        <v>3633.12783973055</v>
      </c>
      <c r="AI18" s="23">
        <v>3825.4258871063098</v>
      </c>
      <c r="AJ18" s="23">
        <v>3932.1692441833502</v>
      </c>
      <c r="AK18" s="23">
        <v>4110.6737474875699</v>
      </c>
      <c r="AL18" s="23">
        <v>4177.3629996549998</v>
      </c>
      <c r="AM18" s="23">
        <v>4245.5624345439001</v>
      </c>
      <c r="AN18" s="23">
        <v>4343.9046884683503</v>
      </c>
      <c r="AO18" s="23">
        <v>4404.0987983723999</v>
      </c>
      <c r="AP18" s="23">
        <v>4444.3145085794704</v>
      </c>
      <c r="AQ18" s="23">
        <v>4448.0723872783701</v>
      </c>
      <c r="AR18" s="23">
        <v>4421.9989455455398</v>
      </c>
      <c r="AS18" s="23">
        <v>4369.5827760926904</v>
      </c>
      <c r="AT18" s="23">
        <v>4384.9027043585002</v>
      </c>
      <c r="AU18" s="23">
        <v>4248.5342853512602</v>
      </c>
      <c r="AV18" s="23">
        <v>4137.6894789866201</v>
      </c>
      <c r="AW18" s="23">
        <v>4029.2150338500501</v>
      </c>
      <c r="AX18" s="23">
        <v>3718.7789635936401</v>
      </c>
      <c r="AY18" s="23">
        <v>3583.4184263573502</v>
      </c>
      <c r="AZ18" s="23">
        <v>3472.7733033090899</v>
      </c>
      <c r="BA18" s="23">
        <v>3334.6991642509201</v>
      </c>
      <c r="BB18" s="23">
        <v>3264.6694074848701</v>
      </c>
      <c r="BC18" s="23">
        <v>3291.9369444205799</v>
      </c>
      <c r="BD18" s="23">
        <v>3367.3926843905501</v>
      </c>
      <c r="BE18" s="23">
        <v>3373.7688718166</v>
      </c>
      <c r="BF18" s="23">
        <v>3461.2413207866298</v>
      </c>
      <c r="BG18" s="23">
        <v>3724.57312688003</v>
      </c>
      <c r="BH18" s="23">
        <v>3796.664484551</v>
      </c>
      <c r="BI18" s="23">
        <v>3884.03763072022</v>
      </c>
    </row>
    <row r="19" spans="1:61" x14ac:dyDescent="0.2">
      <c r="A19" t="s">
        <v>217</v>
      </c>
      <c r="B19" t="s">
        <v>248</v>
      </c>
      <c r="C19" t="s">
        <v>249</v>
      </c>
      <c r="D19" t="s">
        <v>218</v>
      </c>
      <c r="E19" t="s">
        <v>12</v>
      </c>
      <c r="F19" t="s">
        <v>59</v>
      </c>
      <c r="G19" t="s">
        <v>44</v>
      </c>
      <c r="H19">
        <v>0</v>
      </c>
      <c r="I19">
        <v>0</v>
      </c>
      <c r="J19">
        <v>0</v>
      </c>
      <c r="K19">
        <v>0</v>
      </c>
      <c r="L19">
        <v>0</v>
      </c>
      <c r="M19">
        <v>0</v>
      </c>
      <c r="N19">
        <v>0</v>
      </c>
      <c r="O19">
        <v>0</v>
      </c>
      <c r="P19">
        <v>0</v>
      </c>
      <c r="Q19">
        <v>0</v>
      </c>
      <c r="R19">
        <v>0</v>
      </c>
      <c r="S19">
        <v>0.17114200624146</v>
      </c>
      <c r="T19">
        <v>0.17628923967699001</v>
      </c>
      <c r="U19">
        <v>0.18221033054656599</v>
      </c>
      <c r="V19">
        <v>0.17386073748287201</v>
      </c>
      <c r="W19">
        <v>0.170861113577954</v>
      </c>
      <c r="X19">
        <v>0.17240692321560699</v>
      </c>
      <c r="Y19">
        <v>0.1735211427584</v>
      </c>
      <c r="Z19">
        <v>0.167207508485616</v>
      </c>
      <c r="AA19">
        <v>0.174513982640876</v>
      </c>
      <c r="AB19">
        <v>0.17675107060953699</v>
      </c>
      <c r="AC19">
        <v>0.17887521543530199</v>
      </c>
      <c r="AD19">
        <v>0.1634508707865</v>
      </c>
      <c r="AE19">
        <v>0.131011026338096</v>
      </c>
      <c r="AF19">
        <v>0.125437682932212</v>
      </c>
      <c r="AG19">
        <v>0.130825454123327</v>
      </c>
      <c r="AH19">
        <v>0.13848122669895199</v>
      </c>
      <c r="AI19">
        <v>0.14671046219759201</v>
      </c>
      <c r="AJ19">
        <v>0.145787214232448</v>
      </c>
      <c r="AK19">
        <v>0.14397639811763999</v>
      </c>
      <c r="AL19">
        <v>0.14284130923007701</v>
      </c>
      <c r="AM19">
        <v>0.14113088883696301</v>
      </c>
      <c r="AN19">
        <v>0.141632941816901</v>
      </c>
      <c r="AO19">
        <v>0.14219254123713901</v>
      </c>
      <c r="AP19">
        <v>0.14368245063828899</v>
      </c>
      <c r="AQ19">
        <v>0.14543153610766901</v>
      </c>
      <c r="AR19">
        <v>0.14793762007993799</v>
      </c>
      <c r="AS19">
        <v>0.14977860210837601</v>
      </c>
      <c r="AT19">
        <v>0.149248465501755</v>
      </c>
      <c r="AU19">
        <v>0.152247800430901</v>
      </c>
      <c r="AV19">
        <v>0.15417058318166299</v>
      </c>
      <c r="AW19">
        <v>0.15644734637001201</v>
      </c>
      <c r="AX19">
        <v>0.139196226790468</v>
      </c>
      <c r="AY19">
        <v>0.13632304182143101</v>
      </c>
      <c r="AZ19">
        <v>0.13342650369907</v>
      </c>
      <c r="BA19">
        <v>0.131945935248656</v>
      </c>
      <c r="BB19">
        <v>0.129835504638907</v>
      </c>
      <c r="BC19">
        <v>0.13277289552608099</v>
      </c>
      <c r="BD19">
        <v>0.13574597406442099</v>
      </c>
      <c r="BE19">
        <v>0.13788437135870499</v>
      </c>
      <c r="BF19">
        <v>0.12769985072856699</v>
      </c>
      <c r="BG19">
        <v>0.13478990059709101</v>
      </c>
      <c r="BH19">
        <v>0.13766850992197099</v>
      </c>
      <c r="BI19">
        <v>0.133499650208701</v>
      </c>
    </row>
    <row r="20" spans="1:61" x14ac:dyDescent="0.2">
      <c r="A20" t="s">
        <v>217</v>
      </c>
      <c r="B20" t="s">
        <v>248</v>
      </c>
      <c r="C20" t="s">
        <v>249</v>
      </c>
      <c r="D20" t="s">
        <v>218</v>
      </c>
      <c r="E20" t="s">
        <v>12</v>
      </c>
      <c r="F20" t="s">
        <v>57</v>
      </c>
      <c r="G20" t="s">
        <v>225</v>
      </c>
      <c r="H20">
        <v>0</v>
      </c>
      <c r="I20">
        <v>0</v>
      </c>
      <c r="J20">
        <v>0</v>
      </c>
      <c r="K20">
        <v>0</v>
      </c>
      <c r="L20">
        <v>0</v>
      </c>
      <c r="M20">
        <v>0</v>
      </c>
      <c r="N20">
        <v>0</v>
      </c>
      <c r="O20">
        <v>0</v>
      </c>
      <c r="P20">
        <v>0</v>
      </c>
      <c r="Q20">
        <v>0</v>
      </c>
      <c r="R20">
        <v>0</v>
      </c>
      <c r="S20">
        <v>42.396200373575802</v>
      </c>
      <c r="T20">
        <v>49.101924377664297</v>
      </c>
      <c r="U20">
        <v>57.0186327218874</v>
      </c>
      <c r="V20">
        <v>73.427171837556301</v>
      </c>
      <c r="W20">
        <v>67.474559518576797</v>
      </c>
      <c r="X20">
        <v>69.008249769897304</v>
      </c>
      <c r="Y20">
        <v>69.932601160894805</v>
      </c>
      <c r="Z20">
        <v>54.490803426732001</v>
      </c>
      <c r="AA20">
        <v>69.272828222408904</v>
      </c>
      <c r="AB20">
        <v>70.103779619952903</v>
      </c>
      <c r="AC20">
        <v>69.246850545722907</v>
      </c>
      <c r="AD20">
        <v>95.6043549002829</v>
      </c>
      <c r="AE20">
        <v>57.473826297175002</v>
      </c>
      <c r="AF20">
        <v>29.105854275625799</v>
      </c>
      <c r="AG20">
        <v>66.224602172355503</v>
      </c>
      <c r="AH20">
        <v>109.642287787841</v>
      </c>
      <c r="AI20">
        <v>104.63944342021701</v>
      </c>
      <c r="AJ20">
        <v>123.0780788161</v>
      </c>
      <c r="AK20">
        <v>129.83914764543201</v>
      </c>
      <c r="AL20">
        <v>134.913391574683</v>
      </c>
      <c r="AM20">
        <v>146.816169992993</v>
      </c>
      <c r="AN20">
        <v>161.35003312622001</v>
      </c>
      <c r="AO20">
        <v>171.873599226469</v>
      </c>
      <c r="AP20">
        <v>153.294125444272</v>
      </c>
      <c r="AQ20">
        <v>193.576604457771</v>
      </c>
      <c r="AR20">
        <v>218.64087285858199</v>
      </c>
      <c r="AS20">
        <v>237.98443234402001</v>
      </c>
      <c r="AT20">
        <v>137.73879531204599</v>
      </c>
      <c r="AU20">
        <v>221.59457773955299</v>
      </c>
      <c r="AV20">
        <v>228.80371177343901</v>
      </c>
      <c r="AW20">
        <v>237.205750885848</v>
      </c>
      <c r="AX20">
        <v>280.11180452897997</v>
      </c>
      <c r="AY20">
        <v>206.17289687903499</v>
      </c>
      <c r="AZ20">
        <v>209.08966749736101</v>
      </c>
      <c r="BA20">
        <v>246.80953950890299</v>
      </c>
      <c r="BB20">
        <v>325.42900617010002</v>
      </c>
      <c r="BC20">
        <v>270.75375974864897</v>
      </c>
      <c r="BD20">
        <v>301.55312280733301</v>
      </c>
      <c r="BE20">
        <v>302.94596138294099</v>
      </c>
      <c r="BF20">
        <v>335.687502514421</v>
      </c>
      <c r="BG20">
        <v>353.88015892359499</v>
      </c>
      <c r="BH20">
        <v>379.59656209936497</v>
      </c>
      <c r="BI20">
        <v>422.07709547242001</v>
      </c>
    </row>
    <row r="21" spans="1:61" s="23" customFormat="1" x14ac:dyDescent="0.2">
      <c r="A21" s="23" t="s">
        <v>217</v>
      </c>
      <c r="B21" s="23" t="s">
        <v>248</v>
      </c>
      <c r="C21" s="23" t="s">
        <v>249</v>
      </c>
      <c r="D21" s="23" t="s">
        <v>218</v>
      </c>
      <c r="E21" s="23" t="s">
        <v>12</v>
      </c>
      <c r="F21" s="23" t="s">
        <v>57</v>
      </c>
      <c r="G21" s="23" t="s">
        <v>226</v>
      </c>
      <c r="H21" s="23">
        <v>0</v>
      </c>
      <c r="I21" s="23">
        <v>0</v>
      </c>
      <c r="J21" s="23">
        <v>0</v>
      </c>
      <c r="K21" s="23">
        <v>0</v>
      </c>
      <c r="L21" s="23">
        <v>0</v>
      </c>
      <c r="M21" s="23">
        <v>0</v>
      </c>
      <c r="N21" s="23">
        <v>0</v>
      </c>
      <c r="O21" s="23">
        <v>0</v>
      </c>
      <c r="P21" s="23">
        <v>0</v>
      </c>
      <c r="Q21" s="23">
        <v>0</v>
      </c>
      <c r="R21" s="23">
        <v>0</v>
      </c>
      <c r="S21" s="23">
        <v>86.759302114558807</v>
      </c>
      <c r="T21" s="23">
        <v>100.205598146754</v>
      </c>
      <c r="U21" s="23">
        <v>115.650055019661</v>
      </c>
      <c r="V21" s="23">
        <v>144.28724858728299</v>
      </c>
      <c r="W21" s="23">
        <v>139.07019869841599</v>
      </c>
      <c r="X21" s="23">
        <v>147.09753020234501</v>
      </c>
      <c r="Y21" s="23">
        <v>151.98826253159299</v>
      </c>
      <c r="Z21" s="23">
        <v>125.264711301573</v>
      </c>
      <c r="AA21" s="23">
        <v>151.593922149609</v>
      </c>
      <c r="AB21" s="23">
        <v>152.32862555500401</v>
      </c>
      <c r="AC21" s="23">
        <v>152.32957428008999</v>
      </c>
      <c r="AD21" s="23">
        <v>194.73199329737599</v>
      </c>
      <c r="AE21" s="23">
        <v>125.247261141195</v>
      </c>
      <c r="AF21" s="23">
        <v>80.326863641882696</v>
      </c>
      <c r="AG21" s="23">
        <v>138.51762915581901</v>
      </c>
      <c r="AH21" s="23">
        <v>206.04871881533199</v>
      </c>
      <c r="AI21" s="23">
        <v>200.40318103227801</v>
      </c>
      <c r="AJ21" s="23">
        <v>228.38156829384201</v>
      </c>
      <c r="AK21" s="23">
        <v>243.28357062672501</v>
      </c>
      <c r="AL21" s="23">
        <v>255.84906862872199</v>
      </c>
      <c r="AM21" s="23">
        <v>278.03141548591498</v>
      </c>
      <c r="AN21" s="23">
        <v>309.80785018617502</v>
      </c>
      <c r="AO21" s="23">
        <v>331.32339498810501</v>
      </c>
      <c r="AP21" s="23">
        <v>310.946201233164</v>
      </c>
      <c r="AQ21" s="23">
        <v>386.60555619107998</v>
      </c>
      <c r="AR21" s="23">
        <v>423.56293786948999</v>
      </c>
      <c r="AS21" s="23">
        <v>438.03136254883401</v>
      </c>
      <c r="AT21" s="23">
        <v>432.24550545635998</v>
      </c>
      <c r="AU21" s="23">
        <v>572.334594183832</v>
      </c>
      <c r="AV21" s="23">
        <v>470.76781793944002</v>
      </c>
      <c r="AW21" s="23">
        <v>536.30141601951095</v>
      </c>
      <c r="AX21" s="23">
        <v>772.96430838510798</v>
      </c>
      <c r="AY21" s="23">
        <v>618.56971660767601</v>
      </c>
      <c r="AZ21" s="23">
        <v>464.83888812674502</v>
      </c>
      <c r="BA21" s="23">
        <v>614.88734108763401</v>
      </c>
      <c r="BB21" s="23">
        <v>947.15773901884404</v>
      </c>
      <c r="BC21" s="23">
        <v>892.40600678285796</v>
      </c>
      <c r="BD21" s="23">
        <v>827.94290420043296</v>
      </c>
      <c r="BE21" s="23">
        <v>804.06893743083594</v>
      </c>
      <c r="BF21" s="23">
        <v>1137.3460454845199</v>
      </c>
      <c r="BG21" s="23">
        <v>1065.58993627218</v>
      </c>
      <c r="BH21" s="23">
        <v>1155.02651211485</v>
      </c>
      <c r="BI21" s="23">
        <v>1320.84347471246</v>
      </c>
    </row>
    <row r="22" spans="1:61" x14ac:dyDescent="0.2">
      <c r="A22" t="s">
        <v>217</v>
      </c>
      <c r="B22" t="s">
        <v>248</v>
      </c>
      <c r="C22" t="s">
        <v>249</v>
      </c>
      <c r="D22" t="s">
        <v>218</v>
      </c>
      <c r="E22" t="s">
        <v>12</v>
      </c>
      <c r="F22" t="s">
        <v>57</v>
      </c>
      <c r="G22" t="s">
        <v>44</v>
      </c>
      <c r="H22">
        <v>0</v>
      </c>
      <c r="I22">
        <v>0</v>
      </c>
      <c r="J22">
        <v>0</v>
      </c>
      <c r="K22">
        <v>0</v>
      </c>
      <c r="L22">
        <v>0</v>
      </c>
      <c r="M22">
        <v>0</v>
      </c>
      <c r="N22">
        <v>0</v>
      </c>
      <c r="O22">
        <v>0</v>
      </c>
      <c r="P22">
        <v>0</v>
      </c>
      <c r="Q22">
        <v>0</v>
      </c>
      <c r="R22">
        <v>0</v>
      </c>
      <c r="S22">
        <v>0.48866460817763302</v>
      </c>
      <c r="T22">
        <v>0.49001178862036199</v>
      </c>
      <c r="U22">
        <v>0.493027285738809</v>
      </c>
      <c r="V22">
        <v>0.50889577947103404</v>
      </c>
      <c r="W22">
        <v>0.48518345519085998</v>
      </c>
      <c r="X22">
        <v>0.46913262020763302</v>
      </c>
      <c r="Y22">
        <v>0.46011843280568099</v>
      </c>
      <c r="Z22">
        <v>0.43500522102786199</v>
      </c>
      <c r="AA22">
        <v>0.45696309746536501</v>
      </c>
      <c r="AB22">
        <v>0.46021408887878101</v>
      </c>
      <c r="AC22">
        <v>0.45458572882504</v>
      </c>
      <c r="AD22">
        <v>0.49095350631103102</v>
      </c>
      <c r="AE22">
        <v>0.458882899102944</v>
      </c>
      <c r="AF22">
        <v>0.36234272018122099</v>
      </c>
      <c r="AG22">
        <v>0.47809511739375099</v>
      </c>
      <c r="AH22">
        <v>0.53211826998112</v>
      </c>
      <c r="AI22">
        <v>0.52214462306046405</v>
      </c>
      <c r="AJ22">
        <v>0.53891423785015902</v>
      </c>
      <c r="AK22">
        <v>0.53369468111205398</v>
      </c>
      <c r="AL22">
        <v>0.52731632871591305</v>
      </c>
      <c r="AM22">
        <v>0.52805604624356295</v>
      </c>
      <c r="AN22">
        <v>0.52080679372475103</v>
      </c>
      <c r="AO22">
        <v>0.51874875673249499</v>
      </c>
      <c r="AP22">
        <v>0.49299243675057403</v>
      </c>
      <c r="AQ22">
        <v>0.50070828356666297</v>
      </c>
      <c r="AR22">
        <v>0.51619453287943295</v>
      </c>
      <c r="AS22">
        <v>0.54330455006515399</v>
      </c>
      <c r="AT22">
        <v>0.31865871032394699</v>
      </c>
      <c r="AU22">
        <v>0.38717662708394202</v>
      </c>
      <c r="AV22">
        <v>0.48602241498774801</v>
      </c>
      <c r="AW22">
        <v>0.44229931863021399</v>
      </c>
      <c r="AX22">
        <v>0.36238646660697099</v>
      </c>
      <c r="AY22">
        <v>0.33330583658333102</v>
      </c>
      <c r="AZ22">
        <v>0.44981104816761802</v>
      </c>
      <c r="BA22">
        <v>0.401389853094614</v>
      </c>
      <c r="BB22">
        <v>0.34358480405514102</v>
      </c>
      <c r="BC22">
        <v>0.30339750930713899</v>
      </c>
      <c r="BD22">
        <v>0.36421970799852499</v>
      </c>
      <c r="BE22">
        <v>0.37676615434357502</v>
      </c>
      <c r="BF22">
        <v>0.29514983926586202</v>
      </c>
      <c r="BG22">
        <v>0.33209788012975699</v>
      </c>
      <c r="BH22">
        <v>0.328647488276544</v>
      </c>
      <c r="BI22">
        <v>0.31955118343171202</v>
      </c>
    </row>
    <row r="23" spans="1:61" x14ac:dyDescent="0.2">
      <c r="A23" t="s">
        <v>217</v>
      </c>
      <c r="B23" t="s">
        <v>248</v>
      </c>
      <c r="C23" t="s">
        <v>249</v>
      </c>
      <c r="D23" t="s">
        <v>218</v>
      </c>
      <c r="E23" t="s">
        <v>12</v>
      </c>
      <c r="F23" t="s">
        <v>61</v>
      </c>
      <c r="G23" t="s">
        <v>225</v>
      </c>
      <c r="H23">
        <v>0</v>
      </c>
      <c r="I23">
        <v>0</v>
      </c>
      <c r="J23">
        <v>0</v>
      </c>
      <c r="K23">
        <v>0</v>
      </c>
      <c r="L23">
        <v>0</v>
      </c>
      <c r="M23">
        <v>0</v>
      </c>
      <c r="N23">
        <v>0</v>
      </c>
      <c r="O23">
        <v>0</v>
      </c>
      <c r="P23">
        <v>0</v>
      </c>
      <c r="Q23">
        <v>0</v>
      </c>
      <c r="R23">
        <v>0</v>
      </c>
      <c r="S23">
        <v>9.0988810701450706</v>
      </c>
      <c r="T23">
        <v>9.3606893882516502</v>
      </c>
      <c r="U23">
        <v>9.6004775942904903</v>
      </c>
      <c r="V23">
        <v>10.248635642861201</v>
      </c>
      <c r="W23">
        <v>9.3753868981766004</v>
      </c>
      <c r="X23">
        <v>9.0500745272956706</v>
      </c>
      <c r="Y23">
        <v>8.7379647666425697</v>
      </c>
      <c r="Z23">
        <v>8.7180987666571603</v>
      </c>
      <c r="AA23">
        <v>9.0021353920767293</v>
      </c>
      <c r="AB23">
        <v>9.2239104475079703</v>
      </c>
      <c r="AC23">
        <v>9.4380282591705207</v>
      </c>
      <c r="AD23">
        <v>9.9897293845819792</v>
      </c>
      <c r="AE23">
        <v>10.442747786375699</v>
      </c>
      <c r="AF23">
        <v>10.962193267100201</v>
      </c>
      <c r="AG23">
        <v>11.345868508881701</v>
      </c>
      <c r="AH23">
        <v>11.435786648993901</v>
      </c>
      <c r="AI23">
        <v>11.7396132844839</v>
      </c>
      <c r="AJ23">
        <v>11.621287419125199</v>
      </c>
      <c r="AK23">
        <v>11.6809845358726</v>
      </c>
      <c r="AL23">
        <v>11.8206095095534</v>
      </c>
      <c r="AM23">
        <v>12.241381801594301</v>
      </c>
      <c r="AN23">
        <v>12.166362735131001</v>
      </c>
      <c r="AO23">
        <v>12.3054189080106</v>
      </c>
      <c r="AP23">
        <v>12.521739163059801</v>
      </c>
      <c r="AQ23">
        <v>12.820341000966</v>
      </c>
      <c r="AR23">
        <v>13.148103910618699</v>
      </c>
      <c r="AS23">
        <v>13.3428215231741</v>
      </c>
      <c r="AT23">
        <v>13.5459773996885</v>
      </c>
      <c r="AU23">
        <v>13.762614810056199</v>
      </c>
      <c r="AV23">
        <v>13.9591738257652</v>
      </c>
      <c r="AW23">
        <v>14.1508484339556</v>
      </c>
      <c r="AX23">
        <v>14.360428475322299</v>
      </c>
      <c r="AY23">
        <v>14.5866408386757</v>
      </c>
      <c r="AZ23">
        <v>14.8122630429634</v>
      </c>
      <c r="BA23">
        <v>15.031349025356301</v>
      </c>
      <c r="BB23">
        <v>15.095845038099601</v>
      </c>
      <c r="BC23">
        <v>15.3234275063807</v>
      </c>
      <c r="BD23">
        <v>15.572751625709101</v>
      </c>
      <c r="BE23">
        <v>15.991081588957099</v>
      </c>
      <c r="BF23">
        <v>16.238144559458998</v>
      </c>
      <c r="BG23">
        <v>16.651121655121401</v>
      </c>
      <c r="BH23">
        <v>17.0730244192175</v>
      </c>
      <c r="BI23">
        <v>17.5123544562516</v>
      </c>
    </row>
    <row r="24" spans="1:61" s="23" customFormat="1" x14ac:dyDescent="0.2">
      <c r="A24" s="23" t="s">
        <v>217</v>
      </c>
      <c r="B24" s="23" t="s">
        <v>248</v>
      </c>
      <c r="C24" s="23" t="s">
        <v>249</v>
      </c>
      <c r="D24" s="23" t="s">
        <v>218</v>
      </c>
      <c r="E24" s="23" t="s">
        <v>12</v>
      </c>
      <c r="F24" s="23" t="s">
        <v>61</v>
      </c>
      <c r="G24" s="23" t="s">
        <v>226</v>
      </c>
      <c r="H24" s="23">
        <v>0</v>
      </c>
      <c r="I24" s="23">
        <v>0</v>
      </c>
      <c r="J24" s="23">
        <v>0</v>
      </c>
      <c r="K24" s="23">
        <v>0</v>
      </c>
      <c r="L24" s="23">
        <v>0</v>
      </c>
      <c r="M24" s="23">
        <v>0</v>
      </c>
      <c r="N24" s="23">
        <v>0</v>
      </c>
      <c r="O24" s="23">
        <v>0</v>
      </c>
      <c r="P24" s="23">
        <v>0</v>
      </c>
      <c r="Q24" s="23">
        <v>0</v>
      </c>
      <c r="R24" s="23">
        <v>0</v>
      </c>
      <c r="S24" s="23">
        <v>964.41865410000003</v>
      </c>
      <c r="T24" s="23">
        <v>990.51668050000001</v>
      </c>
      <c r="U24" s="23">
        <v>1015.120993</v>
      </c>
      <c r="V24" s="23">
        <v>1070.3728160000001</v>
      </c>
      <c r="W24" s="23">
        <v>1012.1768479999999</v>
      </c>
      <c r="X24" s="23">
        <v>995.0571688</v>
      </c>
      <c r="Y24" s="23">
        <v>979.08824749999997</v>
      </c>
      <c r="Z24" s="23">
        <v>985.11023269999998</v>
      </c>
      <c r="AA24" s="23">
        <v>1013.9975899999999</v>
      </c>
      <c r="AB24" s="23">
        <v>1038.4123500000001</v>
      </c>
      <c r="AC24" s="23">
        <v>1062.435952</v>
      </c>
      <c r="AD24" s="23">
        <v>1111.852099</v>
      </c>
      <c r="AE24" s="23">
        <v>1154.0885129999999</v>
      </c>
      <c r="AF24" s="23">
        <v>1201.4785010000001</v>
      </c>
      <c r="AG24" s="23">
        <v>1238.928187</v>
      </c>
      <c r="AH24" s="23">
        <v>1254.645049</v>
      </c>
      <c r="AI24" s="23">
        <v>1286.5417749999999</v>
      </c>
      <c r="AJ24" s="23">
        <v>1287.1276580000001</v>
      </c>
      <c r="AK24" s="23">
        <v>1301.223432</v>
      </c>
      <c r="AL24" s="23">
        <v>1321.509202</v>
      </c>
      <c r="AM24" s="23">
        <v>1363.015382</v>
      </c>
      <c r="AN24" s="23">
        <v>1367.732207</v>
      </c>
      <c r="AO24" s="23">
        <v>1388.6716510000001</v>
      </c>
      <c r="AP24" s="23">
        <v>1415.623319</v>
      </c>
      <c r="AQ24" s="23">
        <v>1448.9674669999999</v>
      </c>
      <c r="AR24" s="23">
        <v>1484.74324</v>
      </c>
      <c r="AS24" s="23">
        <v>1510.844339</v>
      </c>
      <c r="AT24" s="23">
        <v>1537.8415070000001</v>
      </c>
      <c r="AU24" s="23">
        <v>1566.1174590000001</v>
      </c>
      <c r="AV24" s="23">
        <v>1593.172499</v>
      </c>
      <c r="AW24" s="23">
        <v>1620.147594</v>
      </c>
      <c r="AX24" s="23">
        <v>1648.7510520000001</v>
      </c>
      <c r="AY24" s="23">
        <v>1678.8945180000001</v>
      </c>
      <c r="AZ24" s="23">
        <v>1709.2988359999999</v>
      </c>
      <c r="BA24" s="23">
        <v>1739.5270310000001</v>
      </c>
      <c r="BB24" s="23">
        <v>1758.5309299999999</v>
      </c>
      <c r="BC24" s="23">
        <v>1790.039186</v>
      </c>
      <c r="BD24" s="23">
        <v>1823.5049260000001</v>
      </c>
      <c r="BE24" s="23">
        <v>1869.9322500000001</v>
      </c>
      <c r="BF24" s="23">
        <v>1903.9204319999999</v>
      </c>
      <c r="BG24" s="23">
        <v>1950.6552650000001</v>
      </c>
      <c r="BH24" s="23">
        <v>1998.4224670000001</v>
      </c>
      <c r="BI24" s="23">
        <v>2047.8652959999999</v>
      </c>
    </row>
    <row r="25" spans="1:61" x14ac:dyDescent="0.2">
      <c r="A25" t="s">
        <v>217</v>
      </c>
      <c r="B25" t="s">
        <v>248</v>
      </c>
      <c r="C25" t="s">
        <v>249</v>
      </c>
      <c r="D25" t="s">
        <v>218</v>
      </c>
      <c r="E25" t="s">
        <v>12</v>
      </c>
      <c r="F25" t="s">
        <v>61</v>
      </c>
      <c r="G25" t="s">
        <v>44</v>
      </c>
      <c r="H25">
        <v>0</v>
      </c>
      <c r="I25">
        <v>0</v>
      </c>
      <c r="J25">
        <v>0</v>
      </c>
      <c r="K25">
        <v>0</v>
      </c>
      <c r="L25">
        <v>0</v>
      </c>
      <c r="M25">
        <v>0</v>
      </c>
      <c r="N25">
        <v>0</v>
      </c>
      <c r="O25">
        <v>0</v>
      </c>
      <c r="P25">
        <v>0</v>
      </c>
      <c r="Q25">
        <v>0</v>
      </c>
      <c r="R25">
        <v>0</v>
      </c>
      <c r="S25">
        <v>9.4345759815649601E-3</v>
      </c>
      <c r="T25">
        <v>9.4503096944581495E-3</v>
      </c>
      <c r="U25">
        <v>9.4574712379044395E-3</v>
      </c>
      <c r="V25">
        <v>9.5748280315642604E-3</v>
      </c>
      <c r="W25">
        <v>9.2625976544531696E-3</v>
      </c>
      <c r="X25">
        <v>9.0950297239802899E-3</v>
      </c>
      <c r="Y25">
        <v>8.9245936604326094E-3</v>
      </c>
      <c r="Z25">
        <v>8.8498712908123105E-3</v>
      </c>
      <c r="AA25">
        <v>8.8778666545713692E-3</v>
      </c>
      <c r="AB25">
        <v>8.8827048787583993E-3</v>
      </c>
      <c r="AC25">
        <v>8.8833856209437796E-3</v>
      </c>
      <c r="AD25">
        <v>8.9847646045429497E-3</v>
      </c>
      <c r="AE25">
        <v>9.0484808303223502E-3</v>
      </c>
      <c r="AF25">
        <v>9.1239196190163307E-3</v>
      </c>
      <c r="AG25">
        <v>9.1578096518694398E-3</v>
      </c>
      <c r="AH25">
        <v>9.1147585192391002E-3</v>
      </c>
      <c r="AI25">
        <v>9.1249374972561092E-3</v>
      </c>
      <c r="AJ25">
        <v>9.0288537791060695E-3</v>
      </c>
      <c r="AK25">
        <v>8.9769245224232894E-3</v>
      </c>
      <c r="AL25">
        <v>8.9447803251492992E-3</v>
      </c>
      <c r="AM25">
        <v>8.9811031946184193E-3</v>
      </c>
      <c r="AN25">
        <v>8.8952813078934604E-3</v>
      </c>
      <c r="AO25">
        <v>8.8612876191065705E-3</v>
      </c>
      <c r="AP25">
        <v>8.8453891617900193E-3</v>
      </c>
      <c r="AQ25">
        <v>8.8479150104796792E-3</v>
      </c>
      <c r="AR25">
        <v>8.8554731595334307E-3</v>
      </c>
      <c r="AS25">
        <v>8.8313674537811408E-3</v>
      </c>
      <c r="AT25">
        <v>8.8084352893516207E-3</v>
      </c>
      <c r="AU25">
        <v>8.7877283603261403E-3</v>
      </c>
      <c r="AV25">
        <v>8.7618721980997592E-3</v>
      </c>
      <c r="AW25">
        <v>8.7342958668465906E-3</v>
      </c>
      <c r="AX25">
        <v>8.7098828279154102E-3</v>
      </c>
      <c r="AY25">
        <v>8.6882413887753897E-3</v>
      </c>
      <c r="AZ25">
        <v>8.6656953898278793E-3</v>
      </c>
      <c r="BA25">
        <v>8.6410551589504603E-3</v>
      </c>
      <c r="BB25">
        <v>8.5843500279517808E-3</v>
      </c>
      <c r="BC25">
        <v>8.5603866251790003E-3</v>
      </c>
      <c r="BD25">
        <v>8.5400107253174196E-3</v>
      </c>
      <c r="BE25">
        <v>8.5516903561383608E-3</v>
      </c>
      <c r="BF25">
        <v>8.5287936861948802E-3</v>
      </c>
      <c r="BG25">
        <v>8.5361683091253002E-3</v>
      </c>
      <c r="BH25">
        <v>8.5432508396722003E-3</v>
      </c>
      <c r="BI25">
        <v>8.5515167869964995E-3</v>
      </c>
    </row>
    <row r="26" spans="1:61" x14ac:dyDescent="0.2">
      <c r="A26" t="s">
        <v>217</v>
      </c>
      <c r="B26" t="s">
        <v>248</v>
      </c>
      <c r="C26" t="s">
        <v>250</v>
      </c>
      <c r="D26" t="s">
        <v>218</v>
      </c>
      <c r="E26" t="s">
        <v>17</v>
      </c>
      <c r="F26" t="s">
        <v>58</v>
      </c>
      <c r="G26" t="s">
        <v>225</v>
      </c>
      <c r="H26">
        <v>2343.5886674560002</v>
      </c>
      <c r="I26">
        <v>2501.9603644690001</v>
      </c>
      <c r="J26">
        <v>2625.8897919239998</v>
      </c>
      <c r="K26">
        <v>2797.1378253900002</v>
      </c>
      <c r="L26">
        <v>3029.0310137030001</v>
      </c>
      <c r="M26">
        <v>3243.7732752460001</v>
      </c>
      <c r="N26">
        <v>3458.791718552</v>
      </c>
      <c r="O26">
        <v>3673.5857830360001</v>
      </c>
      <c r="P26">
        <v>3954.8549787950001</v>
      </c>
      <c r="Q26">
        <v>4246.0703498909998</v>
      </c>
      <c r="R26">
        <v>4964.1989133710003</v>
      </c>
      <c r="S26">
        <v>5228.9608425719998</v>
      </c>
      <c r="T26">
        <v>5831.2335401990003</v>
      </c>
      <c r="U26">
        <v>6117.7927280350004</v>
      </c>
      <c r="V26">
        <v>5815.0869509029999</v>
      </c>
      <c r="W26">
        <v>5713.5265304980003</v>
      </c>
      <c r="X26">
        <v>5881.5873701820001</v>
      </c>
      <c r="Y26">
        <v>6009.1742845859999</v>
      </c>
      <c r="Z26">
        <v>6160.1697483039998</v>
      </c>
      <c r="AA26">
        <v>6303.7382528019998</v>
      </c>
      <c r="AB26">
        <v>6201.7465063740001</v>
      </c>
      <c r="AC26">
        <v>6113.1381822829999</v>
      </c>
      <c r="AD26">
        <v>6125.5259243259998</v>
      </c>
      <c r="AE26">
        <v>5963.4894933750002</v>
      </c>
      <c r="AF26">
        <v>6137.8380143229997</v>
      </c>
      <c r="AG26">
        <v>6189.7954086469999</v>
      </c>
      <c r="AH26">
        <v>6384.2231242999997</v>
      </c>
      <c r="AI26">
        <v>6727.0994839089999</v>
      </c>
      <c r="AJ26">
        <v>7028.580737972</v>
      </c>
      <c r="AK26">
        <v>7510.5159415589997</v>
      </c>
      <c r="AL26">
        <v>7279.0641133660001</v>
      </c>
      <c r="AM26">
        <v>7351.1530788910004</v>
      </c>
      <c r="AN26">
        <v>7360.7160706510003</v>
      </c>
      <c r="AO26">
        <v>7481.167375002</v>
      </c>
      <c r="AP26">
        <v>7680.6947189849998</v>
      </c>
      <c r="AQ26">
        <v>7888.7147322390001</v>
      </c>
      <c r="AR26">
        <v>8197.6458629339995</v>
      </c>
      <c r="AS26">
        <v>8347.5533248779993</v>
      </c>
      <c r="AT26">
        <v>8470.4910920679995</v>
      </c>
      <c r="AU26">
        <v>8823.4609684980005</v>
      </c>
      <c r="AV26">
        <v>8782.9526422859999</v>
      </c>
      <c r="AW26">
        <v>8759.893097397</v>
      </c>
      <c r="AX26">
        <v>8953.1617917359999</v>
      </c>
      <c r="AY26">
        <v>9215.2419015529995</v>
      </c>
      <c r="AZ26">
        <v>9168.3246046460008</v>
      </c>
      <c r="BA26">
        <v>9336.7395871930003</v>
      </c>
      <c r="BB26">
        <v>9472.7269032479999</v>
      </c>
      <c r="BC26">
        <v>9626.5300552419994</v>
      </c>
      <c r="BD26">
        <v>9307.0515563110002</v>
      </c>
      <c r="BE26">
        <v>9011.3771872189991</v>
      </c>
      <c r="BF26">
        <v>8997.9973980020004</v>
      </c>
      <c r="BG26">
        <v>8998.6709547819992</v>
      </c>
      <c r="BH26">
        <v>8946.0275452200003</v>
      </c>
      <c r="BI26">
        <v>8844.1949171699998</v>
      </c>
    </row>
    <row r="27" spans="1:61" x14ac:dyDescent="0.2">
      <c r="A27" t="s">
        <v>217</v>
      </c>
      <c r="B27" t="s">
        <v>248</v>
      </c>
      <c r="C27" t="s">
        <v>250</v>
      </c>
      <c r="D27" t="s">
        <v>218</v>
      </c>
      <c r="E27" t="s">
        <v>17</v>
      </c>
      <c r="F27" t="s">
        <v>58</v>
      </c>
      <c r="G27" t="s">
        <v>226</v>
      </c>
      <c r="H27">
        <v>23666.3054484147</v>
      </c>
      <c r="I27">
        <v>24231.590915303201</v>
      </c>
      <c r="J27">
        <v>24132.432919608498</v>
      </c>
      <c r="K27">
        <v>24683.665585163901</v>
      </c>
      <c r="L27">
        <v>25516.797936447201</v>
      </c>
      <c r="M27">
        <v>26639.195319115399</v>
      </c>
      <c r="N27">
        <v>27310.692884124099</v>
      </c>
      <c r="O27">
        <v>28434.305309992498</v>
      </c>
      <c r="P27">
        <v>29906.727538700001</v>
      </c>
      <c r="Q27">
        <v>31730.2888790053</v>
      </c>
      <c r="R27">
        <v>35928.438802656201</v>
      </c>
      <c r="S27">
        <v>37444.518590910702</v>
      </c>
      <c r="T27">
        <v>40336.486338813302</v>
      </c>
      <c r="U27">
        <v>42266.504553077699</v>
      </c>
      <c r="V27">
        <v>40487.908325071701</v>
      </c>
      <c r="W27">
        <v>39705.640964897502</v>
      </c>
      <c r="X27">
        <v>41120.600849060596</v>
      </c>
      <c r="Y27">
        <v>41359.656286323203</v>
      </c>
      <c r="Z27">
        <v>42658.988822158302</v>
      </c>
      <c r="AA27">
        <v>43223.736974450301</v>
      </c>
      <c r="AB27">
        <v>43157.183555833297</v>
      </c>
      <c r="AC27">
        <v>41456.665551906</v>
      </c>
      <c r="AD27">
        <v>42060.372157975202</v>
      </c>
      <c r="AE27">
        <v>41981.579397255802</v>
      </c>
      <c r="AF27">
        <v>43233.892137555202</v>
      </c>
      <c r="AG27">
        <v>43540.0156864495</v>
      </c>
      <c r="AH27">
        <v>46552.051657153097</v>
      </c>
      <c r="AI27">
        <v>48127.764971014003</v>
      </c>
      <c r="AJ27">
        <v>50326.944272922199</v>
      </c>
      <c r="AK27">
        <v>52661.836911741302</v>
      </c>
      <c r="AL27">
        <v>51461.250043031599</v>
      </c>
      <c r="AM27">
        <v>51636.355569375301</v>
      </c>
      <c r="AN27">
        <v>51902.1086942396</v>
      </c>
      <c r="AO27">
        <v>52557.6904112021</v>
      </c>
      <c r="AP27">
        <v>53296.432521701099</v>
      </c>
      <c r="AQ27">
        <v>53633.275327824696</v>
      </c>
      <c r="AR27">
        <v>55275.026205984803</v>
      </c>
      <c r="AS27">
        <v>55308.840340028997</v>
      </c>
      <c r="AT27">
        <v>55287.058154874103</v>
      </c>
      <c r="AU27">
        <v>56095.486448166703</v>
      </c>
      <c r="AV27">
        <v>56503.712344572799</v>
      </c>
      <c r="AW27">
        <v>55106.319032836502</v>
      </c>
      <c r="AX27">
        <v>56300.574447811799</v>
      </c>
      <c r="AY27">
        <v>56147.711636227999</v>
      </c>
      <c r="AZ27">
        <v>55096.953816682602</v>
      </c>
      <c r="BA27">
        <v>56675.960234525701</v>
      </c>
      <c r="BB27">
        <v>56267.777261870797</v>
      </c>
      <c r="BC27">
        <v>55814.427463916101</v>
      </c>
      <c r="BD27">
        <v>53493.534712758803</v>
      </c>
      <c r="BE27">
        <v>51394.830574485299</v>
      </c>
      <c r="BF27">
        <v>51450.430581600202</v>
      </c>
      <c r="BG27">
        <v>50137.241459871802</v>
      </c>
      <c r="BH27">
        <v>49657.988113138701</v>
      </c>
      <c r="BI27">
        <v>48415.067463584397</v>
      </c>
    </row>
    <row r="28" spans="1:61" x14ac:dyDescent="0.2">
      <c r="A28" t="s">
        <v>217</v>
      </c>
      <c r="B28" t="s">
        <v>248</v>
      </c>
      <c r="C28" t="s">
        <v>250</v>
      </c>
      <c r="D28" t="s">
        <v>218</v>
      </c>
      <c r="E28" t="s">
        <v>17</v>
      </c>
      <c r="F28" t="s">
        <v>58</v>
      </c>
      <c r="G28" t="s">
        <v>44</v>
      </c>
      <c r="H28">
        <v>9.9026384687052604E-2</v>
      </c>
      <c r="I28">
        <v>0.103252005747956</v>
      </c>
      <c r="J28">
        <v>0.108811647821483</v>
      </c>
      <c r="K28">
        <v>0.113319385880484</v>
      </c>
      <c r="L28">
        <v>0.118707332371687</v>
      </c>
      <c r="M28">
        <v>0.12176693914318</v>
      </c>
      <c r="N28">
        <v>0.12664606252310201</v>
      </c>
      <c r="O28">
        <v>0.12919555244928099</v>
      </c>
      <c r="P28">
        <v>0.132239643193236</v>
      </c>
      <c r="Q28">
        <v>0.13381757619926499</v>
      </c>
      <c r="R28">
        <v>0.13816906825920899</v>
      </c>
      <c r="S28">
        <v>0.139645562003334</v>
      </c>
      <c r="T28">
        <v>0.14456473702787501</v>
      </c>
      <c r="U28">
        <v>0.14474328532070499</v>
      </c>
      <c r="V28">
        <v>0.14362527459345401</v>
      </c>
      <c r="W28">
        <v>0.14389709853945301</v>
      </c>
      <c r="X28">
        <v>0.14303262230460201</v>
      </c>
      <c r="Y28">
        <v>0.14529072105884799</v>
      </c>
      <c r="Z28">
        <v>0.144404964074166</v>
      </c>
      <c r="AA28">
        <v>0.14583973284235399</v>
      </c>
      <c r="AB28">
        <v>0.14370137241117001</v>
      </c>
      <c r="AC28">
        <v>0.147458511216466</v>
      </c>
      <c r="AD28">
        <v>0.14563651270889999</v>
      </c>
      <c r="AE28">
        <v>0.14205014625449799</v>
      </c>
      <c r="AF28">
        <v>0.141968203898796</v>
      </c>
      <c r="AG28">
        <v>0.142163371121003</v>
      </c>
      <c r="AH28">
        <v>0.13714160594507399</v>
      </c>
      <c r="AI28">
        <v>0.139775854705918</v>
      </c>
      <c r="AJ28">
        <v>0.139658404449436</v>
      </c>
      <c r="AK28">
        <v>0.14261781172096699</v>
      </c>
      <c r="AL28">
        <v>0.14144747955557399</v>
      </c>
      <c r="AM28">
        <v>0.142363902290015</v>
      </c>
      <c r="AN28">
        <v>0.14181921035258299</v>
      </c>
      <c r="AO28">
        <v>0.142342011539523</v>
      </c>
      <c r="AP28">
        <v>0.14411273617343101</v>
      </c>
      <c r="AQ28">
        <v>0.147086201318501</v>
      </c>
      <c r="AR28">
        <v>0.14830650341774801</v>
      </c>
      <c r="AS28">
        <v>0.15092620408525501</v>
      </c>
      <c r="AT28">
        <v>0.15320929300198699</v>
      </c>
      <c r="AU28">
        <v>0.15729359931036599</v>
      </c>
      <c r="AV28">
        <v>0.155440276007451</v>
      </c>
      <c r="AW28">
        <v>0.158963495496355</v>
      </c>
      <c r="AX28">
        <v>0.15902434175045899</v>
      </c>
      <c r="AY28">
        <v>0.164124977367859</v>
      </c>
      <c r="AZ28">
        <v>0.166403475501579</v>
      </c>
      <c r="BA28">
        <v>0.164738974841493</v>
      </c>
      <c r="BB28">
        <v>0.16835082820424599</v>
      </c>
      <c r="BC28">
        <v>0.17247386549768901</v>
      </c>
      <c r="BD28">
        <v>0.17398460592081899</v>
      </c>
      <c r="BE28">
        <v>0.17533625632171401</v>
      </c>
      <c r="BF28">
        <v>0.17488672682206599</v>
      </c>
      <c r="BG28">
        <v>0.179480775023976</v>
      </c>
      <c r="BH28">
        <v>0.18015283915324501</v>
      </c>
      <c r="BI28">
        <v>0.18267443133942099</v>
      </c>
    </row>
    <row r="29" spans="1:61" x14ac:dyDescent="0.2">
      <c r="A29" t="s">
        <v>217</v>
      </c>
      <c r="B29" t="s">
        <v>248</v>
      </c>
      <c r="C29" t="s">
        <v>250</v>
      </c>
      <c r="D29" t="s">
        <v>218</v>
      </c>
      <c r="E29" t="s">
        <v>17</v>
      </c>
      <c r="F29" t="s">
        <v>59</v>
      </c>
      <c r="G29" t="s">
        <v>225</v>
      </c>
      <c r="H29">
        <v>5067.5233244999999</v>
      </c>
      <c r="I29">
        <v>5227.8843564059998</v>
      </c>
      <c r="J29">
        <v>5521.9575732024005</v>
      </c>
      <c r="K29">
        <v>6109.7971241220002</v>
      </c>
      <c r="L29">
        <v>6087.3772900592003</v>
      </c>
      <c r="M29">
        <v>6604.8796469749996</v>
      </c>
      <c r="N29">
        <v>6459.8018623199996</v>
      </c>
      <c r="O29">
        <v>6774.0413776828</v>
      </c>
      <c r="P29">
        <v>7138.9587642076003</v>
      </c>
      <c r="Q29">
        <v>7118.3000034119996</v>
      </c>
      <c r="R29">
        <v>7003.8471880699999</v>
      </c>
      <c r="S29">
        <v>7132.8283461388</v>
      </c>
      <c r="T29">
        <v>7007.9850109485997</v>
      </c>
      <c r="U29">
        <v>7095.4876170431999</v>
      </c>
      <c r="V29">
        <v>7007.4406601224</v>
      </c>
      <c r="W29">
        <v>6903.12191893</v>
      </c>
      <c r="X29">
        <v>7005.6967574332002</v>
      </c>
      <c r="Y29">
        <v>7668.7169553370004</v>
      </c>
      <c r="Z29">
        <v>7434.0539332996004</v>
      </c>
      <c r="AA29">
        <v>7934.0468569475997</v>
      </c>
      <c r="AB29">
        <v>6939.0785087149998</v>
      </c>
      <c r="AC29">
        <v>6717.937020714</v>
      </c>
      <c r="AD29">
        <v>7000.4472235599997</v>
      </c>
      <c r="AE29">
        <v>6731.6468120194004</v>
      </c>
      <c r="AF29">
        <v>6374.4846255328002</v>
      </c>
      <c r="AG29">
        <v>6754.6900470999999</v>
      </c>
      <c r="AH29">
        <v>6863.4124725000001</v>
      </c>
      <c r="AI29">
        <v>6980.5840699299997</v>
      </c>
      <c r="AJ29">
        <v>7011.9374029099999</v>
      </c>
      <c r="AK29">
        <v>6062.9194918315598</v>
      </c>
      <c r="AL29">
        <v>6214.6449545699998</v>
      </c>
      <c r="AM29">
        <v>7065.1960370549996</v>
      </c>
      <c r="AN29">
        <v>6392.1187839599997</v>
      </c>
      <c r="AO29">
        <v>6604.3411774400001</v>
      </c>
      <c r="AP29">
        <v>6420.9595118400002</v>
      </c>
      <c r="AQ29">
        <v>6148.0222579000001</v>
      </c>
      <c r="AR29">
        <v>6848.2503590400001</v>
      </c>
      <c r="AS29">
        <v>6684.9929967600001</v>
      </c>
      <c r="AT29">
        <v>6484.3685564999996</v>
      </c>
      <c r="AU29">
        <v>7000.6061636040004</v>
      </c>
      <c r="AV29">
        <v>7235.4439589639996</v>
      </c>
      <c r="AW29">
        <v>7626.03233954804</v>
      </c>
      <c r="AX29">
        <v>7155.6701624139996</v>
      </c>
      <c r="AY29">
        <v>7075.697478133</v>
      </c>
      <c r="AZ29">
        <v>6773.0066608104999</v>
      </c>
      <c r="BA29">
        <v>6513.8579965426898</v>
      </c>
      <c r="BB29">
        <v>6375.4985687520002</v>
      </c>
      <c r="BC29">
        <v>5909.3311454260001</v>
      </c>
      <c r="BD29">
        <v>5725.1405188400004</v>
      </c>
      <c r="BE29">
        <v>5045.8190754522602</v>
      </c>
      <c r="BF29">
        <v>5661.5301115599996</v>
      </c>
      <c r="BG29">
        <v>4957.4659415409997</v>
      </c>
      <c r="BH29">
        <v>4860.1793010600004</v>
      </c>
      <c r="BI29">
        <v>5397.7359069949998</v>
      </c>
    </row>
    <row r="30" spans="1:61" x14ac:dyDescent="0.2">
      <c r="A30" t="s">
        <v>217</v>
      </c>
      <c r="B30" t="s">
        <v>248</v>
      </c>
      <c r="C30" t="s">
        <v>250</v>
      </c>
      <c r="D30" t="s">
        <v>218</v>
      </c>
      <c r="E30" t="s">
        <v>17</v>
      </c>
      <c r="F30" t="s">
        <v>59</v>
      </c>
      <c r="G30" t="s">
        <v>226</v>
      </c>
      <c r="H30">
        <v>93331.838494521697</v>
      </c>
      <c r="I30">
        <v>90271.794670760399</v>
      </c>
      <c r="J30">
        <v>91885.8206418958</v>
      </c>
      <c r="K30">
        <v>93355.622797507996</v>
      </c>
      <c r="L30">
        <v>91791.236762943605</v>
      </c>
      <c r="M30">
        <v>93609.683300610806</v>
      </c>
      <c r="N30">
        <v>89044.282876968195</v>
      </c>
      <c r="O30">
        <v>88739.336313786902</v>
      </c>
      <c r="P30">
        <v>89693.271806004894</v>
      </c>
      <c r="Q30">
        <v>88406.342906190606</v>
      </c>
      <c r="R30">
        <v>88739.5499940632</v>
      </c>
      <c r="S30">
        <v>85523.699720047603</v>
      </c>
      <c r="T30">
        <v>82746.999282952893</v>
      </c>
      <c r="U30">
        <v>86669.531695090496</v>
      </c>
      <c r="V30">
        <v>83702.9846887069</v>
      </c>
      <c r="W30">
        <v>83496.372293822904</v>
      </c>
      <c r="X30">
        <v>84037.521426323699</v>
      </c>
      <c r="Y30">
        <v>86307.446907211604</v>
      </c>
      <c r="Z30">
        <v>83954.534763217001</v>
      </c>
      <c r="AA30">
        <v>89044.411929158698</v>
      </c>
      <c r="AB30">
        <v>78263.392696880401</v>
      </c>
      <c r="AC30">
        <v>76086.024624184603</v>
      </c>
      <c r="AD30">
        <v>74819.3719330514</v>
      </c>
      <c r="AE30">
        <v>73649.2651343404</v>
      </c>
      <c r="AF30">
        <v>70298.769000164903</v>
      </c>
      <c r="AG30">
        <v>75084.294291152299</v>
      </c>
      <c r="AH30">
        <v>75885.698140739099</v>
      </c>
      <c r="AI30">
        <v>75591.527225614904</v>
      </c>
      <c r="AJ30">
        <v>75088.862332058095</v>
      </c>
      <c r="AK30">
        <v>69431.306654331798</v>
      </c>
      <c r="AL30">
        <v>69758.470452830297</v>
      </c>
      <c r="AM30">
        <v>74975.098582702994</v>
      </c>
      <c r="AN30">
        <v>70616.391313812099</v>
      </c>
      <c r="AO30">
        <v>73136.341931013507</v>
      </c>
      <c r="AP30">
        <v>73371.229208933801</v>
      </c>
      <c r="AQ30">
        <v>71935.421349692202</v>
      </c>
      <c r="AR30">
        <v>76196.864897306805</v>
      </c>
      <c r="AS30">
        <v>71968.022370356906</v>
      </c>
      <c r="AT30">
        <v>72219.817827037303</v>
      </c>
      <c r="AU30">
        <v>73498.7993956922</v>
      </c>
      <c r="AV30">
        <v>73506.045263006497</v>
      </c>
      <c r="AW30">
        <v>74869.959406960596</v>
      </c>
      <c r="AX30">
        <v>70869.947521371199</v>
      </c>
      <c r="AY30">
        <v>70118.257210528507</v>
      </c>
      <c r="AZ30">
        <v>70853.983310809897</v>
      </c>
      <c r="BA30">
        <v>68400.303258903106</v>
      </c>
      <c r="BB30">
        <v>66187.0537116341</v>
      </c>
      <c r="BC30">
        <v>63425.514555924798</v>
      </c>
      <c r="BD30">
        <v>66221.784597497797</v>
      </c>
      <c r="BE30">
        <v>59443.742543972898</v>
      </c>
      <c r="BF30">
        <v>65805.0029883362</v>
      </c>
      <c r="BG30">
        <v>55062.799164451702</v>
      </c>
      <c r="BH30">
        <v>59356.459791177898</v>
      </c>
      <c r="BI30">
        <v>61199.963993913298</v>
      </c>
    </row>
    <row r="31" spans="1:61" x14ac:dyDescent="0.2">
      <c r="A31" t="s">
        <v>217</v>
      </c>
      <c r="B31" t="s">
        <v>248</v>
      </c>
      <c r="C31" t="s">
        <v>250</v>
      </c>
      <c r="D31" t="s">
        <v>218</v>
      </c>
      <c r="E31" t="s">
        <v>17</v>
      </c>
      <c r="F31" t="s">
        <v>59</v>
      </c>
      <c r="G31" t="s">
        <v>44</v>
      </c>
      <c r="H31">
        <v>5.4295762370495299E-2</v>
      </c>
      <c r="I31">
        <v>5.7912711002070502E-2</v>
      </c>
      <c r="J31">
        <v>6.0095861740441799E-2</v>
      </c>
      <c r="K31">
        <v>6.5446482397470404E-2</v>
      </c>
      <c r="L31">
        <v>6.6317630143498493E-2</v>
      </c>
      <c r="M31">
        <v>7.0557654017102206E-2</v>
      </c>
      <c r="N31">
        <v>7.2545947405129499E-2</v>
      </c>
      <c r="O31">
        <v>7.6336398930564903E-2</v>
      </c>
      <c r="P31">
        <v>7.9593024320132502E-2</v>
      </c>
      <c r="Q31">
        <v>8.0517978341953803E-2</v>
      </c>
      <c r="R31">
        <v>7.8925881284484398E-2</v>
      </c>
      <c r="S31">
        <v>8.34017748236726E-2</v>
      </c>
      <c r="T31">
        <v>8.4691711743949002E-2</v>
      </c>
      <c r="U31">
        <v>8.1868304561811003E-2</v>
      </c>
      <c r="V31">
        <v>8.3717930563446605E-2</v>
      </c>
      <c r="W31">
        <v>8.2675710684028E-2</v>
      </c>
      <c r="X31">
        <v>8.3363914576837506E-2</v>
      </c>
      <c r="Y31">
        <v>8.8853479394212398E-2</v>
      </c>
      <c r="Z31">
        <v>8.8548569225788604E-2</v>
      </c>
      <c r="AA31">
        <v>8.9102131004691401E-2</v>
      </c>
      <c r="AB31">
        <v>8.8663144665738394E-2</v>
      </c>
      <c r="AC31">
        <v>8.8293967964501105E-2</v>
      </c>
      <c r="AD31">
        <v>9.3564634969457203E-2</v>
      </c>
      <c r="AE31">
        <v>9.1401411809615404E-2</v>
      </c>
      <c r="AF31">
        <v>9.0677044793171999E-2</v>
      </c>
      <c r="AG31">
        <v>8.9961424168249093E-2</v>
      </c>
      <c r="AH31">
        <v>9.0444084203732095E-2</v>
      </c>
      <c r="AI31">
        <v>9.2346117695113306E-2</v>
      </c>
      <c r="AJ31">
        <v>9.3381856977693994E-2</v>
      </c>
      <c r="AK31">
        <v>8.7322560729213905E-2</v>
      </c>
      <c r="AL31">
        <v>8.9088033528089694E-2</v>
      </c>
      <c r="AM31">
        <v>9.42339012633851E-2</v>
      </c>
      <c r="AN31">
        <v>9.0518910199674105E-2</v>
      </c>
      <c r="AO31">
        <v>9.0301770680158003E-2</v>
      </c>
      <c r="AP31">
        <v>8.75133152472546E-2</v>
      </c>
      <c r="AQ31">
        <v>8.5465854547695702E-2</v>
      </c>
      <c r="AR31">
        <v>8.9875749721063103E-2</v>
      </c>
      <c r="AS31">
        <v>9.2888379819E-2</v>
      </c>
      <c r="AT31">
        <v>8.9786553768796795E-2</v>
      </c>
      <c r="AU31">
        <v>9.5247898212801399E-2</v>
      </c>
      <c r="AV31">
        <v>9.8433318417218599E-2</v>
      </c>
      <c r="AW31">
        <v>0.10185703852323801</v>
      </c>
      <c r="AX31">
        <v>0.10096903430408501</v>
      </c>
      <c r="AY31">
        <v>0.10091091478341201</v>
      </c>
      <c r="AZ31">
        <v>9.5591049992205093E-2</v>
      </c>
      <c r="BA31">
        <v>9.5231419835771505E-2</v>
      </c>
      <c r="BB31">
        <v>9.6325462627917802E-2</v>
      </c>
      <c r="BC31">
        <v>9.3169620882074394E-2</v>
      </c>
      <c r="BD31">
        <v>8.6454035535857801E-2</v>
      </c>
      <c r="BE31">
        <v>8.4883939999566393E-2</v>
      </c>
      <c r="BF31">
        <v>8.6034949539680106E-2</v>
      </c>
      <c r="BG31">
        <v>9.0032944506415802E-2</v>
      </c>
      <c r="BH31">
        <v>8.1881219300453695E-2</v>
      </c>
      <c r="BI31">
        <v>8.8198351024059998E-2</v>
      </c>
    </row>
    <row r="32" spans="1:61" x14ac:dyDescent="0.2">
      <c r="A32" t="s">
        <v>217</v>
      </c>
      <c r="B32" t="s">
        <v>248</v>
      </c>
      <c r="C32" t="s">
        <v>250</v>
      </c>
      <c r="D32" t="s">
        <v>218</v>
      </c>
      <c r="E32" t="s">
        <v>17</v>
      </c>
      <c r="F32" t="s">
        <v>57</v>
      </c>
      <c r="G32" t="s">
        <v>225</v>
      </c>
      <c r="H32">
        <v>2995.2212755280698</v>
      </c>
      <c r="I32">
        <v>3163.34188454479</v>
      </c>
      <c r="J32">
        <v>3398.2647463333501</v>
      </c>
      <c r="K32">
        <v>3691.6097246099298</v>
      </c>
      <c r="L32">
        <v>3977.0402165738901</v>
      </c>
      <c r="M32">
        <v>4292.7427511841397</v>
      </c>
      <c r="N32">
        <v>4436.8339501856199</v>
      </c>
      <c r="O32">
        <v>4569.9777023840297</v>
      </c>
      <c r="P32">
        <v>4989.1847852455703</v>
      </c>
      <c r="Q32">
        <v>5343.2121373845903</v>
      </c>
      <c r="R32">
        <v>5555.1276430573598</v>
      </c>
      <c r="S32">
        <v>5630.8315141476596</v>
      </c>
      <c r="T32">
        <v>5719.70248252276</v>
      </c>
      <c r="U32">
        <v>6244.1891467646001</v>
      </c>
      <c r="V32">
        <v>6024.2234281562396</v>
      </c>
      <c r="W32">
        <v>6046.1226389048898</v>
      </c>
      <c r="X32">
        <v>6408.2341909578499</v>
      </c>
      <c r="Y32">
        <v>6620.7491690221696</v>
      </c>
      <c r="Z32">
        <v>6799.9797787902999</v>
      </c>
      <c r="AA32">
        <v>7109.3708307552697</v>
      </c>
      <c r="AB32">
        <v>6738.5370161098299</v>
      </c>
      <c r="AC32">
        <v>6692.9766607921501</v>
      </c>
      <c r="AD32">
        <v>6663.9463519303299</v>
      </c>
      <c r="AE32">
        <v>6814.5529082461599</v>
      </c>
      <c r="AF32">
        <v>7000.4524894776596</v>
      </c>
      <c r="AG32">
        <v>7353.7697641137302</v>
      </c>
      <c r="AH32">
        <v>7633.9913001609402</v>
      </c>
      <c r="AI32">
        <v>7994.14940735251</v>
      </c>
      <c r="AJ32">
        <v>8409.3428350320592</v>
      </c>
      <c r="AK32">
        <v>8728.7301683399692</v>
      </c>
      <c r="AL32">
        <v>8901.2404299125792</v>
      </c>
      <c r="AM32">
        <v>9127.7991606017295</v>
      </c>
      <c r="AN32">
        <v>9073.02370877676</v>
      </c>
      <c r="AO32">
        <v>9202.7467354929504</v>
      </c>
      <c r="AP32">
        <v>9153.2715766035308</v>
      </c>
      <c r="AQ32">
        <v>9521.2597500260908</v>
      </c>
      <c r="AR32">
        <v>10086.1065484558</v>
      </c>
      <c r="AS32">
        <v>10166.5499566701</v>
      </c>
      <c r="AT32">
        <v>10291.178525727901</v>
      </c>
      <c r="AU32">
        <v>10595.492150152901</v>
      </c>
      <c r="AV32">
        <v>10890.1654378365</v>
      </c>
      <c r="AW32">
        <v>10953.4501151393</v>
      </c>
      <c r="AX32">
        <v>11036.8910979301</v>
      </c>
      <c r="AY32">
        <v>11031.483741791601</v>
      </c>
      <c r="AZ32">
        <v>11297.0785391832</v>
      </c>
      <c r="BA32">
        <v>11721.0328099539</v>
      </c>
      <c r="BB32">
        <v>11624.038597971001</v>
      </c>
      <c r="BC32">
        <v>11522.101865672201</v>
      </c>
      <c r="BD32">
        <v>11583.3802230978</v>
      </c>
      <c r="BE32">
        <v>10776.724618677899</v>
      </c>
      <c r="BF32">
        <v>11147.094544629799</v>
      </c>
      <c r="BG32">
        <v>11022.9084638404</v>
      </c>
      <c r="BH32">
        <v>10888.480965439599</v>
      </c>
      <c r="BI32">
        <v>10960.6194535745</v>
      </c>
    </row>
    <row r="33" spans="1:61" x14ac:dyDescent="0.2">
      <c r="A33" t="s">
        <v>217</v>
      </c>
      <c r="B33" t="s">
        <v>248</v>
      </c>
      <c r="C33" t="s">
        <v>250</v>
      </c>
      <c r="D33" t="s">
        <v>218</v>
      </c>
      <c r="E33" t="s">
        <v>17</v>
      </c>
      <c r="F33" t="s">
        <v>57</v>
      </c>
      <c r="G33" t="s">
        <v>226</v>
      </c>
      <c r="H33">
        <v>41614.9992617186</v>
      </c>
      <c r="I33">
        <v>43715.258563144002</v>
      </c>
      <c r="J33">
        <v>47381.134790842501</v>
      </c>
      <c r="K33">
        <v>51822.261736503999</v>
      </c>
      <c r="L33">
        <v>53278.543194824102</v>
      </c>
      <c r="M33">
        <v>57872.209579146402</v>
      </c>
      <c r="N33">
        <v>60729.923218861499</v>
      </c>
      <c r="O33">
        <v>61567.227831358701</v>
      </c>
      <c r="P33">
        <v>61791.0224858207</v>
      </c>
      <c r="Q33">
        <v>67716.306444331203</v>
      </c>
      <c r="R33">
        <v>72107.759956510796</v>
      </c>
      <c r="S33">
        <v>74173.051990357795</v>
      </c>
      <c r="T33">
        <v>73446.189274094897</v>
      </c>
      <c r="U33">
        <v>75233.154880507194</v>
      </c>
      <c r="V33">
        <v>71372.274799417195</v>
      </c>
      <c r="W33">
        <v>65664.593152626796</v>
      </c>
      <c r="X33">
        <v>66936.850460208996</v>
      </c>
      <c r="Y33">
        <v>68736.091783533397</v>
      </c>
      <c r="Z33">
        <v>69011.018182296</v>
      </c>
      <c r="AA33">
        <v>73428.164279212899</v>
      </c>
      <c r="AB33">
        <v>68211.400758677904</v>
      </c>
      <c r="AC33">
        <v>65847.396414013696</v>
      </c>
      <c r="AD33">
        <v>64464.8208266371</v>
      </c>
      <c r="AE33">
        <v>64566.899850196802</v>
      </c>
      <c r="AF33">
        <v>64675.891486324297</v>
      </c>
      <c r="AG33">
        <v>67643.786230774203</v>
      </c>
      <c r="AH33">
        <v>68515.7626399078</v>
      </c>
      <c r="AI33">
        <v>69075.975843717606</v>
      </c>
      <c r="AJ33">
        <v>70587.355841139593</v>
      </c>
      <c r="AK33">
        <v>71634.425733222204</v>
      </c>
      <c r="AL33">
        <v>71617.229183724005</v>
      </c>
      <c r="AM33">
        <v>72311.314403349897</v>
      </c>
      <c r="AN33">
        <v>74341.489858418194</v>
      </c>
      <c r="AO33">
        <v>72727.195405874896</v>
      </c>
      <c r="AP33">
        <v>69663.264454903197</v>
      </c>
      <c r="AQ33">
        <v>70598.798211400994</v>
      </c>
      <c r="AR33">
        <v>74268.714184349301</v>
      </c>
      <c r="AS33">
        <v>73977.555493478198</v>
      </c>
      <c r="AT33">
        <v>75075.638605983506</v>
      </c>
      <c r="AU33">
        <v>73914.662570518602</v>
      </c>
      <c r="AV33">
        <v>74685.889060424699</v>
      </c>
      <c r="AW33">
        <v>77145.910687712094</v>
      </c>
      <c r="AX33">
        <v>75945.199639895902</v>
      </c>
      <c r="AY33">
        <v>78782.305436473893</v>
      </c>
      <c r="AZ33">
        <v>79225.607619284696</v>
      </c>
      <c r="BA33">
        <v>82022.468996263997</v>
      </c>
      <c r="BB33">
        <v>82053.0132097811</v>
      </c>
      <c r="BC33">
        <v>78944.186496333597</v>
      </c>
      <c r="BD33">
        <v>75775.038210313098</v>
      </c>
      <c r="BE33">
        <v>72011.806675612097</v>
      </c>
      <c r="BF33">
        <v>72272.224928358293</v>
      </c>
      <c r="BG33">
        <v>70409.554654474501</v>
      </c>
      <c r="BH33">
        <v>72857.600620239304</v>
      </c>
      <c r="BI33">
        <v>71049.295745905401</v>
      </c>
    </row>
    <row r="34" spans="1:61" x14ac:dyDescent="0.2">
      <c r="A34" t="s">
        <v>217</v>
      </c>
      <c r="B34" t="s">
        <v>248</v>
      </c>
      <c r="C34" t="s">
        <v>250</v>
      </c>
      <c r="D34" t="s">
        <v>218</v>
      </c>
      <c r="E34" t="s">
        <v>17</v>
      </c>
      <c r="F34" t="s">
        <v>57</v>
      </c>
      <c r="G34" t="s">
        <v>44</v>
      </c>
      <c r="H34">
        <v>7.1974560342798199E-2</v>
      </c>
      <c r="I34">
        <v>7.2362419633765607E-2</v>
      </c>
      <c r="J34">
        <v>7.1721894406593004E-2</v>
      </c>
      <c r="K34">
        <v>7.12359823926699E-2</v>
      </c>
      <c r="L34">
        <v>7.4646189217881104E-2</v>
      </c>
      <c r="M34">
        <v>7.4176237306325096E-2</v>
      </c>
      <c r="N34">
        <v>7.3058448208405194E-2</v>
      </c>
      <c r="O34">
        <v>7.4227439879246196E-2</v>
      </c>
      <c r="P34">
        <v>8.0742874685241606E-2</v>
      </c>
      <c r="Q34">
        <v>7.8905841413207903E-2</v>
      </c>
      <c r="R34">
        <v>7.7039248569193405E-2</v>
      </c>
      <c r="S34">
        <v>7.59147879593743E-2</v>
      </c>
      <c r="T34">
        <v>7.7876095942531795E-2</v>
      </c>
      <c r="U34">
        <v>8.2997837279085898E-2</v>
      </c>
      <c r="V34">
        <v>8.4405652546266294E-2</v>
      </c>
      <c r="W34">
        <v>9.2075841006912906E-2</v>
      </c>
      <c r="X34">
        <v>9.5735520074510597E-2</v>
      </c>
      <c r="Y34">
        <v>9.6321292020391705E-2</v>
      </c>
      <c r="Z34">
        <v>9.8534697181656097E-2</v>
      </c>
      <c r="AA34">
        <v>9.68207621767809E-2</v>
      </c>
      <c r="AB34">
        <v>9.8789013876870793E-2</v>
      </c>
      <c r="AC34">
        <v>0.101643755490502</v>
      </c>
      <c r="AD34">
        <v>0.10337337894495099</v>
      </c>
      <c r="AE34">
        <v>0.105542513641769</v>
      </c>
      <c r="AF34">
        <v>0.108238979449675</v>
      </c>
      <c r="AG34">
        <v>0.10871316012716301</v>
      </c>
      <c r="AH34">
        <v>0.111419489560121</v>
      </c>
      <c r="AI34">
        <v>0.115729807790759</v>
      </c>
      <c r="AJ34">
        <v>0.119133841108282</v>
      </c>
      <c r="AK34">
        <v>0.121851052465293</v>
      </c>
      <c r="AL34">
        <v>0.124289092601973</v>
      </c>
      <c r="AM34">
        <v>0.12622919713071701</v>
      </c>
      <c r="AN34">
        <v>0.122045223011486</v>
      </c>
      <c r="AO34">
        <v>0.126537902144231</v>
      </c>
      <c r="AP34">
        <v>0.13139309000555</v>
      </c>
      <c r="AQ34">
        <v>0.134864331847628</v>
      </c>
      <c r="AR34">
        <v>0.135805590001466</v>
      </c>
      <c r="AS34">
        <v>0.13742749255301301</v>
      </c>
      <c r="AT34">
        <v>0.13707746902745199</v>
      </c>
      <c r="AU34">
        <v>0.14334763606671699</v>
      </c>
      <c r="AV34">
        <v>0.145812891495819</v>
      </c>
      <c r="AW34">
        <v>0.14198354802601301</v>
      </c>
      <c r="AX34">
        <v>0.14532704042208</v>
      </c>
      <c r="AY34">
        <v>0.140024891131001</v>
      </c>
      <c r="AZ34">
        <v>0.14259377590981501</v>
      </c>
      <c r="BA34">
        <v>0.14290026810199699</v>
      </c>
      <c r="BB34">
        <v>0.14166498149498</v>
      </c>
      <c r="BC34">
        <v>0.14595250615708499</v>
      </c>
      <c r="BD34">
        <v>0.15286538280519399</v>
      </c>
      <c r="BE34">
        <v>0.149652190608455</v>
      </c>
      <c r="BF34">
        <v>0.154237600346186</v>
      </c>
      <c r="BG34">
        <v>0.156554156860299</v>
      </c>
      <c r="BH34">
        <v>0.14944879975109701</v>
      </c>
      <c r="BI34">
        <v>0.15426781277006801</v>
      </c>
    </row>
    <row r="35" spans="1:61" x14ac:dyDescent="0.2">
      <c r="A35" t="s">
        <v>217</v>
      </c>
      <c r="B35" t="s">
        <v>248</v>
      </c>
      <c r="C35" t="s">
        <v>250</v>
      </c>
      <c r="D35" t="s">
        <v>218</v>
      </c>
      <c r="E35" t="s">
        <v>17</v>
      </c>
      <c r="F35" t="s">
        <v>61</v>
      </c>
      <c r="G35" t="s">
        <v>225</v>
      </c>
      <c r="H35">
        <v>9.8957213762062501</v>
      </c>
      <c r="I35">
        <v>9.8297499004493805</v>
      </c>
      <c r="J35">
        <v>9.7637784198337503</v>
      </c>
      <c r="K35">
        <v>9.6978069484603093</v>
      </c>
      <c r="L35">
        <v>9.6318354725449993</v>
      </c>
      <c r="M35">
        <v>9.5658639987421896</v>
      </c>
      <c r="N35">
        <v>9.4998925181793705</v>
      </c>
      <c r="O35">
        <v>9.4339210448518696</v>
      </c>
      <c r="P35">
        <v>9.3679495709962506</v>
      </c>
      <c r="Q35">
        <v>9.3019780962956293</v>
      </c>
      <c r="R35">
        <v>9.2360066202218807</v>
      </c>
      <c r="S35">
        <v>9.1040636605749992</v>
      </c>
      <c r="T35">
        <v>8.9721207139200008</v>
      </c>
      <c r="U35">
        <v>8.8401777596071902</v>
      </c>
      <c r="V35">
        <v>8.7082348091391193</v>
      </c>
      <c r="W35">
        <v>8.5762918577943807</v>
      </c>
      <c r="X35">
        <v>8.44434890596375</v>
      </c>
      <c r="Y35">
        <v>8.3124059543443796</v>
      </c>
      <c r="Z35">
        <v>8.1804630031897503</v>
      </c>
      <c r="AA35">
        <v>8.0485200512165296</v>
      </c>
      <c r="AB35">
        <v>7.916577099275</v>
      </c>
      <c r="AC35">
        <v>7.7846341476820298</v>
      </c>
      <c r="AD35">
        <v>7.6526911958566899</v>
      </c>
      <c r="AE35">
        <v>7.5207482441845004</v>
      </c>
      <c r="AF35">
        <v>7.3888052930932497</v>
      </c>
      <c r="AG35">
        <v>7.2568623411253101</v>
      </c>
      <c r="AH35">
        <v>7.1249193894003104</v>
      </c>
      <c r="AI35">
        <v>6.9929764376647503</v>
      </c>
      <c r="AJ35">
        <v>6.8610334859820004</v>
      </c>
      <c r="AK35">
        <v>6.7290905346636603</v>
      </c>
      <c r="AL35">
        <v>6.5971475825531298</v>
      </c>
      <c r="AM35">
        <v>6.5311761069124401</v>
      </c>
      <c r="AN35">
        <v>6.4652046312294997</v>
      </c>
      <c r="AO35">
        <v>6.3992331554884698</v>
      </c>
      <c r="AP35">
        <v>6.3332616797896897</v>
      </c>
      <c r="AQ35">
        <v>6.2672902037951603</v>
      </c>
      <c r="AR35">
        <v>6.2013187279485003</v>
      </c>
      <c r="AS35">
        <v>6.1353472518641903</v>
      </c>
      <c r="AT35">
        <v>6.06937577603337</v>
      </c>
      <c r="AU35">
        <v>6.0034043007412503</v>
      </c>
      <c r="AV35">
        <v>5.9374328245618804</v>
      </c>
      <c r="AW35">
        <v>5.8714613490743401</v>
      </c>
      <c r="AX35">
        <v>5.8054898727418101</v>
      </c>
      <c r="AY35">
        <v>5.7395183969374104</v>
      </c>
      <c r="AZ35">
        <v>5.6735469212597502</v>
      </c>
      <c r="BA35">
        <v>5.60757544580391</v>
      </c>
      <c r="BB35">
        <v>5.5416039694396897</v>
      </c>
      <c r="BC35">
        <v>5.4756324934504397</v>
      </c>
      <c r="BD35">
        <v>5.4096610177252504</v>
      </c>
      <c r="BE35">
        <v>5.3436895423644701</v>
      </c>
      <c r="BF35">
        <v>5.27771806620094</v>
      </c>
      <c r="BG35">
        <v>5.2117465905972198</v>
      </c>
      <c r="BH35">
        <v>5.1457751147400002</v>
      </c>
      <c r="BI35">
        <v>5.0798036390095298</v>
      </c>
    </row>
    <row r="36" spans="1:61" x14ac:dyDescent="0.2">
      <c r="A36" t="s">
        <v>217</v>
      </c>
      <c r="B36" t="s">
        <v>248</v>
      </c>
      <c r="C36" t="s">
        <v>250</v>
      </c>
      <c r="D36" t="s">
        <v>218</v>
      </c>
      <c r="E36" t="s">
        <v>17</v>
      </c>
      <c r="F36" t="s">
        <v>61</v>
      </c>
      <c r="G36" t="s">
        <v>226</v>
      </c>
      <c r="H36">
        <v>1769.3040410000001</v>
      </c>
      <c r="I36">
        <v>1767.3271649999999</v>
      </c>
      <c r="J36">
        <v>1765.3280769999999</v>
      </c>
      <c r="K36">
        <v>1763.3064010000001</v>
      </c>
      <c r="L36">
        <v>1761.2617499999999</v>
      </c>
      <c r="M36">
        <v>1759.1937330000001</v>
      </c>
      <c r="N36">
        <v>1757.1019449999999</v>
      </c>
      <c r="O36">
        <v>1754.9859739999999</v>
      </c>
      <c r="P36">
        <v>1752.845399</v>
      </c>
      <c r="Q36">
        <v>1750.6797879999999</v>
      </c>
      <c r="R36">
        <v>1748.4887000000001</v>
      </c>
      <c r="S36">
        <v>1733.708576</v>
      </c>
      <c r="T36">
        <v>1718.7524969999999</v>
      </c>
      <c r="U36">
        <v>1703.617305</v>
      </c>
      <c r="V36">
        <v>1688.2997600000001</v>
      </c>
      <c r="W36">
        <v>1672.796548</v>
      </c>
      <c r="X36">
        <v>1657.1042729999999</v>
      </c>
      <c r="Y36">
        <v>1641.219454</v>
      </c>
      <c r="Z36">
        <v>1625.1385270000001</v>
      </c>
      <c r="AA36">
        <v>1608.8578359999999</v>
      </c>
      <c r="AB36">
        <v>1592.3736369999999</v>
      </c>
      <c r="AC36">
        <v>1575.68209</v>
      </c>
      <c r="AD36">
        <v>1558.7792569999999</v>
      </c>
      <c r="AE36">
        <v>1541.6611009999999</v>
      </c>
      <c r="AF36">
        <v>1524.323482</v>
      </c>
      <c r="AG36">
        <v>1506.7621509999999</v>
      </c>
      <c r="AH36">
        <v>1488.9727519999999</v>
      </c>
      <c r="AI36">
        <v>1470.9508109999999</v>
      </c>
      <c r="AJ36">
        <v>1452.6917390000001</v>
      </c>
      <c r="AK36">
        <v>1434.190826</v>
      </c>
      <c r="AL36">
        <v>1415.443233</v>
      </c>
      <c r="AM36">
        <v>1410.6934240000001</v>
      </c>
      <c r="AN36">
        <v>1405.879428</v>
      </c>
      <c r="AO36">
        <v>1400.9999350000001</v>
      </c>
      <c r="AP36">
        <v>1396.0536</v>
      </c>
      <c r="AQ36">
        <v>1391.0390400000001</v>
      </c>
      <c r="AR36">
        <v>1385.9548319999999</v>
      </c>
      <c r="AS36">
        <v>1380.799518</v>
      </c>
      <c r="AT36">
        <v>1375.5715929999999</v>
      </c>
      <c r="AU36">
        <v>1370.269513</v>
      </c>
      <c r="AV36">
        <v>1364.891689</v>
      </c>
      <c r="AW36">
        <v>1359.4364869999999</v>
      </c>
      <c r="AX36">
        <v>1353.902223</v>
      </c>
      <c r="AY36">
        <v>1348.287167</v>
      </c>
      <c r="AZ36">
        <v>1342.5895370000001</v>
      </c>
      <c r="BA36">
        <v>1336.8074979999999</v>
      </c>
      <c r="BB36">
        <v>1330.9391599999999</v>
      </c>
      <c r="BC36">
        <v>1324.982575</v>
      </c>
      <c r="BD36">
        <v>1318.9357399999999</v>
      </c>
      <c r="BE36">
        <v>1312.7965859999999</v>
      </c>
      <c r="BF36">
        <v>1306.5629839999999</v>
      </c>
      <c r="BG36">
        <v>1300.232737</v>
      </c>
      <c r="BH36">
        <v>1293.80358</v>
      </c>
      <c r="BI36">
        <v>1287.273177</v>
      </c>
    </row>
    <row r="37" spans="1:61" x14ac:dyDescent="0.2">
      <c r="A37" t="s">
        <v>217</v>
      </c>
      <c r="B37" t="s">
        <v>248</v>
      </c>
      <c r="C37" t="s">
        <v>250</v>
      </c>
      <c r="D37" t="s">
        <v>218</v>
      </c>
      <c r="E37" t="s">
        <v>17</v>
      </c>
      <c r="F37" t="s">
        <v>61</v>
      </c>
      <c r="G37" t="s">
        <v>44</v>
      </c>
      <c r="H37">
        <v>5.5930021900663504E-3</v>
      </c>
      <c r="I37">
        <v>5.5619299556510697E-3</v>
      </c>
      <c r="J37">
        <v>5.5308577182017699E-3</v>
      </c>
      <c r="K37">
        <v>5.4997854842247099E-3</v>
      </c>
      <c r="L37">
        <v>5.4687132520450203E-3</v>
      </c>
      <c r="M37">
        <v>5.4376410166202998E-3</v>
      </c>
      <c r="N37">
        <v>5.4065687794679299E-3</v>
      </c>
      <c r="O37">
        <v>5.3754965479011199E-3</v>
      </c>
      <c r="P37">
        <v>5.3444243150825898E-3</v>
      </c>
      <c r="Q37">
        <v>5.3133520818917602E-3</v>
      </c>
      <c r="R37">
        <v>5.2822798455728504E-3</v>
      </c>
      <c r="S37">
        <v>5.2512076058248702E-3</v>
      </c>
      <c r="T37">
        <v>5.2201353770135097E-3</v>
      </c>
      <c r="U37">
        <v>5.1890631385710104E-3</v>
      </c>
      <c r="V37">
        <v>5.1579909062707697E-3</v>
      </c>
      <c r="W37">
        <v>5.1269186728345496E-3</v>
      </c>
      <c r="X37">
        <v>5.0958464373978196E-3</v>
      </c>
      <c r="Y37">
        <v>5.0647742043791197E-3</v>
      </c>
      <c r="Z37">
        <v>5.0337019689582103E-3</v>
      </c>
      <c r="AA37">
        <v>5.0026297359044803E-3</v>
      </c>
      <c r="AB37">
        <v>4.9715575009076796E-3</v>
      </c>
      <c r="AC37">
        <v>4.9404852648176198E-3</v>
      </c>
      <c r="AD37">
        <v>4.9094130304151804E-3</v>
      </c>
      <c r="AE37">
        <v>4.8783407970183299E-3</v>
      </c>
      <c r="AF37">
        <v>4.8472685623124501E-3</v>
      </c>
      <c r="AG37">
        <v>4.8161963295329097E-3</v>
      </c>
      <c r="AH37">
        <v>4.7851240929896602E-3</v>
      </c>
      <c r="AI37">
        <v>4.7540518590901797E-3</v>
      </c>
      <c r="AJ37">
        <v>4.7229796258805596E-3</v>
      </c>
      <c r="AK37">
        <v>4.6919073896402501E-3</v>
      </c>
      <c r="AL37">
        <v>4.66083515661071E-3</v>
      </c>
      <c r="AM37">
        <v>4.6297629207013597E-3</v>
      </c>
      <c r="AN37">
        <v>4.5986906860333498E-3</v>
      </c>
      <c r="AO37">
        <v>4.5676184528077599E-3</v>
      </c>
      <c r="AP37">
        <v>4.5365462184186103E-3</v>
      </c>
      <c r="AQ37">
        <v>4.5054739828115503E-3</v>
      </c>
      <c r="AR37">
        <v>4.4744017516066504E-3</v>
      </c>
      <c r="AS37">
        <v>4.4433295144474302E-3</v>
      </c>
      <c r="AT37">
        <v>4.4122572804782996E-3</v>
      </c>
      <c r="AU37">
        <v>4.3811850470187397E-3</v>
      </c>
      <c r="AV37">
        <v>4.3501128129163E-3</v>
      </c>
      <c r="AW37">
        <v>4.3190405769021802E-3</v>
      </c>
      <c r="AX37">
        <v>4.2879683437389597E-3</v>
      </c>
      <c r="AY37">
        <v>4.2568961104243802E-3</v>
      </c>
      <c r="AZ37">
        <v>4.2258238761023201E-3</v>
      </c>
      <c r="BA37">
        <v>4.1947516409007396E-3</v>
      </c>
      <c r="BB37">
        <v>4.1636794047292796E-3</v>
      </c>
      <c r="BC37">
        <v>4.1326071729286202E-3</v>
      </c>
      <c r="BD37">
        <v>4.1015349373467198E-3</v>
      </c>
      <c r="BE37">
        <v>4.0704627048477604E-3</v>
      </c>
      <c r="BF37">
        <v>4.0393904701351499E-3</v>
      </c>
      <c r="BG37">
        <v>4.0083182358738104E-3</v>
      </c>
      <c r="BH37">
        <v>3.97724600108155E-3</v>
      </c>
      <c r="BI37">
        <v>3.9461737646457103E-3</v>
      </c>
    </row>
    <row r="38" spans="1:61" x14ac:dyDescent="0.2">
      <c r="A38" t="s">
        <v>217</v>
      </c>
      <c r="B38" t="s">
        <v>248</v>
      </c>
      <c r="C38" t="s">
        <v>250</v>
      </c>
      <c r="D38" t="s">
        <v>218</v>
      </c>
      <c r="E38" t="s">
        <v>12</v>
      </c>
      <c r="F38" t="s">
        <v>58</v>
      </c>
      <c r="G38" t="s">
        <v>225</v>
      </c>
      <c r="H38">
        <v>0</v>
      </c>
      <c r="I38">
        <v>0</v>
      </c>
      <c r="J38">
        <v>0</v>
      </c>
      <c r="K38">
        <v>0</v>
      </c>
      <c r="L38">
        <v>0</v>
      </c>
      <c r="M38">
        <v>0</v>
      </c>
      <c r="N38">
        <v>0</v>
      </c>
      <c r="O38">
        <v>0</v>
      </c>
      <c r="P38">
        <v>0</v>
      </c>
      <c r="Q38">
        <v>0</v>
      </c>
      <c r="R38">
        <v>0</v>
      </c>
      <c r="S38">
        <v>82.484820905999996</v>
      </c>
      <c r="T38">
        <v>84.303454145000003</v>
      </c>
      <c r="U38">
        <v>87.813134504000004</v>
      </c>
      <c r="V38">
        <v>90.203636059999994</v>
      </c>
      <c r="W38">
        <v>97.468883235000007</v>
      </c>
      <c r="X38">
        <v>99.482987221000002</v>
      </c>
      <c r="Y38">
        <v>104.14928322</v>
      </c>
      <c r="Z38">
        <v>101.530739207</v>
      </c>
      <c r="AA38">
        <v>86.748419443000003</v>
      </c>
      <c r="AB38">
        <v>92.812944291999997</v>
      </c>
      <c r="AC38">
        <v>111.93924034299999</v>
      </c>
      <c r="AD38">
        <v>88.809841668000004</v>
      </c>
      <c r="AE38">
        <v>61.375804006999999</v>
      </c>
      <c r="AF38">
        <v>74.494186877999994</v>
      </c>
      <c r="AG38">
        <v>78.166934130000001</v>
      </c>
      <c r="AH38">
        <v>88.494186196000001</v>
      </c>
      <c r="AI38">
        <v>91.610552881999993</v>
      </c>
      <c r="AJ38">
        <v>95.042430495000005</v>
      </c>
      <c r="AK38">
        <v>105.727900486</v>
      </c>
      <c r="AL38">
        <v>107.227871685</v>
      </c>
      <c r="AM38">
        <v>103.71998316200001</v>
      </c>
      <c r="AN38">
        <v>122.389762428</v>
      </c>
      <c r="AO38">
        <v>122.47452487</v>
      </c>
      <c r="AP38">
        <v>129.64663972100001</v>
      </c>
      <c r="AQ38">
        <v>141.42124030599999</v>
      </c>
      <c r="AR38">
        <v>152.26895463</v>
      </c>
      <c r="AS38">
        <v>163.061914449</v>
      </c>
      <c r="AT38">
        <v>192.093221844</v>
      </c>
      <c r="AU38">
        <v>221.95023872100001</v>
      </c>
      <c r="AV38">
        <v>223.320831997</v>
      </c>
      <c r="AW38">
        <v>224.75500264799999</v>
      </c>
      <c r="AX38">
        <v>255.578223721</v>
      </c>
      <c r="AY38">
        <v>243.31308832299999</v>
      </c>
      <c r="AZ38">
        <v>284.02458712200001</v>
      </c>
      <c r="BA38">
        <v>292.69274821699997</v>
      </c>
      <c r="BB38">
        <v>303.91087705400003</v>
      </c>
      <c r="BC38">
        <v>321.760051551</v>
      </c>
      <c r="BD38">
        <v>319.79134841400003</v>
      </c>
      <c r="BE38">
        <v>432.94680600700002</v>
      </c>
      <c r="BF38">
        <v>434.645727674</v>
      </c>
      <c r="BG38">
        <v>492.092414582</v>
      </c>
      <c r="BH38">
        <v>585.97921710799994</v>
      </c>
      <c r="BI38">
        <v>621.78041710299999</v>
      </c>
    </row>
    <row r="39" spans="1:61" x14ac:dyDescent="0.2">
      <c r="A39" t="s">
        <v>217</v>
      </c>
      <c r="B39" t="s">
        <v>248</v>
      </c>
      <c r="C39" t="s">
        <v>250</v>
      </c>
      <c r="D39" t="s">
        <v>218</v>
      </c>
      <c r="E39" t="s">
        <v>12</v>
      </c>
      <c r="F39" t="s">
        <v>58</v>
      </c>
      <c r="G39" t="s">
        <v>226</v>
      </c>
      <c r="H39">
        <v>0</v>
      </c>
      <c r="I39">
        <v>0</v>
      </c>
      <c r="J39">
        <v>0</v>
      </c>
      <c r="K39">
        <v>0</v>
      </c>
      <c r="L39">
        <v>0</v>
      </c>
      <c r="M39">
        <v>0</v>
      </c>
      <c r="N39">
        <v>0</v>
      </c>
      <c r="O39">
        <v>0</v>
      </c>
      <c r="P39">
        <v>0</v>
      </c>
      <c r="Q39">
        <v>0</v>
      </c>
      <c r="R39">
        <v>0</v>
      </c>
      <c r="S39">
        <v>561.12145018521505</v>
      </c>
      <c r="T39">
        <v>577.53885323468</v>
      </c>
      <c r="U39">
        <v>618.97241553410799</v>
      </c>
      <c r="V39">
        <v>604.17485555666406</v>
      </c>
      <c r="W39">
        <v>680.52196166124702</v>
      </c>
      <c r="X39">
        <v>647.50341835828704</v>
      </c>
      <c r="Y39">
        <v>732.19122263614599</v>
      </c>
      <c r="Z39">
        <v>699.30141321352198</v>
      </c>
      <c r="AA39">
        <v>592.36947986888697</v>
      </c>
      <c r="AB39">
        <v>634.95947763481399</v>
      </c>
      <c r="AC39">
        <v>714.32572506378995</v>
      </c>
      <c r="AD39">
        <v>658.36300726384502</v>
      </c>
      <c r="AE39">
        <v>356.465481198335</v>
      </c>
      <c r="AF39">
        <v>517.59566447584405</v>
      </c>
      <c r="AG39">
        <v>627.37917032173095</v>
      </c>
      <c r="AH39">
        <v>647.68000738703302</v>
      </c>
      <c r="AI39">
        <v>624.121547060995</v>
      </c>
      <c r="AJ39">
        <v>602.37818226776403</v>
      </c>
      <c r="AK39">
        <v>755.98288488745698</v>
      </c>
      <c r="AL39">
        <v>755.32130714030097</v>
      </c>
      <c r="AM39">
        <v>729.343284078441</v>
      </c>
      <c r="AN39">
        <v>794.80712370640094</v>
      </c>
      <c r="AO39">
        <v>867.439129087418</v>
      </c>
      <c r="AP39">
        <v>927.51786940633804</v>
      </c>
      <c r="AQ39">
        <v>1006.11816155421</v>
      </c>
      <c r="AR39">
        <v>1102.0728692003299</v>
      </c>
      <c r="AS39">
        <v>1105.7160068532401</v>
      </c>
      <c r="AT39">
        <v>1348.2299683789599</v>
      </c>
      <c r="AU39">
        <v>1494.6072826391</v>
      </c>
      <c r="AV39">
        <v>1522.4913830379301</v>
      </c>
      <c r="AW39">
        <v>1562.15354762077</v>
      </c>
      <c r="AX39">
        <v>1561.2757834065101</v>
      </c>
      <c r="AY39">
        <v>1484.48617628643</v>
      </c>
      <c r="AZ39">
        <v>1805.3605281544601</v>
      </c>
      <c r="BA39">
        <v>1719.95127580034</v>
      </c>
      <c r="BB39">
        <v>1772.4508376096501</v>
      </c>
      <c r="BC39">
        <v>1827.8350659426701</v>
      </c>
      <c r="BD39">
        <v>1802.28853779523</v>
      </c>
      <c r="BE39">
        <v>2360.5019850201802</v>
      </c>
      <c r="BF39">
        <v>2383.0570675705198</v>
      </c>
      <c r="BG39">
        <v>2703.4378349469698</v>
      </c>
      <c r="BH39">
        <v>3167.2224963901699</v>
      </c>
      <c r="BI39">
        <v>3321.81656228158</v>
      </c>
    </row>
    <row r="40" spans="1:61" x14ac:dyDescent="0.2">
      <c r="A40" t="s">
        <v>217</v>
      </c>
      <c r="B40" t="s">
        <v>248</v>
      </c>
      <c r="C40" t="s">
        <v>250</v>
      </c>
      <c r="D40" t="s">
        <v>218</v>
      </c>
      <c r="E40" t="s">
        <v>12</v>
      </c>
      <c r="F40" t="s">
        <v>58</v>
      </c>
      <c r="G40" t="s">
        <v>44</v>
      </c>
      <c r="H40">
        <v>0</v>
      </c>
      <c r="I40">
        <v>0</v>
      </c>
      <c r="J40">
        <v>0</v>
      </c>
      <c r="K40">
        <v>0</v>
      </c>
      <c r="L40">
        <v>0</v>
      </c>
      <c r="M40">
        <v>0</v>
      </c>
      <c r="N40">
        <v>0</v>
      </c>
      <c r="O40">
        <v>0</v>
      </c>
      <c r="P40">
        <v>0</v>
      </c>
      <c r="Q40">
        <v>0</v>
      </c>
      <c r="R40">
        <v>0</v>
      </c>
      <c r="S40">
        <v>0.14699994248798301</v>
      </c>
      <c r="T40">
        <v>0.14597018654733501</v>
      </c>
      <c r="U40">
        <v>0.141869221148129</v>
      </c>
      <c r="V40">
        <v>0.149300546407033</v>
      </c>
      <c r="W40">
        <v>0.14322665354849801</v>
      </c>
      <c r="X40">
        <v>0.15364086798682</v>
      </c>
      <c r="Y40">
        <v>0.14224328290228</v>
      </c>
      <c r="Z40">
        <v>0.14518880884343199</v>
      </c>
      <c r="AA40">
        <v>0.146443094033475</v>
      </c>
      <c r="AB40">
        <v>0.146171444889243</v>
      </c>
      <c r="AC40">
        <v>0.156706158570733</v>
      </c>
      <c r="AD40">
        <v>0.134894945019912</v>
      </c>
      <c r="AE40">
        <v>0.17217881462371101</v>
      </c>
      <c r="AF40">
        <v>0.14392351402989101</v>
      </c>
      <c r="AG40">
        <v>0.124592810580426</v>
      </c>
      <c r="AH40">
        <v>0.13663257347253399</v>
      </c>
      <c r="AI40">
        <v>0.14678319201347301</v>
      </c>
      <c r="AJ40">
        <v>0.15777867341940399</v>
      </c>
      <c r="AK40">
        <v>0.13985488639963001</v>
      </c>
      <c r="AL40">
        <v>0.14196325546669999</v>
      </c>
      <c r="AM40">
        <v>0.14221010246643301</v>
      </c>
      <c r="AN40">
        <v>0.153986745686505</v>
      </c>
      <c r="AO40">
        <v>0.14119091560793201</v>
      </c>
      <c r="AP40">
        <v>0.13977805064174201</v>
      </c>
      <c r="AQ40">
        <v>0.14056126378589301</v>
      </c>
      <c r="AR40">
        <v>0.13816595879044399</v>
      </c>
      <c r="AS40">
        <v>0.14747178609909001</v>
      </c>
      <c r="AT40">
        <v>0.142478083375467</v>
      </c>
      <c r="AU40">
        <v>0.148500707375848</v>
      </c>
      <c r="AV40">
        <v>0.14668117960141999</v>
      </c>
      <c r="AW40">
        <v>0.14387510305265</v>
      </c>
      <c r="AX40">
        <v>0.163698320589691</v>
      </c>
      <c r="AY40">
        <v>0.16390390979030101</v>
      </c>
      <c r="AZ40">
        <v>0.15732291843798399</v>
      </c>
      <c r="BA40">
        <v>0.17017502317372499</v>
      </c>
      <c r="BB40">
        <v>0.17146364266094899</v>
      </c>
      <c r="BC40">
        <v>0.17603341655176</v>
      </c>
      <c r="BD40">
        <v>0.17743626600722101</v>
      </c>
      <c r="BE40">
        <v>0.183413023481656</v>
      </c>
      <c r="BF40">
        <v>0.18238997864919501</v>
      </c>
      <c r="BG40">
        <v>0.182024682876295</v>
      </c>
      <c r="BH40">
        <v>0.18501359401679801</v>
      </c>
      <c r="BI40">
        <v>0.18718084079752201</v>
      </c>
    </row>
    <row r="41" spans="1:61" x14ac:dyDescent="0.2">
      <c r="A41" t="s">
        <v>217</v>
      </c>
      <c r="B41" t="s">
        <v>248</v>
      </c>
      <c r="C41" t="s">
        <v>250</v>
      </c>
      <c r="D41" t="s">
        <v>218</v>
      </c>
      <c r="E41" t="s">
        <v>12</v>
      </c>
      <c r="F41" t="s">
        <v>59</v>
      </c>
      <c r="G41" t="s">
        <v>225</v>
      </c>
      <c r="H41">
        <v>0</v>
      </c>
      <c r="I41">
        <v>0</v>
      </c>
      <c r="J41">
        <v>0</v>
      </c>
      <c r="K41">
        <v>0</v>
      </c>
      <c r="L41">
        <v>0</v>
      </c>
      <c r="M41">
        <v>0</v>
      </c>
      <c r="N41">
        <v>0</v>
      </c>
      <c r="O41">
        <v>0</v>
      </c>
      <c r="P41">
        <v>0</v>
      </c>
      <c r="Q41">
        <v>0</v>
      </c>
      <c r="R41">
        <v>0</v>
      </c>
      <c r="S41">
        <v>136.59544565549399</v>
      </c>
      <c r="T41">
        <v>151.88133970727799</v>
      </c>
      <c r="U41">
        <v>170.726166030976</v>
      </c>
      <c r="V41">
        <v>165.13467793579201</v>
      </c>
      <c r="W41">
        <v>163.69714702934399</v>
      </c>
      <c r="X41">
        <v>171.26637950580599</v>
      </c>
      <c r="Y41">
        <v>179.89573487454501</v>
      </c>
      <c r="Z41">
        <v>166.57630626114701</v>
      </c>
      <c r="AA41">
        <v>190.594606527742</v>
      </c>
      <c r="AB41">
        <v>205.51689766519701</v>
      </c>
      <c r="AC41">
        <v>212.539183639014</v>
      </c>
      <c r="AD41">
        <v>177.05153523342</v>
      </c>
      <c r="AE41">
        <v>100.34603637339001</v>
      </c>
      <c r="AF41">
        <v>91.65414623433</v>
      </c>
      <c r="AG41">
        <v>108.71326624773</v>
      </c>
      <c r="AH41">
        <v>135.38373975024001</v>
      </c>
      <c r="AI41">
        <v>164.31732951063</v>
      </c>
      <c r="AJ41">
        <v>166.85879473374001</v>
      </c>
      <c r="AK41">
        <v>170.71675466175</v>
      </c>
      <c r="AL41">
        <v>171.81711041400001</v>
      </c>
      <c r="AM41">
        <v>172.43910625820999</v>
      </c>
      <c r="AN41">
        <v>175.79056746006</v>
      </c>
      <c r="AO41">
        <v>178.12300146285</v>
      </c>
      <c r="AP41">
        <v>180.72677406893999</v>
      </c>
      <c r="AQ41">
        <v>182.52256061187001</v>
      </c>
      <c r="AR41">
        <v>184.11132585006001</v>
      </c>
      <c r="AS41">
        <v>184.29315018225</v>
      </c>
      <c r="AT41">
        <v>184.41065721588001</v>
      </c>
      <c r="AU41">
        <v>183.00464823986999</v>
      </c>
      <c r="AV41">
        <v>181.33534032288</v>
      </c>
      <c r="AW41">
        <v>179.94139084035001</v>
      </c>
      <c r="AX41">
        <v>121.83056645640001</v>
      </c>
      <c r="AY41">
        <v>102.64249738691301</v>
      </c>
      <c r="AZ41">
        <v>93.131448314880004</v>
      </c>
      <c r="BA41">
        <v>88.436285519999998</v>
      </c>
      <c r="BB41">
        <v>85.194291689460002</v>
      </c>
      <c r="BC41">
        <v>87.849390170640007</v>
      </c>
      <c r="BD41">
        <v>91.87525107738</v>
      </c>
      <c r="BE41">
        <v>93.499262866020004</v>
      </c>
      <c r="BF41">
        <v>88.838268635999995</v>
      </c>
      <c r="BG41">
        <v>119.53358140439001</v>
      </c>
      <c r="BH41">
        <v>124.235248766553</v>
      </c>
      <c r="BI41">
        <v>122.669339677642</v>
      </c>
    </row>
    <row r="42" spans="1:61" x14ac:dyDescent="0.2">
      <c r="A42" t="s">
        <v>217</v>
      </c>
      <c r="B42" t="s">
        <v>248</v>
      </c>
      <c r="C42" t="s">
        <v>250</v>
      </c>
      <c r="D42" t="s">
        <v>218</v>
      </c>
      <c r="E42" t="s">
        <v>12</v>
      </c>
      <c r="F42" t="s">
        <v>59</v>
      </c>
      <c r="G42" t="s">
        <v>226</v>
      </c>
      <c r="H42">
        <v>0</v>
      </c>
      <c r="I42">
        <v>0</v>
      </c>
      <c r="J42">
        <v>0</v>
      </c>
      <c r="K42">
        <v>0</v>
      </c>
      <c r="L42">
        <v>0</v>
      </c>
      <c r="M42">
        <v>0</v>
      </c>
      <c r="N42">
        <v>0</v>
      </c>
      <c r="O42">
        <v>0</v>
      </c>
      <c r="P42">
        <v>0</v>
      </c>
      <c r="Q42">
        <v>0</v>
      </c>
      <c r="R42">
        <v>0</v>
      </c>
      <c r="S42">
        <v>2658.94913645717</v>
      </c>
      <c r="T42">
        <v>2809.79924212879</v>
      </c>
      <c r="U42">
        <v>2965.6963600674299</v>
      </c>
      <c r="V42">
        <v>3090.5492881221799</v>
      </c>
      <c r="W42">
        <v>3166.1021184524602</v>
      </c>
      <c r="X42">
        <v>3255.53769280098</v>
      </c>
      <c r="Y42">
        <v>3383.3348880293702</v>
      </c>
      <c r="Z42">
        <v>3453.9031106981301</v>
      </c>
      <c r="AA42">
        <v>3567.2752364201501</v>
      </c>
      <c r="AB42">
        <v>3630.6088735210001</v>
      </c>
      <c r="AC42">
        <v>3767.1053082134699</v>
      </c>
      <c r="AD42">
        <v>3782.97766583355</v>
      </c>
      <c r="AE42">
        <v>3629.0740099702798</v>
      </c>
      <c r="AF42">
        <v>3780.81350669629</v>
      </c>
      <c r="AG42">
        <v>3988.93782185691</v>
      </c>
      <c r="AH42">
        <v>4154.4801002873301</v>
      </c>
      <c r="AI42">
        <v>4367.3580796556698</v>
      </c>
      <c r="AJ42">
        <v>4492.03287142113</v>
      </c>
      <c r="AK42">
        <v>4694.1541835272101</v>
      </c>
      <c r="AL42">
        <v>4772.2177560447399</v>
      </c>
      <c r="AM42">
        <v>4855.2057029566604</v>
      </c>
      <c r="AN42">
        <v>4967.2193147989501</v>
      </c>
      <c r="AO42">
        <v>5036.1108093673802</v>
      </c>
      <c r="AP42">
        <v>5081.1062287643899</v>
      </c>
      <c r="AQ42">
        <v>5085.0937119831697</v>
      </c>
      <c r="AR42">
        <v>5054.2952962683403</v>
      </c>
      <c r="AS42">
        <v>4992.3601113292698</v>
      </c>
      <c r="AT42">
        <v>5003.8754498015296</v>
      </c>
      <c r="AU42">
        <v>4848.9753012876199</v>
      </c>
      <c r="AV42">
        <v>4729.6237828633803</v>
      </c>
      <c r="AW42">
        <v>4599.29304992998</v>
      </c>
      <c r="AX42">
        <v>4259.5628247841396</v>
      </c>
      <c r="AY42">
        <v>4104.8756597047504</v>
      </c>
      <c r="AZ42">
        <v>3977.3487951683801</v>
      </c>
      <c r="BA42">
        <v>3821.5130395224401</v>
      </c>
      <c r="BB42">
        <v>3741.0033143092601</v>
      </c>
      <c r="BC42">
        <v>3767.2758129286099</v>
      </c>
      <c r="BD42">
        <v>3848.3325282666001</v>
      </c>
      <c r="BE42">
        <v>3859.5148173456</v>
      </c>
      <c r="BF42">
        <v>3959.9594750790702</v>
      </c>
      <c r="BG42">
        <v>4251.5671377153003</v>
      </c>
      <c r="BH42">
        <v>4331.9985966254899</v>
      </c>
      <c r="BI42">
        <v>4437.6504344602399</v>
      </c>
    </row>
    <row r="43" spans="1:61" x14ac:dyDescent="0.2">
      <c r="A43" t="s">
        <v>217</v>
      </c>
      <c r="B43" t="s">
        <v>248</v>
      </c>
      <c r="C43" t="s">
        <v>250</v>
      </c>
      <c r="D43" t="s">
        <v>218</v>
      </c>
      <c r="E43" t="s">
        <v>12</v>
      </c>
      <c r="F43" t="s">
        <v>59</v>
      </c>
      <c r="G43" t="s">
        <v>44</v>
      </c>
      <c r="H43">
        <v>0</v>
      </c>
      <c r="I43">
        <v>0</v>
      </c>
      <c r="J43">
        <v>0</v>
      </c>
      <c r="K43">
        <v>0</v>
      </c>
      <c r="L43">
        <v>0</v>
      </c>
      <c r="M43">
        <v>0</v>
      </c>
      <c r="N43">
        <v>0</v>
      </c>
      <c r="O43">
        <v>0</v>
      </c>
      <c r="P43">
        <v>0</v>
      </c>
      <c r="Q43">
        <v>0</v>
      </c>
      <c r="R43">
        <v>0</v>
      </c>
      <c r="S43">
        <v>5.1371966384244697E-2</v>
      </c>
      <c r="T43">
        <v>5.4054160678115797E-2</v>
      </c>
      <c r="U43">
        <v>5.7566974262697003E-2</v>
      </c>
      <c r="V43">
        <v>5.3432145078691998E-2</v>
      </c>
      <c r="W43">
        <v>5.1703053440789397E-2</v>
      </c>
      <c r="X43">
        <v>5.2607708976778397E-2</v>
      </c>
      <c r="Y43">
        <v>5.3171128731902099E-2</v>
      </c>
      <c r="Z43">
        <v>4.8228424747988302E-2</v>
      </c>
      <c r="AA43">
        <v>5.3428623780375301E-2</v>
      </c>
      <c r="AB43">
        <v>5.6606730392823802E-2</v>
      </c>
      <c r="AC43">
        <v>5.64197616603953E-2</v>
      </c>
      <c r="AD43">
        <v>4.6802162442692599E-2</v>
      </c>
      <c r="AE43">
        <v>2.7650589681474099E-2</v>
      </c>
      <c r="AF43">
        <v>2.4241911448951201E-2</v>
      </c>
      <c r="AG43">
        <v>2.7253687849444101E-2</v>
      </c>
      <c r="AH43">
        <v>3.2587408407823801E-2</v>
      </c>
      <c r="AI43">
        <v>3.7623965453179697E-2</v>
      </c>
      <c r="AJ43">
        <v>3.7145497263681299E-2</v>
      </c>
      <c r="AK43">
        <v>3.6367947874577998E-2</v>
      </c>
      <c r="AL43">
        <v>3.6003619113224097E-2</v>
      </c>
      <c r="AM43">
        <v>3.5516333767939098E-2</v>
      </c>
      <c r="AN43">
        <v>3.5390136073984703E-2</v>
      </c>
      <c r="AO43">
        <v>3.53691585045217E-2</v>
      </c>
      <c r="AP43">
        <v>3.5568391199112703E-2</v>
      </c>
      <c r="AQ43">
        <v>3.5893647383872199E-2</v>
      </c>
      <c r="AR43">
        <v>3.64267054174678E-2</v>
      </c>
      <c r="AS43">
        <v>3.6915035388579001E-2</v>
      </c>
      <c r="AT43">
        <v>3.6853566613692199E-2</v>
      </c>
      <c r="AU43">
        <v>3.7740890986034503E-2</v>
      </c>
      <c r="AV43">
        <v>3.8340330784850898E-2</v>
      </c>
      <c r="AW43">
        <v>3.9123706379851103E-2</v>
      </c>
      <c r="AX43">
        <v>2.8601659716704399E-2</v>
      </c>
      <c r="AY43">
        <v>2.5005019858334799E-2</v>
      </c>
      <c r="AZ43">
        <v>2.34154591691869E-2</v>
      </c>
      <c r="BA43">
        <v>2.3141694037252698E-2</v>
      </c>
      <c r="BB43">
        <v>2.2773113128126299E-2</v>
      </c>
      <c r="BC43">
        <v>2.3319075781273201E-2</v>
      </c>
      <c r="BD43">
        <v>2.3874041653766099E-2</v>
      </c>
      <c r="BE43">
        <v>2.4225652003151101E-2</v>
      </c>
      <c r="BF43">
        <v>2.2434135802419101E-2</v>
      </c>
      <c r="BG43">
        <v>2.8115181421931999E-2</v>
      </c>
      <c r="BH43">
        <v>2.86785062357428E-2</v>
      </c>
      <c r="BI43">
        <v>2.76428577440581E-2</v>
      </c>
    </row>
    <row r="44" spans="1:61" x14ac:dyDescent="0.2">
      <c r="A44" t="s">
        <v>217</v>
      </c>
      <c r="B44" t="s">
        <v>248</v>
      </c>
      <c r="C44" t="s">
        <v>250</v>
      </c>
      <c r="D44" t="s">
        <v>218</v>
      </c>
      <c r="E44" t="s">
        <v>12</v>
      </c>
      <c r="F44" t="s">
        <v>57</v>
      </c>
      <c r="G44" t="s">
        <v>225</v>
      </c>
      <c r="H44">
        <v>0</v>
      </c>
      <c r="I44">
        <v>0</v>
      </c>
      <c r="J44">
        <v>0</v>
      </c>
      <c r="K44">
        <v>0</v>
      </c>
      <c r="L44">
        <v>0</v>
      </c>
      <c r="M44">
        <v>0</v>
      </c>
      <c r="N44">
        <v>0</v>
      </c>
      <c r="O44">
        <v>0</v>
      </c>
      <c r="P44">
        <v>0</v>
      </c>
      <c r="Q44">
        <v>0</v>
      </c>
      <c r="R44">
        <v>0</v>
      </c>
      <c r="S44">
        <v>30.860855656281299</v>
      </c>
      <c r="T44">
        <v>35.860381191509902</v>
      </c>
      <c r="U44">
        <v>41.515537648854</v>
      </c>
      <c r="V44">
        <v>52.7719338556861</v>
      </c>
      <c r="W44">
        <v>48.6162356852602</v>
      </c>
      <c r="X44">
        <v>49.455786717255897</v>
      </c>
      <c r="Y44">
        <v>50.296928303019698</v>
      </c>
      <c r="Z44">
        <v>40.083604052711799</v>
      </c>
      <c r="AA44">
        <v>50.482873597548497</v>
      </c>
      <c r="AB44">
        <v>51.670980938981401</v>
      </c>
      <c r="AC44">
        <v>51.077393593279503</v>
      </c>
      <c r="AD44">
        <v>68.153592603773802</v>
      </c>
      <c r="AE44">
        <v>37.138940593500401</v>
      </c>
      <c r="AF44">
        <v>16.6851796475983</v>
      </c>
      <c r="AG44">
        <v>44.742367080803199</v>
      </c>
      <c r="AH44">
        <v>79.463954025701199</v>
      </c>
      <c r="AI44">
        <v>76.175125037212595</v>
      </c>
      <c r="AJ44">
        <v>88.842974461346998</v>
      </c>
      <c r="AK44">
        <v>93.075628232245705</v>
      </c>
      <c r="AL44">
        <v>96.058226774596406</v>
      </c>
      <c r="AM44">
        <v>103.623247535922</v>
      </c>
      <c r="AN44">
        <v>112.019600845504</v>
      </c>
      <c r="AO44">
        <v>118.19744486310501</v>
      </c>
      <c r="AP44">
        <v>105.114889959688</v>
      </c>
      <c r="AQ44">
        <v>124.61520998130401</v>
      </c>
      <c r="AR44">
        <v>137.394320745079</v>
      </c>
      <c r="AS44">
        <v>160.33091932565401</v>
      </c>
      <c r="AT44">
        <v>95.851029455790695</v>
      </c>
      <c r="AU44">
        <v>149.636932251856</v>
      </c>
      <c r="AV44">
        <v>154.579994763652</v>
      </c>
      <c r="AW44">
        <v>159.05254648485899</v>
      </c>
      <c r="AX44">
        <v>187.06343906478199</v>
      </c>
      <c r="AY44">
        <v>136.02996734668</v>
      </c>
      <c r="AZ44">
        <v>136.84068257013999</v>
      </c>
      <c r="BA44">
        <v>161.391445735574</v>
      </c>
      <c r="BB44">
        <v>212.15776771901801</v>
      </c>
      <c r="BC44">
        <v>175.51899197782001</v>
      </c>
      <c r="BD44">
        <v>193.81815890030001</v>
      </c>
      <c r="BE44">
        <v>193.56124777091</v>
      </c>
      <c r="BF44">
        <v>211.43543614265499</v>
      </c>
      <c r="BG44">
        <v>224.28109529751401</v>
      </c>
      <c r="BH44">
        <v>241.510692837189</v>
      </c>
      <c r="BI44">
        <v>263.74017496676902</v>
      </c>
    </row>
    <row r="45" spans="1:61" x14ac:dyDescent="0.2">
      <c r="A45" t="s">
        <v>217</v>
      </c>
      <c r="B45" t="s">
        <v>248</v>
      </c>
      <c r="C45" t="s">
        <v>250</v>
      </c>
      <c r="D45" t="s">
        <v>218</v>
      </c>
      <c r="E45" t="s">
        <v>12</v>
      </c>
      <c r="F45" t="s">
        <v>57</v>
      </c>
      <c r="G45" t="s">
        <v>226</v>
      </c>
      <c r="H45">
        <v>0</v>
      </c>
      <c r="I45">
        <v>0</v>
      </c>
      <c r="J45">
        <v>0</v>
      </c>
      <c r="K45">
        <v>0</v>
      </c>
      <c r="L45">
        <v>0</v>
      </c>
      <c r="M45">
        <v>0</v>
      </c>
      <c r="N45">
        <v>0</v>
      </c>
      <c r="O45">
        <v>0</v>
      </c>
      <c r="P45">
        <v>0</v>
      </c>
      <c r="Q45">
        <v>0</v>
      </c>
      <c r="R45">
        <v>0</v>
      </c>
      <c r="S45">
        <v>87.158785054166401</v>
      </c>
      <c r="T45">
        <v>100.696699546793</v>
      </c>
      <c r="U45">
        <v>116.159280591396</v>
      </c>
      <c r="V45">
        <v>144.83568872030099</v>
      </c>
      <c r="W45">
        <v>139.61202198284801</v>
      </c>
      <c r="X45">
        <v>147.70230396546</v>
      </c>
      <c r="Y45">
        <v>152.64512143780601</v>
      </c>
      <c r="Z45">
        <v>125.80022006039999</v>
      </c>
      <c r="AA45">
        <v>152.22770184377501</v>
      </c>
      <c r="AB45">
        <v>152.85330298004101</v>
      </c>
      <c r="AC45">
        <v>152.75837205386199</v>
      </c>
      <c r="AD45">
        <v>195.30824149636899</v>
      </c>
      <c r="AE45">
        <v>125.523997164452</v>
      </c>
      <c r="AF45">
        <v>80.812138740027507</v>
      </c>
      <c r="AG45">
        <v>139.08299780663501</v>
      </c>
      <c r="AH45">
        <v>206.672054404004</v>
      </c>
      <c r="AI45">
        <v>200.701612118301</v>
      </c>
      <c r="AJ45">
        <v>228.63801649002801</v>
      </c>
      <c r="AK45">
        <v>243.60510531332099</v>
      </c>
      <c r="AL45">
        <v>256.195947685639</v>
      </c>
      <c r="AM45">
        <v>278.39252716806402</v>
      </c>
      <c r="AN45">
        <v>310.19913216297999</v>
      </c>
      <c r="AO45">
        <v>331.80326459712097</v>
      </c>
      <c r="AP45">
        <v>311.57569501557703</v>
      </c>
      <c r="AQ45">
        <v>387.19272067733601</v>
      </c>
      <c r="AR45">
        <v>423.83629598362</v>
      </c>
      <c r="AS45">
        <v>438.61578076701898</v>
      </c>
      <c r="AT45">
        <v>447.52113400689802</v>
      </c>
      <c r="AU45">
        <v>587.93125407111495</v>
      </c>
      <c r="AV45">
        <v>477.444444049857</v>
      </c>
      <c r="AW45">
        <v>548.37533279547404</v>
      </c>
      <c r="AX45">
        <v>802.05303958636705</v>
      </c>
      <c r="AY45">
        <v>643.094757406643</v>
      </c>
      <c r="AZ45">
        <v>472.76276512644</v>
      </c>
      <c r="BA45">
        <v>631.06013674414805</v>
      </c>
      <c r="BB45">
        <v>986.21296614643995</v>
      </c>
      <c r="BC45">
        <v>936.05449800982899</v>
      </c>
      <c r="BD45">
        <v>857.85124845364305</v>
      </c>
      <c r="BE45">
        <v>830.955175755185</v>
      </c>
      <c r="BF45">
        <v>1180.9271967831401</v>
      </c>
      <c r="BG45">
        <v>1096.2476744878199</v>
      </c>
      <c r="BH45">
        <v>1197.0318260848301</v>
      </c>
      <c r="BI45">
        <v>1373.78853900595</v>
      </c>
    </row>
    <row r="46" spans="1:61" x14ac:dyDescent="0.2">
      <c r="A46" t="s">
        <v>217</v>
      </c>
      <c r="B46" t="s">
        <v>248</v>
      </c>
      <c r="C46" t="s">
        <v>250</v>
      </c>
      <c r="D46" t="s">
        <v>218</v>
      </c>
      <c r="E46" t="s">
        <v>12</v>
      </c>
      <c r="F46" t="s">
        <v>57</v>
      </c>
      <c r="G46" t="s">
        <v>44</v>
      </c>
      <c r="H46">
        <v>0</v>
      </c>
      <c r="I46">
        <v>0</v>
      </c>
      <c r="J46">
        <v>0</v>
      </c>
      <c r="K46">
        <v>0</v>
      </c>
      <c r="L46">
        <v>0</v>
      </c>
      <c r="M46">
        <v>0</v>
      </c>
      <c r="N46">
        <v>0</v>
      </c>
      <c r="O46">
        <v>0</v>
      </c>
      <c r="P46">
        <v>0</v>
      </c>
      <c r="Q46">
        <v>0</v>
      </c>
      <c r="R46">
        <v>0</v>
      </c>
      <c r="S46">
        <v>0.35407624873502103</v>
      </c>
      <c r="T46">
        <v>0.35612270663196799</v>
      </c>
      <c r="U46">
        <v>0.35740181445243202</v>
      </c>
      <c r="V46">
        <v>0.36435725422341603</v>
      </c>
      <c r="W46">
        <v>0.34822384916990101</v>
      </c>
      <c r="X46">
        <v>0.33483422661315398</v>
      </c>
      <c r="Y46">
        <v>0.32950236358200902</v>
      </c>
      <c r="Z46">
        <v>0.31862904558884297</v>
      </c>
      <c r="AA46">
        <v>0.33162737784320601</v>
      </c>
      <c r="AB46">
        <v>0.33804294661351397</v>
      </c>
      <c r="AC46">
        <v>0.33436722915108003</v>
      </c>
      <c r="AD46">
        <v>0.34895400256338399</v>
      </c>
      <c r="AE46">
        <v>0.295871239224831</v>
      </c>
      <c r="AF46">
        <v>0.20646872991784701</v>
      </c>
      <c r="AG46">
        <v>0.32169544650603399</v>
      </c>
      <c r="AH46">
        <v>0.38449297973476598</v>
      </c>
      <c r="AI46">
        <v>0.37954416127117202</v>
      </c>
      <c r="AJ46">
        <v>0.38857481282086698</v>
      </c>
      <c r="AK46">
        <v>0.38207585227958701</v>
      </c>
      <c r="AL46">
        <v>0.37494046116788299</v>
      </c>
      <c r="AM46">
        <v>0.37221993201478898</v>
      </c>
      <c r="AN46">
        <v>0.36112158040032299</v>
      </c>
      <c r="AO46">
        <v>0.35622749223586198</v>
      </c>
      <c r="AP46">
        <v>0.33736549943163202</v>
      </c>
      <c r="AQ46">
        <v>0.32184285325227202</v>
      </c>
      <c r="AR46">
        <v>0.32416836888926798</v>
      </c>
      <c r="AS46">
        <v>0.365538419628403</v>
      </c>
      <c r="AT46">
        <v>0.214182129450703</v>
      </c>
      <c r="AU46">
        <v>0.254514335163675</v>
      </c>
      <c r="AV46">
        <v>0.32376540703342999</v>
      </c>
      <c r="AW46">
        <v>0.29004321852708298</v>
      </c>
      <c r="AX46">
        <v>0.23323075885511699</v>
      </c>
      <c r="AY46">
        <v>0.211523987375107</v>
      </c>
      <c r="AZ46">
        <v>0.28944894281922201</v>
      </c>
      <c r="BA46">
        <v>0.25574653878194098</v>
      </c>
      <c r="BB46">
        <v>0.21512368525026601</v>
      </c>
      <c r="BC46">
        <v>0.187509372959582</v>
      </c>
      <c r="BD46">
        <v>0.225934460373725</v>
      </c>
      <c r="BE46">
        <v>0.23293825397380599</v>
      </c>
      <c r="BF46">
        <v>0.17904188905006799</v>
      </c>
      <c r="BG46">
        <v>0.20458980257568299</v>
      </c>
      <c r="BH46">
        <v>0.20175795461270701</v>
      </c>
      <c r="BI46">
        <v>0.191980182887249</v>
      </c>
    </row>
    <row r="47" spans="1:61" x14ac:dyDescent="0.2">
      <c r="A47" t="s">
        <v>217</v>
      </c>
      <c r="B47" t="s">
        <v>248</v>
      </c>
      <c r="C47" t="s">
        <v>250</v>
      </c>
      <c r="D47" t="s">
        <v>218</v>
      </c>
      <c r="E47" t="s">
        <v>12</v>
      </c>
      <c r="F47" t="s">
        <v>61</v>
      </c>
      <c r="G47" t="s">
        <v>225</v>
      </c>
      <c r="H47">
        <v>0</v>
      </c>
      <c r="I47">
        <v>0</v>
      </c>
      <c r="J47">
        <v>0</v>
      </c>
      <c r="K47">
        <v>0</v>
      </c>
      <c r="L47">
        <v>0</v>
      </c>
      <c r="M47">
        <v>0</v>
      </c>
      <c r="N47">
        <v>0</v>
      </c>
      <c r="O47">
        <v>0</v>
      </c>
      <c r="P47">
        <v>0</v>
      </c>
      <c r="Q47">
        <v>0</v>
      </c>
      <c r="R47">
        <v>0</v>
      </c>
      <c r="S47">
        <v>9.0988810701450706</v>
      </c>
      <c r="T47">
        <v>9.3606893882516502</v>
      </c>
      <c r="U47">
        <v>9.6004775942904903</v>
      </c>
      <c r="V47">
        <v>10.248635642861201</v>
      </c>
      <c r="W47">
        <v>9.3753868981766004</v>
      </c>
      <c r="X47">
        <v>9.0500745272956706</v>
      </c>
      <c r="Y47">
        <v>8.7379647666425697</v>
      </c>
      <c r="Z47">
        <v>8.7180987666571603</v>
      </c>
      <c r="AA47">
        <v>9.0021353920767293</v>
      </c>
      <c r="AB47">
        <v>9.2239104475079703</v>
      </c>
      <c r="AC47">
        <v>9.4380282591705207</v>
      </c>
      <c r="AD47">
        <v>9.9897293845819792</v>
      </c>
      <c r="AE47">
        <v>10.442747786375699</v>
      </c>
      <c r="AF47">
        <v>10.962193267100201</v>
      </c>
      <c r="AG47">
        <v>11.345868508881701</v>
      </c>
      <c r="AH47">
        <v>11.435786648993901</v>
      </c>
      <c r="AI47">
        <v>11.7396132844839</v>
      </c>
      <c r="AJ47">
        <v>11.621287419125199</v>
      </c>
      <c r="AK47">
        <v>11.6809845358726</v>
      </c>
      <c r="AL47">
        <v>11.8206095095534</v>
      </c>
      <c r="AM47">
        <v>12.241381801594301</v>
      </c>
      <c r="AN47">
        <v>12.166362735131001</v>
      </c>
      <c r="AO47">
        <v>12.3054189080106</v>
      </c>
      <c r="AP47">
        <v>12.521739163059801</v>
      </c>
      <c r="AQ47">
        <v>12.820341000966</v>
      </c>
      <c r="AR47">
        <v>13.148103910618699</v>
      </c>
      <c r="AS47">
        <v>13.3428215231741</v>
      </c>
      <c r="AT47">
        <v>13.5459773996885</v>
      </c>
      <c r="AU47">
        <v>13.762614810056199</v>
      </c>
      <c r="AV47">
        <v>13.9591738257652</v>
      </c>
      <c r="AW47">
        <v>14.1508484339556</v>
      </c>
      <c r="AX47">
        <v>14.360428475322299</v>
      </c>
      <c r="AY47">
        <v>14.5866408386757</v>
      </c>
      <c r="AZ47">
        <v>14.8122630429634</v>
      </c>
      <c r="BA47">
        <v>15.031349025356301</v>
      </c>
      <c r="BB47">
        <v>15.095845038099601</v>
      </c>
      <c r="BC47">
        <v>15.3234275063807</v>
      </c>
      <c r="BD47">
        <v>15.572751625709101</v>
      </c>
      <c r="BE47">
        <v>15.991081588957099</v>
      </c>
      <c r="BF47">
        <v>16.238144559458998</v>
      </c>
      <c r="BG47">
        <v>16.651121655121401</v>
      </c>
      <c r="BH47">
        <v>17.0730244192175</v>
      </c>
      <c r="BI47">
        <v>17.5123544562516</v>
      </c>
    </row>
    <row r="48" spans="1:61" x14ac:dyDescent="0.2">
      <c r="A48" t="s">
        <v>217</v>
      </c>
      <c r="B48" t="s">
        <v>248</v>
      </c>
      <c r="C48" t="s">
        <v>250</v>
      </c>
      <c r="D48" t="s">
        <v>218</v>
      </c>
      <c r="E48" t="s">
        <v>12</v>
      </c>
      <c r="F48" t="s">
        <v>61</v>
      </c>
      <c r="G48" t="s">
        <v>226</v>
      </c>
      <c r="H48">
        <v>0</v>
      </c>
      <c r="I48">
        <v>0</v>
      </c>
      <c r="J48">
        <v>0</v>
      </c>
      <c r="K48">
        <v>0</v>
      </c>
      <c r="L48">
        <v>0</v>
      </c>
      <c r="M48">
        <v>0</v>
      </c>
      <c r="N48">
        <v>0</v>
      </c>
      <c r="O48">
        <v>0</v>
      </c>
      <c r="P48">
        <v>0</v>
      </c>
      <c r="Q48">
        <v>0</v>
      </c>
      <c r="R48">
        <v>0</v>
      </c>
      <c r="S48">
        <v>964.41865410000003</v>
      </c>
      <c r="T48">
        <v>990.51668050000001</v>
      </c>
      <c r="U48">
        <v>1015.120993</v>
      </c>
      <c r="V48">
        <v>1070.3728160000001</v>
      </c>
      <c r="W48">
        <v>1012.1768479999999</v>
      </c>
      <c r="X48">
        <v>995.0571688</v>
      </c>
      <c r="Y48">
        <v>979.08824749999997</v>
      </c>
      <c r="Z48">
        <v>985.11023269999998</v>
      </c>
      <c r="AA48">
        <v>1013.9975899999999</v>
      </c>
      <c r="AB48">
        <v>1038.4123500000001</v>
      </c>
      <c r="AC48">
        <v>1062.435952</v>
      </c>
      <c r="AD48">
        <v>1111.852099</v>
      </c>
      <c r="AE48">
        <v>1154.0885129999999</v>
      </c>
      <c r="AF48">
        <v>1201.4785010000001</v>
      </c>
      <c r="AG48">
        <v>1238.928187</v>
      </c>
      <c r="AH48">
        <v>1254.645049</v>
      </c>
      <c r="AI48">
        <v>1286.5417749999999</v>
      </c>
      <c r="AJ48">
        <v>1287.1276580000001</v>
      </c>
      <c r="AK48">
        <v>1301.223432</v>
      </c>
      <c r="AL48">
        <v>1321.509202</v>
      </c>
      <c r="AM48">
        <v>1363.015382</v>
      </c>
      <c r="AN48">
        <v>1367.732207</v>
      </c>
      <c r="AO48">
        <v>1388.6716510000001</v>
      </c>
      <c r="AP48">
        <v>1415.623319</v>
      </c>
      <c r="AQ48">
        <v>1448.9674669999999</v>
      </c>
      <c r="AR48">
        <v>1484.74324</v>
      </c>
      <c r="AS48">
        <v>1510.844339</v>
      </c>
      <c r="AT48">
        <v>1537.8415070000001</v>
      </c>
      <c r="AU48">
        <v>1566.1174590000001</v>
      </c>
      <c r="AV48">
        <v>1593.172499</v>
      </c>
      <c r="AW48">
        <v>1620.147594</v>
      </c>
      <c r="AX48">
        <v>1648.7510520000001</v>
      </c>
      <c r="AY48">
        <v>1678.8945180000001</v>
      </c>
      <c r="AZ48">
        <v>1709.2988359999999</v>
      </c>
      <c r="BA48">
        <v>1739.5270310000001</v>
      </c>
      <c r="BB48">
        <v>1758.5309299999999</v>
      </c>
      <c r="BC48">
        <v>1790.039186</v>
      </c>
      <c r="BD48">
        <v>1823.5049260000001</v>
      </c>
      <c r="BE48">
        <v>1869.9322500000001</v>
      </c>
      <c r="BF48">
        <v>1903.9204319999999</v>
      </c>
      <c r="BG48">
        <v>1950.6552650000001</v>
      </c>
      <c r="BH48">
        <v>1998.4224670000001</v>
      </c>
      <c r="BI48">
        <v>2047.8652959999999</v>
      </c>
    </row>
    <row r="49" spans="1:61" x14ac:dyDescent="0.2">
      <c r="A49" t="s">
        <v>217</v>
      </c>
      <c r="B49" t="s">
        <v>248</v>
      </c>
      <c r="C49" t="s">
        <v>250</v>
      </c>
      <c r="D49" t="s">
        <v>218</v>
      </c>
      <c r="E49" t="s">
        <v>12</v>
      </c>
      <c r="F49" t="s">
        <v>61</v>
      </c>
      <c r="G49" t="s">
        <v>44</v>
      </c>
      <c r="H49">
        <v>0</v>
      </c>
      <c r="I49">
        <v>0</v>
      </c>
      <c r="J49">
        <v>0</v>
      </c>
      <c r="K49">
        <v>0</v>
      </c>
      <c r="L49">
        <v>0</v>
      </c>
      <c r="M49">
        <v>0</v>
      </c>
      <c r="N49">
        <v>0</v>
      </c>
      <c r="O49">
        <v>0</v>
      </c>
      <c r="P49">
        <v>0</v>
      </c>
      <c r="Q49">
        <v>0</v>
      </c>
      <c r="R49">
        <v>0</v>
      </c>
      <c r="S49">
        <v>9.4345759815649601E-3</v>
      </c>
      <c r="T49">
        <v>9.4503096944581495E-3</v>
      </c>
      <c r="U49">
        <v>9.4574712379044395E-3</v>
      </c>
      <c r="V49">
        <v>9.5748280315642604E-3</v>
      </c>
      <c r="W49">
        <v>9.2625976544531696E-3</v>
      </c>
      <c r="X49">
        <v>9.0950297239802899E-3</v>
      </c>
      <c r="Y49">
        <v>8.9245936604326094E-3</v>
      </c>
      <c r="Z49">
        <v>8.8498712908123105E-3</v>
      </c>
      <c r="AA49">
        <v>8.8778666545713692E-3</v>
      </c>
      <c r="AB49">
        <v>8.8827048787583993E-3</v>
      </c>
      <c r="AC49">
        <v>8.8833856209437796E-3</v>
      </c>
      <c r="AD49">
        <v>8.9847646045429497E-3</v>
      </c>
      <c r="AE49">
        <v>9.0484808303223502E-3</v>
      </c>
      <c r="AF49">
        <v>9.1239196190163307E-3</v>
      </c>
      <c r="AG49">
        <v>9.1578096518694398E-3</v>
      </c>
      <c r="AH49">
        <v>9.1147585192391002E-3</v>
      </c>
      <c r="AI49">
        <v>9.1249374972561092E-3</v>
      </c>
      <c r="AJ49">
        <v>9.0288537791060695E-3</v>
      </c>
      <c r="AK49">
        <v>8.9769245224232894E-3</v>
      </c>
      <c r="AL49">
        <v>8.9447803251492992E-3</v>
      </c>
      <c r="AM49">
        <v>8.9811031946184193E-3</v>
      </c>
      <c r="AN49">
        <v>8.8952813078934604E-3</v>
      </c>
      <c r="AO49">
        <v>8.8612876191065705E-3</v>
      </c>
      <c r="AP49">
        <v>8.8453891617900193E-3</v>
      </c>
      <c r="AQ49">
        <v>8.8479150104796792E-3</v>
      </c>
      <c r="AR49">
        <v>8.8554731595334307E-3</v>
      </c>
      <c r="AS49">
        <v>8.8313674537811408E-3</v>
      </c>
      <c r="AT49">
        <v>8.8084352893516207E-3</v>
      </c>
      <c r="AU49">
        <v>8.7877283603261403E-3</v>
      </c>
      <c r="AV49">
        <v>8.7618721980997592E-3</v>
      </c>
      <c r="AW49">
        <v>8.7342958668465906E-3</v>
      </c>
      <c r="AX49">
        <v>8.7098828279154102E-3</v>
      </c>
      <c r="AY49">
        <v>8.6882413887753897E-3</v>
      </c>
      <c r="AZ49">
        <v>8.6656953898278793E-3</v>
      </c>
      <c r="BA49">
        <v>8.6410551589504603E-3</v>
      </c>
      <c r="BB49">
        <v>8.5843500279517808E-3</v>
      </c>
      <c r="BC49">
        <v>8.5603866251790003E-3</v>
      </c>
      <c r="BD49">
        <v>8.5400107253174196E-3</v>
      </c>
      <c r="BE49">
        <v>8.5516903561383608E-3</v>
      </c>
      <c r="BF49">
        <v>8.5287936861948802E-3</v>
      </c>
      <c r="BG49">
        <v>8.5361683091253002E-3</v>
      </c>
      <c r="BH49">
        <v>8.5432508396722003E-3</v>
      </c>
      <c r="BI49">
        <v>8.5515167869964995E-3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L57"/>
  <sheetViews>
    <sheetView workbookViewId="0">
      <selection activeCell="E61" sqref="E61"/>
    </sheetView>
  </sheetViews>
  <sheetFormatPr defaultRowHeight="12.75" x14ac:dyDescent="0.2"/>
  <cols>
    <col min="2" max="2" width="9.5703125" bestFit="1" customWidth="1"/>
    <col min="5" max="6" width="12.7109375" bestFit="1" customWidth="1"/>
    <col min="20" max="20" width="16.42578125" bestFit="1" customWidth="1"/>
  </cols>
  <sheetData>
    <row r="3" spans="1:27" x14ac:dyDescent="0.2">
      <c r="K3" t="s">
        <v>137</v>
      </c>
    </row>
    <row r="5" spans="1:27" x14ac:dyDescent="0.2">
      <c r="G5" t="s">
        <v>99</v>
      </c>
      <c r="H5" t="s">
        <v>99</v>
      </c>
      <c r="I5" t="s">
        <v>99</v>
      </c>
      <c r="J5" t="s">
        <v>99</v>
      </c>
      <c r="K5" t="s">
        <v>99</v>
      </c>
      <c r="L5" t="s">
        <v>99</v>
      </c>
      <c r="M5" t="s">
        <v>99</v>
      </c>
      <c r="N5" t="s">
        <v>99</v>
      </c>
      <c r="O5" t="s">
        <v>99</v>
      </c>
      <c r="P5" t="s">
        <v>99</v>
      </c>
      <c r="Q5" t="s">
        <v>99</v>
      </c>
      <c r="R5" t="s">
        <v>99</v>
      </c>
      <c r="S5" t="s">
        <v>99</v>
      </c>
      <c r="T5" t="s">
        <v>99</v>
      </c>
      <c r="U5" t="s">
        <v>99</v>
      </c>
      <c r="V5" t="s">
        <v>99</v>
      </c>
      <c r="W5" t="s">
        <v>99</v>
      </c>
      <c r="X5" t="s">
        <v>99</v>
      </c>
      <c r="Y5" t="s">
        <v>99</v>
      </c>
      <c r="Z5" t="s">
        <v>99</v>
      </c>
      <c r="AA5" t="s">
        <v>99</v>
      </c>
    </row>
    <row r="6" spans="1:27" x14ac:dyDescent="0.2">
      <c r="C6" t="s">
        <v>185</v>
      </c>
      <c r="G6" t="s">
        <v>190</v>
      </c>
      <c r="H6" t="s">
        <v>191</v>
      </c>
      <c r="I6" t="s">
        <v>192</v>
      </c>
      <c r="J6" t="s">
        <v>193</v>
      </c>
      <c r="K6" t="s">
        <v>194</v>
      </c>
      <c r="L6" t="s">
        <v>195</v>
      </c>
      <c r="M6" t="s">
        <v>196</v>
      </c>
      <c r="N6" t="s">
        <v>197</v>
      </c>
      <c r="O6" t="s">
        <v>198</v>
      </c>
      <c r="P6" t="s">
        <v>199</v>
      </c>
      <c r="Q6" t="s">
        <v>200</v>
      </c>
      <c r="R6" t="s">
        <v>201</v>
      </c>
      <c r="S6" t="s">
        <v>202</v>
      </c>
      <c r="T6" t="s">
        <v>203</v>
      </c>
      <c r="U6" t="s">
        <v>204</v>
      </c>
      <c r="V6" t="s">
        <v>205</v>
      </c>
      <c r="W6" t="s">
        <v>206</v>
      </c>
      <c r="X6" t="s">
        <v>207</v>
      </c>
      <c r="Y6" t="s">
        <v>208</v>
      </c>
      <c r="Z6" t="s">
        <v>209</v>
      </c>
      <c r="AA6" t="s">
        <v>210</v>
      </c>
    </row>
    <row r="7" spans="1:27" x14ac:dyDescent="0.2">
      <c r="C7" t="s">
        <v>211</v>
      </c>
      <c r="G7" s="285">
        <f>'2_UK_2030_scenario'!X17</f>
        <v>1385561.75</v>
      </c>
      <c r="H7" s="285">
        <f>'2_UK_2030_scenario'!Y17</f>
        <v>1363586.625</v>
      </c>
      <c r="I7" s="285">
        <f>'2_UK_2030_scenario'!Z17</f>
        <v>1376120.375</v>
      </c>
      <c r="J7" s="285">
        <f>'2_UK_2030_scenario'!AA17</f>
        <v>1427749.75</v>
      </c>
      <c r="K7" s="285">
        <f>'2_UK_2030_scenario'!AB17</f>
        <v>1478346.875</v>
      </c>
      <c r="L7" s="285">
        <f>'2_UK_2030_scenario'!AC17</f>
        <v>1554253.625</v>
      </c>
      <c r="M7" s="285">
        <f>'2_UK_2030_scenario'!AD17</f>
        <v>1641439</v>
      </c>
      <c r="N7" s="285">
        <f>'2_UK_2030_scenario'!AE17</f>
        <v>1756576.875</v>
      </c>
      <c r="O7" s="285">
        <f>'2_UK_2030_scenario'!AF17</f>
        <v>1813215.375</v>
      </c>
      <c r="P7" s="285">
        <f>'2_UK_2030_scenario'!AG17</f>
        <v>1884668.25</v>
      </c>
      <c r="Q7" s="285">
        <f>'2_UK_2030_scenario'!AH17</f>
        <v>2024304.75</v>
      </c>
      <c r="R7" s="285">
        <f>'2_UK_2030_scenario'!AI17</f>
        <v>2079137.75</v>
      </c>
      <c r="S7" s="285">
        <f>'2_UK_2030_scenario'!AJ17</f>
        <v>2086833.25</v>
      </c>
      <c r="T7" s="285">
        <f>'2_UK_2030_scenario'!AK17</f>
        <v>2092083.5</v>
      </c>
      <c r="U7" s="285">
        <f>'2_UK_2030_scenario'!AL17</f>
        <v>2153446.25</v>
      </c>
      <c r="V7" s="285">
        <f>'2_UK_2030_scenario'!AM17</f>
        <v>2271498</v>
      </c>
      <c r="W7" s="285">
        <f>'2_UK_2030_scenario'!AN17</f>
        <v>2302793</v>
      </c>
      <c r="X7" s="285">
        <f>'2_UK_2030_scenario'!AO17</f>
        <v>2303310</v>
      </c>
      <c r="Y7" s="285">
        <f>'2_UK_2030_scenario'!AP17</f>
        <v>2323823</v>
      </c>
      <c r="Z7" s="285">
        <f>'2_UK_2030_scenario'!AQ17</f>
        <v>2191216</v>
      </c>
      <c r="AA7" s="285">
        <f>'2_UK_2030_scenario'!AR17</f>
        <v>2177449.75</v>
      </c>
    </row>
    <row r="8" spans="1:27" x14ac:dyDescent="0.2">
      <c r="C8" t="s">
        <v>339</v>
      </c>
      <c r="G8">
        <v>205919.95199999999</v>
      </c>
      <c r="H8">
        <v>212937.88699999999</v>
      </c>
      <c r="I8">
        <v>212211.77</v>
      </c>
      <c r="J8">
        <v>214261.54300000001</v>
      </c>
      <c r="K8">
        <v>215788.27</v>
      </c>
      <c r="L8">
        <v>216263.87</v>
      </c>
      <c r="M8">
        <v>225574.791</v>
      </c>
      <c r="N8">
        <v>219252.842</v>
      </c>
      <c r="O8">
        <v>221482.644</v>
      </c>
      <c r="P8">
        <v>222040.09700000001</v>
      </c>
      <c r="Q8">
        <v>222939.74799999999</v>
      </c>
      <c r="R8">
        <v>223770.117</v>
      </c>
      <c r="S8">
        <v>218305.83199999999</v>
      </c>
      <c r="T8">
        <v>222080.28599999999</v>
      </c>
      <c r="U8">
        <v>221557.861</v>
      </c>
      <c r="V8">
        <v>222637.851</v>
      </c>
      <c r="W8">
        <v>218960.65100000001</v>
      </c>
      <c r="X8">
        <v>210992.73800000001</v>
      </c>
      <c r="Y8">
        <v>208208.85</v>
      </c>
      <c r="Z8">
        <v>196484.56899999999</v>
      </c>
      <c r="AA8">
        <v>201828.74</v>
      </c>
    </row>
    <row r="9" spans="1:27" x14ac:dyDescent="0.2">
      <c r="E9" t="s">
        <v>142</v>
      </c>
      <c r="G9" s="276">
        <f t="shared" ref="G9:AA9" si="0">G7/G8</f>
        <v>6.7286425455266228</v>
      </c>
      <c r="H9" s="276">
        <f t="shared" si="0"/>
        <v>6.4036825208094603</v>
      </c>
      <c r="I9" s="276">
        <f t="shared" si="0"/>
        <v>6.4846562233565086</v>
      </c>
      <c r="J9" s="276">
        <f t="shared" si="0"/>
        <v>6.6635838144785504</v>
      </c>
      <c r="K9" s="276">
        <f t="shared" si="0"/>
        <v>6.8509139769274769</v>
      </c>
      <c r="L9" s="276">
        <f t="shared" si="0"/>
        <v>7.1868390452829685</v>
      </c>
      <c r="M9" s="276">
        <f t="shared" si="0"/>
        <v>7.2766952048289832</v>
      </c>
      <c r="N9" s="276">
        <f t="shared" si="0"/>
        <v>8.0116492857137054</v>
      </c>
      <c r="O9" s="276">
        <f t="shared" si="0"/>
        <v>8.1867154114342249</v>
      </c>
      <c r="P9" s="276">
        <f t="shared" si="0"/>
        <v>8.4879635501150048</v>
      </c>
      <c r="Q9" s="276">
        <f t="shared" si="0"/>
        <v>9.0800531002663565</v>
      </c>
      <c r="R9" s="276">
        <f t="shared" si="0"/>
        <v>9.2914003794349362</v>
      </c>
      <c r="S9" s="276">
        <f t="shared" si="0"/>
        <v>9.5592189676361929</v>
      </c>
      <c r="T9" s="276">
        <f t="shared" si="0"/>
        <v>9.4203926772680759</v>
      </c>
      <c r="U9" s="276">
        <f t="shared" si="0"/>
        <v>9.7195659873246374</v>
      </c>
      <c r="V9" s="276">
        <f t="shared" si="0"/>
        <v>10.202658666517582</v>
      </c>
      <c r="W9" s="276">
        <f t="shared" si="0"/>
        <v>10.51692616679332</v>
      </c>
      <c r="X9" s="276">
        <f t="shared" si="0"/>
        <v>10.916536852562196</v>
      </c>
      <c r="Y9" s="276">
        <f t="shared" si="0"/>
        <v>11.161019332271419</v>
      </c>
      <c r="Z9" s="276">
        <f t="shared" si="0"/>
        <v>11.15210222946312</v>
      </c>
      <c r="AA9" s="276">
        <f t="shared" si="0"/>
        <v>10.788601018863815</v>
      </c>
    </row>
    <row r="10" spans="1:27" x14ac:dyDescent="0.2">
      <c r="B10" s="277"/>
      <c r="E10" s="277" t="s">
        <v>143</v>
      </c>
      <c r="G10" s="278"/>
      <c r="H10" s="278">
        <f t="shared" ref="H10:Z10" si="1">(H9-G9)/G9</f>
        <v>-4.8295034625253551E-2</v>
      </c>
      <c r="I10" s="278">
        <f t="shared" si="1"/>
        <v>1.264486524494546E-2</v>
      </c>
      <c r="J10" s="278">
        <f t="shared" si="1"/>
        <v>2.7592455938925241E-2</v>
      </c>
      <c r="K10" s="278">
        <f t="shared" si="1"/>
        <v>2.8112524380934166E-2</v>
      </c>
      <c r="L10" s="278">
        <f t="shared" si="1"/>
        <v>4.9033613542196076E-2</v>
      </c>
      <c r="M10" s="278">
        <f t="shared" si="1"/>
        <v>1.2502876296498005E-2</v>
      </c>
      <c r="N10" s="278">
        <f t="shared" si="1"/>
        <v>0.10100108087487156</v>
      </c>
      <c r="O10" s="278">
        <f t="shared" si="1"/>
        <v>2.185144649712709E-2</v>
      </c>
      <c r="P10" s="278">
        <f t="shared" si="1"/>
        <v>3.6797191980074521E-2</v>
      </c>
      <c r="Q10" s="278">
        <f t="shared" si="1"/>
        <v>6.9756372851451434E-2</v>
      </c>
      <c r="R10" s="278">
        <f t="shared" si="1"/>
        <v>2.3275995947906962E-2</v>
      </c>
      <c r="S10" s="278">
        <f t="shared" si="1"/>
        <v>2.8824351256461978E-2</v>
      </c>
      <c r="T10" s="278">
        <f t="shared" si="1"/>
        <v>-1.4522764970457206E-2</v>
      </c>
      <c r="U10" s="278">
        <f t="shared" si="1"/>
        <v>3.1758050890859681E-2</v>
      </c>
      <c r="V10" s="278">
        <f t="shared" si="1"/>
        <v>4.9703112240088665E-2</v>
      </c>
      <c r="W10" s="278">
        <f t="shared" si="1"/>
        <v>3.0802510458090768E-2</v>
      </c>
      <c r="X10" s="278">
        <f t="shared" si="1"/>
        <v>3.7996908928639876E-2</v>
      </c>
      <c r="Y10" s="278">
        <f t="shared" si="1"/>
        <v>2.2395607967176986E-2</v>
      </c>
      <c r="Z10" s="278">
        <f t="shared" si="1"/>
        <v>-7.9895057456945537E-4</v>
      </c>
    </row>
    <row r="11" spans="1:27" x14ac:dyDescent="0.2">
      <c r="E11" s="277" t="s">
        <v>144</v>
      </c>
      <c r="F11" s="283">
        <f>(AA9/G9)^(1/20)-1</f>
        <v>2.3886657760691765E-2</v>
      </c>
    </row>
    <row r="12" spans="1:27" x14ac:dyDescent="0.2">
      <c r="E12" t="s">
        <v>157</v>
      </c>
      <c r="F12" s="288">
        <f>F11*2</f>
        <v>4.777331552138353E-2</v>
      </c>
    </row>
    <row r="15" spans="1:27" x14ac:dyDescent="0.2">
      <c r="A15" t="s">
        <v>162</v>
      </c>
    </row>
    <row r="16" spans="1:27" x14ac:dyDescent="0.2">
      <c r="C16">
        <v>2013</v>
      </c>
      <c r="D16">
        <v>2014</v>
      </c>
      <c r="E16">
        <v>2015</v>
      </c>
      <c r="F16">
        <v>2016</v>
      </c>
      <c r="G16">
        <v>2017</v>
      </c>
      <c r="H16">
        <v>2018</v>
      </c>
      <c r="I16">
        <v>2019</v>
      </c>
      <c r="J16">
        <v>2020</v>
      </c>
      <c r="K16">
        <v>2021</v>
      </c>
      <c r="L16">
        <v>2022</v>
      </c>
      <c r="M16">
        <v>2023</v>
      </c>
      <c r="N16">
        <v>2024</v>
      </c>
      <c r="O16">
        <v>2025</v>
      </c>
      <c r="P16">
        <v>2026</v>
      </c>
      <c r="Q16">
        <v>2027</v>
      </c>
      <c r="R16">
        <v>2028</v>
      </c>
      <c r="S16">
        <v>2029</v>
      </c>
      <c r="T16">
        <v>2030</v>
      </c>
    </row>
    <row r="17" spans="1:20" x14ac:dyDescent="0.2">
      <c r="A17" t="s">
        <v>101</v>
      </c>
      <c r="B17" s="278">
        <f>(T17/C17)^(1/(T16-C16))-1</f>
        <v>2.7435294774569519E-2</v>
      </c>
      <c r="C17">
        <v>2103266</v>
      </c>
      <c r="D17">
        <v>2170591</v>
      </c>
      <c r="E17">
        <v>2228596</v>
      </c>
      <c r="F17">
        <v>2286850</v>
      </c>
      <c r="G17">
        <v>2349268</v>
      </c>
      <c r="H17">
        <v>2416142</v>
      </c>
      <c r="I17">
        <v>2486609</v>
      </c>
      <c r="J17">
        <v>2559594</v>
      </c>
      <c r="K17">
        <v>2634143</v>
      </c>
      <c r="L17">
        <v>2709571</v>
      </c>
      <c r="M17">
        <v>2785455</v>
      </c>
      <c r="N17">
        <v>2861627</v>
      </c>
      <c r="O17">
        <v>2938101</v>
      </c>
      <c r="P17">
        <v>3015038</v>
      </c>
      <c r="Q17">
        <v>3092687</v>
      </c>
      <c r="R17">
        <v>3171286</v>
      </c>
      <c r="S17">
        <v>3251034</v>
      </c>
      <c r="T17">
        <v>3332118</v>
      </c>
    </row>
    <row r="18" spans="1:20" x14ac:dyDescent="0.2">
      <c r="A18" t="s">
        <v>163</v>
      </c>
      <c r="D18">
        <f>D17/C17</f>
        <v>1.0320097410408384</v>
      </c>
      <c r="E18">
        <f t="shared" ref="E18:T18" si="2">E17/D17</f>
        <v>1.0267231366941076</v>
      </c>
      <c r="F18">
        <f t="shared" si="2"/>
        <v>1.0261393271817771</v>
      </c>
      <c r="G18">
        <f t="shared" si="2"/>
        <v>1.0272943131381596</v>
      </c>
      <c r="H18">
        <f t="shared" si="2"/>
        <v>1.0284658880979096</v>
      </c>
      <c r="I18">
        <f t="shared" si="2"/>
        <v>1.0291650904623983</v>
      </c>
      <c r="J18">
        <f t="shared" si="2"/>
        <v>1.0293512168579781</v>
      </c>
      <c r="K18">
        <f t="shared" si="2"/>
        <v>1.0291253222190706</v>
      </c>
      <c r="L18">
        <f t="shared" si="2"/>
        <v>1.0286347400274016</v>
      </c>
      <c r="M18">
        <f t="shared" si="2"/>
        <v>1.0280059094225618</v>
      </c>
      <c r="N18">
        <f t="shared" si="2"/>
        <v>1.0273463401849967</v>
      </c>
      <c r="O18">
        <f t="shared" si="2"/>
        <v>1.0267239580839851</v>
      </c>
      <c r="P18">
        <f t="shared" si="2"/>
        <v>1.0261859616126199</v>
      </c>
      <c r="Q18">
        <f t="shared" si="2"/>
        <v>1.0257539042625665</v>
      </c>
      <c r="R18">
        <f t="shared" si="2"/>
        <v>1.0254144696828356</v>
      </c>
      <c r="S18">
        <f t="shared" si="2"/>
        <v>1.0251468962433536</v>
      </c>
      <c r="T18">
        <f t="shared" si="2"/>
        <v>1.0249409880056621</v>
      </c>
    </row>
    <row r="20" spans="1:20" x14ac:dyDescent="0.2">
      <c r="A20" t="s">
        <v>164</v>
      </c>
      <c r="C20">
        <v>2000</v>
      </c>
      <c r="D20">
        <v>2005</v>
      </c>
      <c r="E20">
        <v>2010</v>
      </c>
      <c r="F20">
        <v>2015</v>
      </c>
      <c r="G20">
        <v>2020</v>
      </c>
      <c r="H20">
        <v>2025</v>
      </c>
      <c r="I20">
        <v>2030</v>
      </c>
    </row>
    <row r="21" spans="1:20" x14ac:dyDescent="0.2">
      <c r="C21">
        <v>219.2</v>
      </c>
      <c r="D21">
        <v>222.8</v>
      </c>
      <c r="E21">
        <v>204.7</v>
      </c>
      <c r="F21">
        <v>191.1</v>
      </c>
      <c r="G21">
        <v>177.2</v>
      </c>
      <c r="H21">
        <v>166.73</v>
      </c>
      <c r="I21">
        <v>155.31</v>
      </c>
    </row>
    <row r="22" spans="1:20" x14ac:dyDescent="0.2">
      <c r="A22" t="s">
        <v>165</v>
      </c>
      <c r="B22" s="289">
        <f>G21/D21-1</f>
        <v>-0.20466786355475775</v>
      </c>
    </row>
    <row r="23" spans="1:20" x14ac:dyDescent="0.2">
      <c r="A23" t="s">
        <v>166</v>
      </c>
      <c r="B23" s="289">
        <f>I21/D21-1</f>
        <v>-0.30291741472172351</v>
      </c>
    </row>
    <row r="25" spans="1:20" x14ac:dyDescent="0.2">
      <c r="A25" t="s">
        <v>167</v>
      </c>
      <c r="D25" s="291" t="s">
        <v>168</v>
      </c>
    </row>
    <row r="26" spans="1:20" x14ac:dyDescent="0.2">
      <c r="C26" s="290" t="s">
        <v>169</v>
      </c>
    </row>
    <row r="29" spans="1:20" x14ac:dyDescent="0.2">
      <c r="M29" t="s">
        <v>170</v>
      </c>
      <c r="N29" t="s">
        <v>171</v>
      </c>
      <c r="O29" t="s">
        <v>172</v>
      </c>
      <c r="P29" t="s">
        <v>173</v>
      </c>
      <c r="Q29" t="s">
        <v>174</v>
      </c>
      <c r="R29" t="s">
        <v>135</v>
      </c>
      <c r="S29" t="s">
        <v>175</v>
      </c>
      <c r="T29" t="s">
        <v>176</v>
      </c>
    </row>
    <row r="30" spans="1:20" x14ac:dyDescent="0.2">
      <c r="M30" t="s">
        <v>177</v>
      </c>
      <c r="N30" t="s">
        <v>178</v>
      </c>
      <c r="O30" t="s">
        <v>179</v>
      </c>
      <c r="P30" t="s">
        <v>180</v>
      </c>
      <c r="Q30" t="s">
        <v>181</v>
      </c>
      <c r="R30">
        <v>2013</v>
      </c>
      <c r="S30">
        <v>2103266.4331855401</v>
      </c>
    </row>
    <row r="31" spans="1:20" x14ac:dyDescent="0.2">
      <c r="M31" t="s">
        <v>177</v>
      </c>
      <c r="N31" t="s">
        <v>178</v>
      </c>
      <c r="O31" t="s">
        <v>179</v>
      </c>
      <c r="P31" t="s">
        <v>180</v>
      </c>
      <c r="Q31" t="s">
        <v>181</v>
      </c>
      <c r="R31">
        <v>2014</v>
      </c>
      <c r="S31">
        <v>2170590.6475844202</v>
      </c>
      <c r="T31" s="292">
        <f>S31/S30</f>
        <v>1.0320093609333711</v>
      </c>
    </row>
    <row r="32" spans="1:20" x14ac:dyDescent="0.2">
      <c r="M32" t="s">
        <v>177</v>
      </c>
      <c r="N32" t="s">
        <v>178</v>
      </c>
      <c r="O32" t="s">
        <v>179</v>
      </c>
      <c r="P32" t="s">
        <v>180</v>
      </c>
      <c r="Q32" t="s">
        <v>181</v>
      </c>
      <c r="R32">
        <v>2015</v>
      </c>
      <c r="S32">
        <v>2228596.3689095001</v>
      </c>
      <c r="T32" s="292">
        <f t="shared" ref="T32:T47" si="3">S32/S31</f>
        <v>1.0267234733502757</v>
      </c>
    </row>
    <row r="33" spans="13:20" x14ac:dyDescent="0.2">
      <c r="M33" t="s">
        <v>177</v>
      </c>
      <c r="N33" t="s">
        <v>178</v>
      </c>
      <c r="O33" t="s">
        <v>179</v>
      </c>
      <c r="P33" t="s">
        <v>180</v>
      </c>
      <c r="Q33" t="s">
        <v>181</v>
      </c>
      <c r="R33">
        <v>2016</v>
      </c>
      <c r="S33">
        <v>2286850.00953897</v>
      </c>
      <c r="T33" s="292">
        <f t="shared" si="3"/>
        <v>1.0261391616006152</v>
      </c>
    </row>
    <row r="34" spans="13:20" x14ac:dyDescent="0.2">
      <c r="M34" t="s">
        <v>177</v>
      </c>
      <c r="N34" t="s">
        <v>178</v>
      </c>
      <c r="O34" t="s">
        <v>179</v>
      </c>
      <c r="P34" t="s">
        <v>180</v>
      </c>
      <c r="Q34" t="s">
        <v>181</v>
      </c>
      <c r="R34">
        <v>2017</v>
      </c>
      <c r="S34">
        <v>2349268.4959688098</v>
      </c>
      <c r="T34" s="292">
        <f t="shared" si="3"/>
        <v>1.0272945257316737</v>
      </c>
    </row>
    <row r="35" spans="13:20" x14ac:dyDescent="0.2">
      <c r="M35" t="s">
        <v>177</v>
      </c>
      <c r="N35" t="s">
        <v>178</v>
      </c>
      <c r="O35" t="s">
        <v>179</v>
      </c>
      <c r="P35" t="s">
        <v>180</v>
      </c>
      <c r="Q35" t="s">
        <v>181</v>
      </c>
      <c r="R35">
        <v>2018</v>
      </c>
      <c r="S35">
        <v>2416141.7438079799</v>
      </c>
      <c r="T35" s="292">
        <f t="shared" si="3"/>
        <v>1.0284655619201977</v>
      </c>
    </row>
    <row r="36" spans="13:20" x14ac:dyDescent="0.2">
      <c r="M36" t="s">
        <v>177</v>
      </c>
      <c r="N36" t="s">
        <v>178</v>
      </c>
      <c r="O36" t="s">
        <v>179</v>
      </c>
      <c r="P36" t="s">
        <v>180</v>
      </c>
      <c r="Q36" t="s">
        <v>181</v>
      </c>
      <c r="R36">
        <v>2019</v>
      </c>
      <c r="S36">
        <v>2486609.30983978</v>
      </c>
      <c r="T36" s="292">
        <f t="shared" si="3"/>
        <v>1.0291653278258166</v>
      </c>
    </row>
    <row r="37" spans="13:20" x14ac:dyDescent="0.2">
      <c r="M37" t="s">
        <v>177</v>
      </c>
      <c r="N37" t="s">
        <v>178</v>
      </c>
      <c r="O37" t="s">
        <v>179</v>
      </c>
      <c r="P37" t="s">
        <v>180</v>
      </c>
      <c r="Q37" t="s">
        <v>181</v>
      </c>
      <c r="R37">
        <v>2020</v>
      </c>
      <c r="S37">
        <v>2559593.8677217201</v>
      </c>
      <c r="T37" s="292">
        <f t="shared" si="3"/>
        <v>1.0293510354011515</v>
      </c>
    </row>
    <row r="38" spans="13:20" x14ac:dyDescent="0.2">
      <c r="M38" t="s">
        <v>177</v>
      </c>
      <c r="N38" t="s">
        <v>178</v>
      </c>
      <c r="O38" t="s">
        <v>179</v>
      </c>
      <c r="P38" t="s">
        <v>180</v>
      </c>
      <c r="Q38" t="s">
        <v>181</v>
      </c>
      <c r="R38">
        <v>2021</v>
      </c>
      <c r="S38">
        <v>2634143.0811448302</v>
      </c>
      <c r="T38" s="292">
        <f t="shared" si="3"/>
        <v>1.0291254071058804</v>
      </c>
    </row>
    <row r="39" spans="13:20" x14ac:dyDescent="0.2">
      <c r="M39" t="s">
        <v>177</v>
      </c>
      <c r="N39" t="s">
        <v>178</v>
      </c>
      <c r="O39" t="s">
        <v>179</v>
      </c>
      <c r="P39" t="s">
        <v>180</v>
      </c>
      <c r="Q39" t="s">
        <v>181</v>
      </c>
      <c r="R39">
        <v>2022</v>
      </c>
      <c r="S39">
        <v>2709570.5555971302</v>
      </c>
      <c r="T39" s="292">
        <f t="shared" si="3"/>
        <v>1.0286345396315824</v>
      </c>
    </row>
    <row r="40" spans="13:20" x14ac:dyDescent="0.2">
      <c r="M40" t="s">
        <v>177</v>
      </c>
      <c r="N40" t="s">
        <v>178</v>
      </c>
      <c r="O40" t="s">
        <v>179</v>
      </c>
      <c r="P40" t="s">
        <v>180</v>
      </c>
      <c r="Q40" t="s">
        <v>181</v>
      </c>
      <c r="R40">
        <v>2023</v>
      </c>
      <c r="S40">
        <v>2785454.9540722501</v>
      </c>
      <c r="T40" s="292">
        <f t="shared" si="3"/>
        <v>1.0280060610779691</v>
      </c>
    </row>
    <row r="41" spans="13:20" x14ac:dyDescent="0.2">
      <c r="M41" t="s">
        <v>177</v>
      </c>
      <c r="N41" t="s">
        <v>178</v>
      </c>
      <c r="O41" t="s">
        <v>179</v>
      </c>
      <c r="P41" t="s">
        <v>180</v>
      </c>
      <c r="Q41" t="s">
        <v>181</v>
      </c>
      <c r="R41">
        <v>2024</v>
      </c>
      <c r="S41">
        <v>2861626.6010567402</v>
      </c>
      <c r="T41" s="292">
        <f t="shared" si="3"/>
        <v>1.02734621390058</v>
      </c>
    </row>
    <row r="42" spans="13:20" x14ac:dyDescent="0.2">
      <c r="M42" t="s">
        <v>177</v>
      </c>
      <c r="N42" t="s">
        <v>178</v>
      </c>
      <c r="O42" t="s">
        <v>179</v>
      </c>
      <c r="P42" t="s">
        <v>180</v>
      </c>
      <c r="Q42" t="s">
        <v>181</v>
      </c>
      <c r="R42">
        <v>2025</v>
      </c>
      <c r="S42">
        <v>2938100.7660503602</v>
      </c>
      <c r="T42" s="292">
        <f t="shared" si="3"/>
        <v>1.0267240194668934</v>
      </c>
    </row>
    <row r="43" spans="13:20" x14ac:dyDescent="0.2">
      <c r="M43" t="s">
        <v>177</v>
      </c>
      <c r="N43" t="s">
        <v>178</v>
      </c>
      <c r="O43" t="s">
        <v>179</v>
      </c>
      <c r="P43" t="s">
        <v>180</v>
      </c>
      <c r="Q43" t="s">
        <v>181</v>
      </c>
      <c r="R43">
        <v>2026</v>
      </c>
      <c r="S43">
        <v>3015038.1982241301</v>
      </c>
      <c r="T43" s="292">
        <f t="shared" si="3"/>
        <v>1.0261861107906096</v>
      </c>
    </row>
    <row r="44" spans="13:20" x14ac:dyDescent="0.2">
      <c r="M44" t="s">
        <v>177</v>
      </c>
      <c r="N44" t="s">
        <v>178</v>
      </c>
      <c r="O44" t="s">
        <v>179</v>
      </c>
      <c r="P44" t="s">
        <v>180</v>
      </c>
      <c r="Q44" t="s">
        <v>181</v>
      </c>
      <c r="R44">
        <v>2027</v>
      </c>
      <c r="S44">
        <v>3092687.3212504601</v>
      </c>
      <c r="T44" s="292">
        <f t="shared" si="3"/>
        <v>1.0257539433736083</v>
      </c>
    </row>
    <row r="45" spans="13:20" x14ac:dyDescent="0.2">
      <c r="M45" t="s">
        <v>177</v>
      </c>
      <c r="N45" t="s">
        <v>178</v>
      </c>
      <c r="O45" t="s">
        <v>179</v>
      </c>
      <c r="P45" t="s">
        <v>180</v>
      </c>
      <c r="Q45" t="s">
        <v>181</v>
      </c>
      <c r="R45">
        <v>2028</v>
      </c>
      <c r="S45">
        <v>3171286.4204322598</v>
      </c>
      <c r="T45" s="292">
        <f t="shared" si="3"/>
        <v>1.025414499112707</v>
      </c>
    </row>
    <row r="46" spans="13:20" x14ac:dyDescent="0.2">
      <c r="M46" t="s">
        <v>177</v>
      </c>
      <c r="N46" t="s">
        <v>178</v>
      </c>
      <c r="O46" t="s">
        <v>179</v>
      </c>
      <c r="P46" t="s">
        <v>180</v>
      </c>
      <c r="Q46" t="s">
        <v>181</v>
      </c>
      <c r="R46">
        <v>2029</v>
      </c>
      <c r="S46">
        <v>3251034.3977246098</v>
      </c>
      <c r="T46" s="292">
        <f t="shared" si="3"/>
        <v>1.0251468857491213</v>
      </c>
    </row>
    <row r="47" spans="13:20" x14ac:dyDescent="0.2">
      <c r="M47" t="s">
        <v>177</v>
      </c>
      <c r="N47" t="s">
        <v>178</v>
      </c>
      <c r="O47" t="s">
        <v>179</v>
      </c>
      <c r="P47" t="s">
        <v>180</v>
      </c>
      <c r="Q47" t="s">
        <v>181</v>
      </c>
      <c r="R47">
        <v>2030</v>
      </c>
      <c r="S47">
        <v>3332118.1334770899</v>
      </c>
      <c r="T47" s="292">
        <f t="shared" si="3"/>
        <v>1.0249409036733756</v>
      </c>
    </row>
    <row r="53" spans="3:64" s="2" customFormat="1" ht="12.75" customHeight="1" x14ac:dyDescent="0.2">
      <c r="C53"/>
      <c r="D53"/>
      <c r="E53"/>
      <c r="G53" s="11"/>
      <c r="H53"/>
      <c r="I53"/>
      <c r="J53"/>
      <c r="K53" s="2" t="s">
        <v>137</v>
      </c>
    </row>
    <row r="54" spans="3:64" s="2" customFormat="1" x14ac:dyDescent="0.2">
      <c r="C54"/>
      <c r="D54"/>
      <c r="E54"/>
      <c r="G54" s="11"/>
      <c r="H54"/>
      <c r="I54"/>
      <c r="J54"/>
      <c r="K54" s="227" t="s">
        <v>99</v>
      </c>
      <c r="L54" s="227" t="s">
        <v>99</v>
      </c>
      <c r="M54" s="227" t="s">
        <v>99</v>
      </c>
      <c r="N54" s="227" t="s">
        <v>99</v>
      </c>
      <c r="O54" s="227" t="s">
        <v>99</v>
      </c>
      <c r="P54" s="227" t="s">
        <v>99</v>
      </c>
      <c r="Q54" s="227" t="s">
        <v>99</v>
      </c>
      <c r="R54" s="227" t="s">
        <v>99</v>
      </c>
      <c r="S54" s="227" t="s">
        <v>99</v>
      </c>
      <c r="T54" s="227" t="s">
        <v>99</v>
      </c>
      <c r="U54" s="227" t="s">
        <v>99</v>
      </c>
      <c r="V54" s="227" t="s">
        <v>99</v>
      </c>
      <c r="W54" s="227" t="s">
        <v>99</v>
      </c>
      <c r="X54" s="227" t="s">
        <v>99</v>
      </c>
      <c r="Y54" s="227" t="s">
        <v>99</v>
      </c>
      <c r="Z54" s="227" t="s">
        <v>99</v>
      </c>
      <c r="AA54" s="227" t="s">
        <v>99</v>
      </c>
      <c r="AB54" s="227" t="s">
        <v>99</v>
      </c>
      <c r="AC54" s="227" t="s">
        <v>99</v>
      </c>
      <c r="AD54" s="227" t="s">
        <v>99</v>
      </c>
      <c r="AE54" s="227" t="s">
        <v>99</v>
      </c>
      <c r="AF54" s="227" t="s">
        <v>99</v>
      </c>
      <c r="AG54" s="227" t="s">
        <v>99</v>
      </c>
      <c r="AH54" s="227" t="s">
        <v>99</v>
      </c>
      <c r="AI54" s="227" t="s">
        <v>99</v>
      </c>
      <c r="AJ54" s="227" t="s">
        <v>99</v>
      </c>
      <c r="AK54" s="227" t="s">
        <v>99</v>
      </c>
      <c r="AL54" s="227" t="s">
        <v>99</v>
      </c>
      <c r="AM54" s="227" t="s">
        <v>99</v>
      </c>
      <c r="AN54" s="227" t="s">
        <v>99</v>
      </c>
      <c r="AO54" s="227" t="s">
        <v>99</v>
      </c>
      <c r="AP54" s="227" t="s">
        <v>99</v>
      </c>
      <c r="AQ54" s="227" t="s">
        <v>99</v>
      </c>
      <c r="AR54" s="227" t="s">
        <v>99</v>
      </c>
      <c r="AS54" s="227" t="s">
        <v>99</v>
      </c>
      <c r="AT54" s="227" t="s">
        <v>99</v>
      </c>
      <c r="AU54" s="227" t="s">
        <v>99</v>
      </c>
      <c r="AV54" s="227" t="s">
        <v>99</v>
      </c>
      <c r="AW54" s="227" t="s">
        <v>99</v>
      </c>
      <c r="AX54" s="227" t="s">
        <v>99</v>
      </c>
      <c r="AY54" s="227" t="s">
        <v>99</v>
      </c>
      <c r="AZ54" s="227" t="s">
        <v>99</v>
      </c>
      <c r="BA54" s="227" t="s">
        <v>99</v>
      </c>
      <c r="BB54" s="227" t="s">
        <v>99</v>
      </c>
      <c r="BC54" s="227" t="s">
        <v>99</v>
      </c>
      <c r="BD54" s="227" t="s">
        <v>99</v>
      </c>
      <c r="BE54" s="227" t="s">
        <v>99</v>
      </c>
      <c r="BF54" s="227" t="s">
        <v>99</v>
      </c>
      <c r="BG54" s="227" t="s">
        <v>99</v>
      </c>
      <c r="BH54" s="227" t="s">
        <v>99</v>
      </c>
      <c r="BI54" s="227" t="s">
        <v>99</v>
      </c>
      <c r="BJ54" s="227"/>
    </row>
    <row r="55" spans="3:64" s="2" customFormat="1" x14ac:dyDescent="0.2">
      <c r="C55"/>
      <c r="D55"/>
      <c r="E55"/>
      <c r="G55" s="394" t="s">
        <v>184</v>
      </c>
      <c r="H55"/>
      <c r="I55"/>
      <c r="J55"/>
      <c r="K55" s="227">
        <f>'[5]1b - UK IEA input data ktoe'!G41</f>
        <v>0</v>
      </c>
      <c r="L55" s="227">
        <f>'[5]1b - UK IEA input data ktoe'!H41</f>
        <v>0</v>
      </c>
      <c r="M55" s="227">
        <f>'[5]1b - UK IEA input data ktoe'!I41</f>
        <v>0</v>
      </c>
      <c r="N55" s="227">
        <f>'[5]1b - UK IEA input data ktoe'!J41</f>
        <v>0</v>
      </c>
      <c r="O55" s="227">
        <f>'[5]1b - UK IEA input data ktoe'!K41</f>
        <v>0</v>
      </c>
      <c r="P55" s="227">
        <f>'[5]1b - UK IEA input data ktoe'!L41</f>
        <v>0</v>
      </c>
      <c r="Q55" s="227">
        <f>'[5]1b - UK IEA input data ktoe'!M41</f>
        <v>0</v>
      </c>
      <c r="R55" s="227">
        <f>'[5]1b - UK IEA input data ktoe'!N41</f>
        <v>0</v>
      </c>
      <c r="S55" s="227">
        <f>'[5]1b - UK IEA input data ktoe'!O41</f>
        <v>0</v>
      </c>
      <c r="T55" s="227">
        <f>'[5]1b - UK IEA input data ktoe'!P41</f>
        <v>0</v>
      </c>
      <c r="U55" s="227">
        <f>'[5]1b - UK IEA input data ktoe'!Q41</f>
        <v>0</v>
      </c>
      <c r="V55" s="227">
        <f>'[5]1b - UK IEA input data ktoe'!R41</f>
        <v>0</v>
      </c>
      <c r="W55" s="227">
        <f>'[5]1b - UK IEA input data ktoe'!S41</f>
        <v>0</v>
      </c>
      <c r="X55" s="227">
        <f>'[5]1b - UK IEA input data ktoe'!T41</f>
        <v>0</v>
      </c>
      <c r="Y55" s="227">
        <f>'[5]1b - UK IEA input data ktoe'!U41</f>
        <v>0</v>
      </c>
      <c r="Z55" s="227">
        <f>'[5]1b - UK IEA input data ktoe'!V41</f>
        <v>0</v>
      </c>
      <c r="AA55" s="227">
        <f>'[5]1b - UK IEA input data ktoe'!W41</f>
        <v>0</v>
      </c>
      <c r="AB55" s="227">
        <f>'[5]1b - UK IEA input data ktoe'!X41</f>
        <v>0</v>
      </c>
      <c r="AC55" s="227">
        <f>'[5]1b - UK IEA input data ktoe'!Y41</f>
        <v>0</v>
      </c>
      <c r="AD55" s="227">
        <f>'[5]1b - UK IEA input data ktoe'!Z41</f>
        <v>0</v>
      </c>
      <c r="AE55" s="227">
        <f>'[5]1b - UK IEA input data ktoe'!AA41</f>
        <v>0</v>
      </c>
      <c r="AF55" s="227">
        <f>'[5]1b - UK IEA input data ktoe'!AB41</f>
        <v>0</v>
      </c>
      <c r="AG55" s="227">
        <f>'[5]1b - UK IEA input data ktoe'!AC41</f>
        <v>0</v>
      </c>
      <c r="AH55" s="227">
        <f>'[5]1b - UK IEA input data ktoe'!AD41</f>
        <v>0</v>
      </c>
      <c r="AI55" s="227">
        <f>'[5]1b - UK IEA input data ktoe'!AE41</f>
        <v>0</v>
      </c>
      <c r="AJ55" s="227">
        <f>'[5]1b - UK IEA input data ktoe'!AF41</f>
        <v>0</v>
      </c>
      <c r="AK55" s="227">
        <f>'[5]1b - UK IEA input data ktoe'!AG41</f>
        <v>0</v>
      </c>
      <c r="AL55" s="227">
        <f>'[5]1b - UK IEA input data ktoe'!AH41</f>
        <v>0</v>
      </c>
      <c r="AM55" s="227">
        <f>'[5]1b - UK IEA input data ktoe'!AI41</f>
        <v>0</v>
      </c>
      <c r="AN55" s="227">
        <f>'[5]1b - UK IEA input data ktoe'!AJ41</f>
        <v>0</v>
      </c>
      <c r="AO55" s="227">
        <f>'[5]1b - UK IEA input data ktoe'!AK41</f>
        <v>0</v>
      </c>
      <c r="AP55" s="227">
        <f>'[5]1b - UK IEA input data ktoe'!AL41</f>
        <v>0</v>
      </c>
      <c r="AQ55" s="227">
        <f>'[5]1b - UK IEA input data ktoe'!AM41</f>
        <v>0</v>
      </c>
      <c r="AR55" s="227">
        <f>'[5]1b - UK IEA input data ktoe'!AN41</f>
        <v>0</v>
      </c>
      <c r="AS55" s="227">
        <f>'[5]1b - UK IEA input data ktoe'!AO41</f>
        <v>0</v>
      </c>
      <c r="AT55" s="227">
        <f>'[5]1b - UK IEA input data ktoe'!AP41</f>
        <v>0</v>
      </c>
      <c r="AU55" s="227">
        <f>'[5]1b - UK IEA input data ktoe'!AQ41</f>
        <v>0</v>
      </c>
      <c r="AV55" s="227">
        <f>'[5]1b - UK IEA input data ktoe'!AR41</f>
        <v>0</v>
      </c>
      <c r="AW55" s="227">
        <f>'[5]1b - UK IEA input data ktoe'!AS41</f>
        <v>0</v>
      </c>
      <c r="AX55" s="227">
        <f>'[5]1b - UK IEA input data ktoe'!AT41</f>
        <v>0</v>
      </c>
      <c r="AY55" s="227">
        <f>'[5]1b - UK IEA input data ktoe'!AU41</f>
        <v>0</v>
      </c>
      <c r="AZ55" s="227">
        <f>'[5]1b - UK IEA input data ktoe'!AV41</f>
        <v>0</v>
      </c>
      <c r="BA55" s="227">
        <f>'[5]1b - UK IEA input data ktoe'!AW41</f>
        <v>0</v>
      </c>
      <c r="BB55" s="227">
        <f>'[5]1b - UK IEA input data ktoe'!AX41</f>
        <v>0</v>
      </c>
      <c r="BC55" s="227">
        <f>'[5]1b - UK IEA input data ktoe'!AY41</f>
        <v>0</v>
      </c>
      <c r="BD55" s="227">
        <f>'[5]1b - UK IEA input data ktoe'!AZ41</f>
        <v>0</v>
      </c>
      <c r="BE55" s="227">
        <f>'[5]1b - UK IEA input data ktoe'!BA41</f>
        <v>0</v>
      </c>
      <c r="BF55" s="227">
        <f>'[5]1b - UK IEA input data ktoe'!BB41</f>
        <v>0</v>
      </c>
      <c r="BG55" s="227">
        <f>'[5]1b - UK IEA input data ktoe'!BC41</f>
        <v>0</v>
      </c>
      <c r="BH55" s="227">
        <f>'[5]1b - UK IEA input data ktoe'!BD41</f>
        <v>0</v>
      </c>
      <c r="BI55" s="227">
        <f>'[5]1b - UK IEA input data ktoe'!BE41</f>
        <v>0</v>
      </c>
      <c r="BJ55" s="227"/>
    </row>
    <row r="56" spans="3:64" s="2" customFormat="1" x14ac:dyDescent="0.2">
      <c r="C56" s="2" t="s">
        <v>185</v>
      </c>
      <c r="D56" s="13" t="s">
        <v>186</v>
      </c>
      <c r="E56" s="2" t="s">
        <v>187</v>
      </c>
      <c r="F56" s="69" t="s">
        <v>188</v>
      </c>
      <c r="G56" s="394"/>
      <c r="H56"/>
      <c r="I56"/>
      <c r="J56"/>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86">
        <v>218451.595</v>
      </c>
      <c r="BB56" s="86">
        <v>222249.18599999999</v>
      </c>
      <c r="BC56" s="86">
        <v>221907.87</v>
      </c>
      <c r="BD56" s="86">
        <v>222363.77600000001</v>
      </c>
      <c r="BE56" s="86">
        <v>218984.79399999999</v>
      </c>
      <c r="BF56" s="86">
        <v>210258.641</v>
      </c>
      <c r="BG56" s="86">
        <v>208143.05300000001</v>
      </c>
      <c r="BH56" s="86">
        <v>197073.41399999999</v>
      </c>
      <c r="BI56" s="86">
        <v>202506.318</v>
      </c>
    </row>
    <row r="57" spans="3:64" s="2" customFormat="1" x14ac:dyDescent="0.2">
      <c r="C57" s="1">
        <f>C503</f>
        <v>0</v>
      </c>
      <c r="D57" s="295" t="s">
        <v>189</v>
      </c>
      <c r="E57" s="1">
        <f>E566</f>
        <v>0</v>
      </c>
      <c r="F57" s="1"/>
      <c r="G57" s="11"/>
      <c r="H57" s="70">
        <f>SUM(H58:H6307)</f>
        <v>0</v>
      </c>
      <c r="I57" s="70">
        <f>SUM(I58:I6307)</f>
        <v>0</v>
      </c>
      <c r="J57" s="70">
        <f>SUM(J58:J6307)</f>
        <v>0</v>
      </c>
      <c r="K57" s="86">
        <f t="shared" ref="K57:BI57" si="4">K566</f>
        <v>0</v>
      </c>
      <c r="L57" s="86">
        <f t="shared" si="4"/>
        <v>0</v>
      </c>
      <c r="M57" s="86">
        <f t="shared" si="4"/>
        <v>0</v>
      </c>
      <c r="N57" s="86">
        <f t="shared" si="4"/>
        <v>0</v>
      </c>
      <c r="O57" s="86">
        <f t="shared" si="4"/>
        <v>0</v>
      </c>
      <c r="P57" s="86">
        <f t="shared" si="4"/>
        <v>0</v>
      </c>
      <c r="Q57" s="86">
        <f t="shared" si="4"/>
        <v>0</v>
      </c>
      <c r="R57" s="86">
        <f t="shared" si="4"/>
        <v>0</v>
      </c>
      <c r="S57" s="86">
        <f t="shared" si="4"/>
        <v>0</v>
      </c>
      <c r="T57" s="86">
        <f t="shared" si="4"/>
        <v>0</v>
      </c>
      <c r="U57" s="86">
        <f t="shared" si="4"/>
        <v>0</v>
      </c>
      <c r="V57" s="86">
        <f t="shared" si="4"/>
        <v>0</v>
      </c>
      <c r="W57" s="86">
        <f t="shared" si="4"/>
        <v>0</v>
      </c>
      <c r="X57" s="86">
        <f t="shared" si="4"/>
        <v>0</v>
      </c>
      <c r="Y57" s="86">
        <f t="shared" si="4"/>
        <v>0</v>
      </c>
      <c r="Z57" s="86">
        <f t="shared" si="4"/>
        <v>0</v>
      </c>
      <c r="AA57" s="86">
        <f t="shared" si="4"/>
        <v>0</v>
      </c>
      <c r="AB57" s="86">
        <f t="shared" si="4"/>
        <v>0</v>
      </c>
      <c r="AC57" s="86">
        <f t="shared" si="4"/>
        <v>0</v>
      </c>
      <c r="AD57" s="86">
        <f t="shared" si="4"/>
        <v>0</v>
      </c>
      <c r="AE57" s="86">
        <f t="shared" si="4"/>
        <v>0</v>
      </c>
      <c r="AF57" s="86">
        <f t="shared" si="4"/>
        <v>0</v>
      </c>
      <c r="AG57" s="86">
        <f t="shared" si="4"/>
        <v>0</v>
      </c>
      <c r="AH57" s="86">
        <f t="shared" si="4"/>
        <v>0</v>
      </c>
      <c r="AI57" s="86">
        <f t="shared" si="4"/>
        <v>0</v>
      </c>
      <c r="AJ57" s="86">
        <f t="shared" si="4"/>
        <v>0</v>
      </c>
      <c r="AK57" s="86">
        <f t="shared" si="4"/>
        <v>0</v>
      </c>
      <c r="AL57" s="86">
        <f t="shared" si="4"/>
        <v>0</v>
      </c>
      <c r="AM57" s="86">
        <f t="shared" si="4"/>
        <v>0</v>
      </c>
      <c r="AN57" s="86">
        <f t="shared" si="4"/>
        <v>0</v>
      </c>
      <c r="AO57" s="86">
        <f t="shared" si="4"/>
        <v>0</v>
      </c>
      <c r="AP57" s="86">
        <f t="shared" si="4"/>
        <v>0</v>
      </c>
      <c r="AQ57" s="86">
        <f t="shared" si="4"/>
        <v>0</v>
      </c>
      <c r="AR57" s="86">
        <f t="shared" si="4"/>
        <v>0</v>
      </c>
      <c r="AS57" s="86">
        <f t="shared" si="4"/>
        <v>0</v>
      </c>
      <c r="AT57" s="86">
        <f t="shared" si="4"/>
        <v>0</v>
      </c>
      <c r="AU57" s="86">
        <f t="shared" si="4"/>
        <v>0</v>
      </c>
      <c r="AV57" s="86">
        <f t="shared" si="4"/>
        <v>0</v>
      </c>
      <c r="AW57" s="86">
        <f t="shared" si="4"/>
        <v>0</v>
      </c>
      <c r="AX57" s="86">
        <f t="shared" si="4"/>
        <v>0</v>
      </c>
      <c r="AY57" s="86">
        <f t="shared" si="4"/>
        <v>0</v>
      </c>
      <c r="AZ57" s="86">
        <f t="shared" si="4"/>
        <v>0</v>
      </c>
      <c r="BA57" s="86">
        <f t="shared" si="4"/>
        <v>0</v>
      </c>
      <c r="BB57" s="86">
        <f t="shared" si="4"/>
        <v>0</v>
      </c>
      <c r="BC57" s="86">
        <f t="shared" si="4"/>
        <v>0</v>
      </c>
      <c r="BD57" s="86">
        <f t="shared" si="4"/>
        <v>0</v>
      </c>
      <c r="BE57" s="86">
        <f t="shared" si="4"/>
        <v>0</v>
      </c>
      <c r="BF57" s="86">
        <f t="shared" si="4"/>
        <v>0</v>
      </c>
      <c r="BG57" s="86">
        <f t="shared" si="4"/>
        <v>0</v>
      </c>
      <c r="BH57" s="86">
        <f t="shared" si="4"/>
        <v>0</v>
      </c>
      <c r="BI57" s="86">
        <f t="shared" si="4"/>
        <v>0</v>
      </c>
      <c r="BJ57" s="86"/>
      <c r="BL57" s="47">
        <f>BI57/BI56-1</f>
        <v>-1</v>
      </c>
    </row>
  </sheetData>
  <mergeCells count="1">
    <mergeCell ref="G55:G56"/>
  </mergeCells>
  <conditionalFormatting sqref="J57">
    <cfRule type="cellIs" dxfId="0" priority="1" operator="equal">
      <formula>1</formula>
    </cfRule>
  </conditionalFormatting>
  <hyperlinks>
    <hyperlink ref="C26" r:id="rId1" display="https://ec.europa.eu/energy/sites/ener/files/documents/20170125_-_technical_report_on_euco_scenarios_primes_corrected.pdf"/>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12"/>
  <sheetViews>
    <sheetView workbookViewId="0">
      <selection activeCell="B15" sqref="B15"/>
    </sheetView>
  </sheetViews>
  <sheetFormatPr defaultRowHeight="12.75" x14ac:dyDescent="0.2"/>
  <cols>
    <col min="1" max="1" width="9.85546875" bestFit="1" customWidth="1"/>
    <col min="2" max="2" width="36.42578125" customWidth="1"/>
  </cols>
  <sheetData>
    <row r="5" spans="1:28" x14ac:dyDescent="0.2">
      <c r="C5" t="s">
        <v>135</v>
      </c>
      <c r="D5">
        <v>1990</v>
      </c>
      <c r="E5">
        <v>1991</v>
      </c>
      <c r="F5">
        <v>1992</v>
      </c>
      <c r="G5">
        <v>1993</v>
      </c>
      <c r="H5">
        <v>1994</v>
      </c>
      <c r="I5">
        <v>1995</v>
      </c>
      <c r="J5">
        <v>1996</v>
      </c>
      <c r="K5">
        <v>1997</v>
      </c>
      <c r="L5">
        <v>1998</v>
      </c>
      <c r="M5">
        <v>1999</v>
      </c>
      <c r="N5">
        <v>2000</v>
      </c>
      <c r="O5">
        <v>2001</v>
      </c>
      <c r="P5">
        <v>2002</v>
      </c>
      <c r="Q5">
        <v>2003</v>
      </c>
      <c r="R5">
        <v>2004</v>
      </c>
      <c r="S5">
        <v>2005</v>
      </c>
      <c r="T5">
        <v>2006</v>
      </c>
      <c r="U5">
        <v>2007</v>
      </c>
      <c r="V5">
        <v>2008</v>
      </c>
      <c r="W5">
        <v>2009</v>
      </c>
      <c r="X5">
        <v>2010</v>
      </c>
      <c r="Y5">
        <v>2011</v>
      </c>
      <c r="Z5">
        <v>2012</v>
      </c>
      <c r="AA5">
        <v>2013</v>
      </c>
      <c r="AB5" t="s">
        <v>136</v>
      </c>
    </row>
    <row r="6" spans="1:28" x14ac:dyDescent="0.2">
      <c r="A6" t="s">
        <v>137</v>
      </c>
      <c r="B6" t="s">
        <v>138</v>
      </c>
      <c r="C6" t="s">
        <v>139</v>
      </c>
    </row>
    <row r="7" spans="1:28" x14ac:dyDescent="0.2">
      <c r="A7" t="s">
        <v>140</v>
      </c>
      <c r="B7" t="s">
        <v>182</v>
      </c>
      <c r="C7" t="s">
        <v>4</v>
      </c>
      <c r="D7">
        <v>5291</v>
      </c>
      <c r="E7">
        <v>5475</v>
      </c>
      <c r="F7">
        <v>5671</v>
      </c>
      <c r="G7">
        <v>5942</v>
      </c>
      <c r="H7">
        <v>6183</v>
      </c>
      <c r="I7">
        <v>6471</v>
      </c>
      <c r="J7">
        <v>6695</v>
      </c>
      <c r="K7">
        <v>6998</v>
      </c>
      <c r="L7">
        <v>7397</v>
      </c>
      <c r="M7">
        <v>7682</v>
      </c>
      <c r="N7">
        <v>6279</v>
      </c>
      <c r="O7">
        <v>6321</v>
      </c>
      <c r="P7">
        <v>6283</v>
      </c>
      <c r="Q7">
        <v>5945</v>
      </c>
      <c r="R7">
        <v>5943</v>
      </c>
      <c r="S7">
        <v>5891</v>
      </c>
      <c r="T7">
        <v>6278</v>
      </c>
      <c r="U7">
        <v>6280</v>
      </c>
      <c r="V7">
        <v>6280</v>
      </c>
      <c r="W7">
        <v>6801</v>
      </c>
      <c r="X7">
        <v>7417</v>
      </c>
      <c r="Y7">
        <v>7921</v>
      </c>
      <c r="Z7">
        <v>8570</v>
      </c>
      <c r="AA7">
        <v>8990</v>
      </c>
      <c r="AB7" t="s">
        <v>141</v>
      </c>
    </row>
    <row r="8" spans="1:28" s="69" customFormat="1" x14ac:dyDescent="0.2">
      <c r="B8" s="274" t="s">
        <v>66</v>
      </c>
      <c r="D8" s="275">
        <v>27329.845703125</v>
      </c>
      <c r="E8" s="275">
        <v>29480.88671875</v>
      </c>
      <c r="F8" s="275">
        <v>30119.50390625</v>
      </c>
      <c r="G8" s="275">
        <v>30769.18359375</v>
      </c>
      <c r="H8" s="275">
        <v>31943.57421875</v>
      </c>
      <c r="I8" s="275">
        <v>33730.84765625</v>
      </c>
      <c r="J8" s="275">
        <v>33396.5</v>
      </c>
      <c r="K8" s="275">
        <v>39190.84765625</v>
      </c>
      <c r="L8" s="275">
        <v>38434.21875</v>
      </c>
      <c r="M8" s="275">
        <v>43272.97265625</v>
      </c>
      <c r="N8" s="275">
        <v>46890.796875</v>
      </c>
      <c r="O8" s="275">
        <v>44020.84765625</v>
      </c>
      <c r="P8" s="275">
        <v>45911.0078125</v>
      </c>
      <c r="Q8" s="275">
        <v>47574.53125</v>
      </c>
      <c r="R8" s="275">
        <v>52309.96484375</v>
      </c>
      <c r="S8" s="275">
        <v>54158.484375</v>
      </c>
      <c r="T8" s="275">
        <v>52220.625</v>
      </c>
      <c r="U8" s="275">
        <v>55649.4921875</v>
      </c>
      <c r="V8" s="275">
        <v>61869.41796875</v>
      </c>
      <c r="W8" s="275">
        <v>60491.1015625</v>
      </c>
      <c r="X8" s="275">
        <v>65473.6796875</v>
      </c>
      <c r="Y8" s="275">
        <v>81830.09375</v>
      </c>
      <c r="Z8" s="275">
        <v>95159.7890625</v>
      </c>
      <c r="AA8" s="275">
        <v>96343.609375</v>
      </c>
    </row>
    <row r="9" spans="1:28" x14ac:dyDescent="0.2">
      <c r="B9" t="s">
        <v>142</v>
      </c>
      <c r="D9" s="276">
        <f t="shared" ref="D9:AA9" si="0">D7/D8</f>
        <v>0.19359787308989479</v>
      </c>
      <c r="E9" s="276">
        <f t="shared" si="0"/>
        <v>0.18571354560098327</v>
      </c>
      <c r="F9" s="276">
        <f t="shared" si="0"/>
        <v>0.18828331361803172</v>
      </c>
      <c r="G9" s="276">
        <f t="shared" si="0"/>
        <v>0.19311529608497544</v>
      </c>
      <c r="H9" s="276">
        <f t="shared" si="0"/>
        <v>0.19356005554227396</v>
      </c>
      <c r="I9" s="276">
        <f t="shared" si="0"/>
        <v>0.19184219934066751</v>
      </c>
      <c r="J9" s="276">
        <f t="shared" si="0"/>
        <v>0.20047010914317367</v>
      </c>
      <c r="K9" s="276">
        <f t="shared" si="0"/>
        <v>0.1785620985129161</v>
      </c>
      <c r="L9" s="276">
        <f t="shared" si="0"/>
        <v>0.19245870582448096</v>
      </c>
      <c r="M9" s="276">
        <f t="shared" si="0"/>
        <v>0.17752420341038147</v>
      </c>
      <c r="N9" s="276">
        <f t="shared" si="0"/>
        <v>0.13390687338366972</v>
      </c>
      <c r="O9" s="276">
        <f t="shared" si="0"/>
        <v>0.14359105597782726</v>
      </c>
      <c r="P9" s="276">
        <f t="shared" si="0"/>
        <v>0.13685171159081708</v>
      </c>
      <c r="Q9" s="276">
        <f t="shared" si="0"/>
        <v>0.12496181977620641</v>
      </c>
      <c r="R9" s="276">
        <f t="shared" si="0"/>
        <v>0.1136112405686327</v>
      </c>
      <c r="S9" s="276">
        <f t="shared" si="0"/>
        <v>0.10877335412878233</v>
      </c>
      <c r="T9" s="276">
        <f t="shared" si="0"/>
        <v>0.12022069823944083</v>
      </c>
      <c r="U9" s="276">
        <f t="shared" si="0"/>
        <v>0.11284918789269051</v>
      </c>
      <c r="V9" s="276">
        <f t="shared" si="0"/>
        <v>0.10150410665204582</v>
      </c>
      <c r="W9" s="276">
        <f t="shared" si="0"/>
        <v>0.11242975949071021</v>
      </c>
      <c r="X9" s="276">
        <f t="shared" si="0"/>
        <v>0.11328216216654809</v>
      </c>
      <c r="Y9" s="276">
        <f t="shared" si="0"/>
        <v>9.6798129355680954E-2</v>
      </c>
      <c r="Z9" s="276">
        <f t="shared" si="0"/>
        <v>9.0059047885985843E-2</v>
      </c>
      <c r="AA9" s="276">
        <f t="shared" si="0"/>
        <v>9.3311845573566352E-2</v>
      </c>
    </row>
    <row r="10" spans="1:28" x14ac:dyDescent="0.2">
      <c r="B10" s="277" t="s">
        <v>143</v>
      </c>
      <c r="E10" s="278">
        <f>(E9-D9)/D9</f>
        <v>-4.0725279483057791E-2</v>
      </c>
      <c r="F10" s="278">
        <f t="shared" ref="F10:Z10" si="1">(F9-E9)/E9</f>
        <v>1.3837267544122749E-2</v>
      </c>
      <c r="G10" s="278">
        <f t="shared" si="1"/>
        <v>2.5663360040212104E-2</v>
      </c>
      <c r="H10" s="278">
        <f t="shared" si="1"/>
        <v>2.3030773134760717E-3</v>
      </c>
      <c r="I10" s="278">
        <f t="shared" si="1"/>
        <v>-8.8750553247865741E-3</v>
      </c>
      <c r="J10" s="278">
        <f t="shared" si="1"/>
        <v>4.4973993376634422E-2</v>
      </c>
      <c r="K10" s="278">
        <f t="shared" si="1"/>
        <v>-0.10928317804531697</v>
      </c>
      <c r="L10" s="278">
        <f t="shared" si="1"/>
        <v>7.7825067174373888E-2</v>
      </c>
      <c r="M10" s="278">
        <f t="shared" si="1"/>
        <v>-7.7598476775166014E-2</v>
      </c>
      <c r="N10" s="278">
        <f t="shared" si="1"/>
        <v>-0.24569793407765292</v>
      </c>
      <c r="O10" s="278">
        <f t="shared" si="1"/>
        <v>7.2320280127894862E-2</v>
      </c>
      <c r="P10" s="278">
        <f t="shared" si="1"/>
        <v>-4.6934290865935577E-2</v>
      </c>
      <c r="Q10" s="278">
        <f t="shared" si="1"/>
        <v>-8.6881571859043508E-2</v>
      </c>
      <c r="R10" s="278">
        <f t="shared" si="1"/>
        <v>-9.0832377664645178E-2</v>
      </c>
      <c r="S10" s="278">
        <f t="shared" si="1"/>
        <v>-4.2582815007004442E-2</v>
      </c>
      <c r="T10" s="278">
        <f t="shared" si="1"/>
        <v>0.10524033392502909</v>
      </c>
      <c r="U10" s="278">
        <f t="shared" si="1"/>
        <v>-6.1316482558341587E-2</v>
      </c>
      <c r="V10" s="278">
        <f t="shared" si="1"/>
        <v>-0.10053312259041554</v>
      </c>
      <c r="W10" s="278">
        <f t="shared" si="1"/>
        <v>0.10763754491350118</v>
      </c>
      <c r="X10" s="278">
        <f t="shared" si="1"/>
        <v>7.5816463514564907E-3</v>
      </c>
      <c r="Y10" s="278">
        <f t="shared" si="1"/>
        <v>-0.14551304897087164</v>
      </c>
      <c r="Z10" s="278">
        <f t="shared" si="1"/>
        <v>-6.9619955618487397E-2</v>
      </c>
    </row>
    <row r="11" spans="1:28" x14ac:dyDescent="0.2">
      <c r="B11" s="277" t="s">
        <v>144</v>
      </c>
      <c r="C11" s="283">
        <f>(X9/D9)^(1/20)-1</f>
        <v>-2.6439270620621791E-2</v>
      </c>
    </row>
    <row r="12" spans="1:28" x14ac:dyDescent="0.2">
      <c r="B12" t="s">
        <v>157</v>
      </c>
      <c r="C12" s="288">
        <f>C11*2</f>
        <v>-5.2878541241243582E-2</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0_readme</vt:lpstr>
      <vt:lpstr>1_Summary_Plots</vt:lpstr>
      <vt:lpstr>2_UK_2030_scenario</vt:lpstr>
      <vt:lpstr>3_GH_2030_scenario</vt:lpstr>
      <vt:lpstr>4_UK+GH_1960-2013_energy_data</vt:lpstr>
      <vt:lpstr>5_UK+GH_1960-2013_energy_sum</vt:lpstr>
      <vt:lpstr>6_UK_PE_GDP_2030_targets</vt:lpstr>
      <vt:lpstr>7_GH_PE_GDP_2030_targets</vt:lpstr>
      <vt:lpstr>'2_UK_2030_scenario'!Print_Area</vt:lpstr>
      <vt:lpstr>'3_GH_2030_scenario'!Print_Area</vt:lpstr>
    </vt:vector>
  </TitlesOfParts>
  <Company>University of Leeds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Brockway</dc:creator>
  <cp:lastModifiedBy>Paul Brockway</cp:lastModifiedBy>
  <dcterms:created xsi:type="dcterms:W3CDTF">2017-05-11T16:26:42Z</dcterms:created>
  <dcterms:modified xsi:type="dcterms:W3CDTF">2019-02-19T13:59:43Z</dcterms:modified>
</cp:coreProperties>
</file>