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3375" yWindow="525" windowWidth="26775" windowHeight="15855"/>
  </bookViews>
  <sheets>
    <sheet name="Metadata" sheetId="20" r:id="rId1"/>
    <sheet name="Sugar" sheetId="1" r:id="rId2"/>
    <sheet name="Fat" sheetId="2" r:id="rId3"/>
    <sheet name="Fruit" sheetId="15" r:id="rId4"/>
    <sheet name="Veg" sheetId="16" r:id="rId5"/>
    <sheet name="Portion Sizes" sheetId="11" r:id="rId6"/>
    <sheet name="Nutrient Derivations" sheetId="21" r:id="rId7"/>
  </sheets>
  <definedNames>
    <definedName name="_xlnm._FilterDatabase" localSheetId="1" hidden="1">Sugar!$E$2:$E$47</definedName>
    <definedName name="_GoBack" localSheetId="0">Metadata!$B$1</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169" i="21" l="1"/>
  <c r="E169" i="21" s="1"/>
  <c r="C169" i="21"/>
  <c r="D185" i="21"/>
  <c r="E185" i="21" s="1"/>
  <c r="C185" i="21"/>
  <c r="D181" i="21"/>
  <c r="E181" i="21" s="1"/>
  <c r="C181" i="21"/>
  <c r="D177" i="21"/>
  <c r="E177" i="21" s="1"/>
  <c r="C177" i="21"/>
  <c r="D173" i="21"/>
  <c r="E173" i="21" s="1"/>
  <c r="C173" i="21"/>
  <c r="D68" i="21"/>
  <c r="E68" i="21" s="1"/>
  <c r="C68" i="21"/>
  <c r="D132" i="21"/>
  <c r="E132" i="21" s="1"/>
  <c r="C132" i="21"/>
  <c r="D78" i="21"/>
  <c r="E78" i="21" s="1"/>
  <c r="C78" i="21"/>
  <c r="D127" i="21" l="1"/>
  <c r="E127" i="21" s="1"/>
  <c r="C127" i="21"/>
  <c r="D158" i="21"/>
  <c r="E158" i="21" s="1"/>
  <c r="C158" i="21"/>
  <c r="D32" i="21" l="1"/>
  <c r="D20" i="21"/>
  <c r="D61" i="11"/>
  <c r="E61" i="11"/>
  <c r="D54" i="11"/>
  <c r="D53" i="11"/>
  <c r="E54" i="11"/>
  <c r="E53" i="11"/>
  <c r="D28" i="11"/>
  <c r="D29" i="11"/>
  <c r="D30" i="11"/>
  <c r="D31" i="11"/>
  <c r="D32" i="11"/>
  <c r="D27" i="11"/>
  <c r="E27" i="11" s="1"/>
  <c r="E36" i="11"/>
  <c r="E37" i="11"/>
  <c r="E38" i="11"/>
  <c r="E39" i="11"/>
  <c r="E40" i="11"/>
  <c r="E41" i="11"/>
  <c r="E42" i="11"/>
  <c r="E43" i="11"/>
  <c r="E44" i="11"/>
  <c r="E45" i="11"/>
  <c r="E46" i="11"/>
  <c r="E47" i="11"/>
  <c r="D8" i="11"/>
  <c r="D9" i="11"/>
  <c r="D10" i="11"/>
  <c r="D11" i="11"/>
  <c r="D12" i="11"/>
  <c r="D13" i="11"/>
  <c r="D14" i="11"/>
  <c r="D15" i="11"/>
  <c r="D16" i="11"/>
  <c r="D17" i="11"/>
  <c r="D18" i="11"/>
  <c r="D19" i="11"/>
  <c r="D20" i="11"/>
  <c r="D21" i="11"/>
  <c r="D22" i="11"/>
  <c r="D7" i="11"/>
  <c r="E8" i="11"/>
  <c r="E9" i="11"/>
  <c r="E10" i="11"/>
  <c r="E11" i="11"/>
  <c r="E12" i="11"/>
  <c r="E13" i="11"/>
  <c r="E14" i="11"/>
  <c r="E15" i="11"/>
  <c r="E16" i="11"/>
  <c r="E17" i="11"/>
  <c r="E18" i="11"/>
  <c r="E19" i="11"/>
  <c r="E20" i="11"/>
  <c r="E21" i="11"/>
  <c r="E22" i="11"/>
  <c r="E7" i="11"/>
  <c r="D190" i="21" l="1"/>
  <c r="E190" i="21" s="1"/>
  <c r="C190" i="21"/>
  <c r="D163" i="21"/>
  <c r="E163" i="21" s="1"/>
  <c r="C163" i="21"/>
  <c r="D153" i="21"/>
  <c r="E153" i="21" s="1"/>
  <c r="C153" i="21"/>
  <c r="E148" i="21"/>
  <c r="C148" i="21"/>
  <c r="D144" i="21"/>
  <c r="E144" i="21" s="1"/>
  <c r="C144" i="21"/>
  <c r="C73" i="21"/>
  <c r="C48" i="21"/>
  <c r="D37" i="21"/>
  <c r="E37" i="21" s="1"/>
  <c r="C37" i="21"/>
  <c r="D139" i="21"/>
  <c r="E139" i="21" s="1"/>
  <c r="C139" i="21"/>
  <c r="D122" i="21"/>
  <c r="E122" i="21" s="1"/>
  <c r="C122" i="21"/>
  <c r="D116" i="21"/>
  <c r="E116" i="21" s="1"/>
  <c r="C116" i="21"/>
  <c r="D110" i="21"/>
  <c r="E110" i="21" s="1"/>
  <c r="C110" i="21"/>
  <c r="D48" i="21"/>
  <c r="E48" i="21" s="1"/>
  <c r="D73" i="21"/>
  <c r="E73" i="21" s="1"/>
  <c r="C104" i="21"/>
  <c r="D104" i="21"/>
  <c r="E104" i="21" s="1"/>
  <c r="D95" i="21"/>
  <c r="E95" i="21" s="1"/>
  <c r="C95" i="21"/>
  <c r="D89" i="21"/>
  <c r="E89" i="21" s="1"/>
  <c r="C89" i="21"/>
  <c r="E32" i="21"/>
  <c r="C32" i="21"/>
  <c r="D84" i="21"/>
  <c r="E84" i="21" s="1"/>
  <c r="C84" i="21"/>
  <c r="D64" i="21"/>
  <c r="E64" i="21" s="1"/>
  <c r="C64" i="21"/>
  <c r="D12" i="21"/>
  <c r="E12" i="21" s="1"/>
  <c r="C12" i="21"/>
  <c r="C20" i="21"/>
  <c r="E20" i="21"/>
  <c r="C58" i="21"/>
  <c r="D58" i="21"/>
  <c r="E58" i="21" s="1"/>
  <c r="E52" i="21"/>
  <c r="D43" i="21"/>
  <c r="E43" i="21" s="1"/>
  <c r="C43" i="21"/>
  <c r="D26" i="21"/>
  <c r="E26" i="21" s="1"/>
  <c r="C26" i="21"/>
  <c r="K6" i="16" l="1"/>
  <c r="L6" i="16" s="1"/>
  <c r="K7" i="16"/>
  <c r="L7" i="16" s="1"/>
  <c r="K8" i="16"/>
  <c r="L8" i="16" s="1"/>
  <c r="K9" i="16"/>
  <c r="L9" i="16" s="1"/>
  <c r="K10" i="16"/>
  <c r="L10" i="16" s="1"/>
  <c r="K11" i="16"/>
  <c r="L11" i="16" s="1"/>
  <c r="K12" i="16"/>
  <c r="L12" i="16" s="1"/>
  <c r="K13" i="16"/>
  <c r="L13" i="16" s="1"/>
  <c r="K14" i="16"/>
  <c r="L14" i="16" s="1"/>
  <c r="K15" i="16"/>
  <c r="L15" i="16" s="1"/>
  <c r="K16" i="16"/>
  <c r="L16" i="16" s="1"/>
  <c r="K17" i="16"/>
  <c r="L17" i="16" s="1"/>
  <c r="K18" i="16"/>
  <c r="L18" i="16" s="1"/>
  <c r="K19" i="16"/>
  <c r="L19" i="16" s="1"/>
  <c r="K20" i="16"/>
  <c r="L20" i="16" s="1"/>
  <c r="K21" i="16"/>
  <c r="L21" i="16" s="1"/>
  <c r="K22" i="16"/>
  <c r="L22" i="16" s="1"/>
  <c r="K23" i="16"/>
  <c r="L23" i="16" s="1"/>
  <c r="K24" i="16"/>
  <c r="L24" i="16" s="1"/>
  <c r="K25" i="16"/>
  <c r="L25" i="16" s="1"/>
  <c r="K26" i="16"/>
  <c r="L26" i="16" s="1"/>
  <c r="K27" i="16"/>
  <c r="L27" i="16" s="1"/>
  <c r="K28" i="16"/>
  <c r="L28" i="16" s="1"/>
  <c r="K29" i="16"/>
  <c r="L29" i="16" s="1"/>
  <c r="K30" i="16"/>
  <c r="L30" i="16" s="1"/>
  <c r="K31" i="16"/>
  <c r="L31" i="16" s="1"/>
  <c r="K32" i="16"/>
  <c r="L32" i="16" s="1"/>
  <c r="K33" i="16"/>
  <c r="L33" i="16" s="1"/>
  <c r="K34" i="16"/>
  <c r="L34" i="16" s="1"/>
  <c r="K35" i="16"/>
  <c r="L35" i="16" s="1"/>
  <c r="K36" i="16"/>
  <c r="L36" i="16" s="1"/>
  <c r="K37" i="16"/>
  <c r="L37" i="16" s="1"/>
  <c r="K38" i="16"/>
  <c r="L38" i="16" s="1"/>
  <c r="K39" i="16"/>
  <c r="L39" i="16" s="1"/>
  <c r="K40" i="16"/>
  <c r="L40" i="16" s="1"/>
  <c r="K41" i="16"/>
  <c r="L41" i="16" s="1"/>
  <c r="K42" i="16"/>
  <c r="L42" i="16" s="1"/>
  <c r="K43" i="16"/>
  <c r="L43" i="16" s="1"/>
  <c r="K44" i="16"/>
  <c r="L44" i="16" s="1"/>
  <c r="K45" i="16"/>
  <c r="L45" i="16" s="1"/>
  <c r="K46" i="16"/>
  <c r="L46" i="16" s="1"/>
  <c r="K47" i="16"/>
  <c r="L47" i="16" s="1"/>
  <c r="K48" i="16"/>
  <c r="L48" i="16" s="1"/>
  <c r="K49" i="16"/>
  <c r="L49" i="16" s="1"/>
  <c r="K50" i="16"/>
  <c r="L50" i="16" s="1"/>
  <c r="K51" i="16"/>
  <c r="L51" i="16" s="1"/>
  <c r="K52" i="16"/>
  <c r="L52" i="16" s="1"/>
  <c r="K53" i="16"/>
  <c r="L53" i="16" s="1"/>
  <c r="K54" i="16"/>
  <c r="L54" i="16" s="1"/>
  <c r="K55" i="16"/>
  <c r="L55" i="16" s="1"/>
  <c r="K56" i="16"/>
  <c r="L56" i="16" s="1"/>
  <c r="K57" i="16"/>
  <c r="L57" i="16" s="1"/>
  <c r="K58" i="16"/>
  <c r="L58" i="16" s="1"/>
  <c r="K59" i="16"/>
  <c r="L59" i="16" s="1"/>
  <c r="K5" i="16"/>
  <c r="L5" i="16" s="1"/>
  <c r="V6" i="15"/>
  <c r="V7" i="15"/>
  <c r="V8" i="15"/>
  <c r="V9" i="15"/>
  <c r="V10" i="15"/>
  <c r="V11" i="15"/>
  <c r="V12" i="15"/>
  <c r="V13" i="15"/>
  <c r="V14" i="15"/>
  <c r="V15" i="15"/>
  <c r="V16" i="15"/>
  <c r="V17" i="15"/>
  <c r="V18" i="15"/>
  <c r="V19" i="15"/>
  <c r="V20" i="15"/>
  <c r="V21" i="15"/>
  <c r="V22" i="15"/>
  <c r="V23" i="15"/>
  <c r="V24" i="15"/>
  <c r="V25" i="15"/>
  <c r="V26" i="15"/>
  <c r="V27" i="15"/>
  <c r="V28" i="15"/>
  <c r="V29" i="15"/>
  <c r="V30" i="15"/>
  <c r="V31" i="15"/>
  <c r="V32" i="15"/>
  <c r="V33" i="15"/>
  <c r="V34" i="15"/>
  <c r="V35" i="15"/>
  <c r="V36" i="15"/>
  <c r="V37" i="15"/>
  <c r="V38" i="15"/>
  <c r="V39" i="15"/>
  <c r="V40" i="15"/>
  <c r="V41" i="15"/>
  <c r="V42" i="15"/>
  <c r="V43" i="15"/>
  <c r="V44" i="15"/>
  <c r="V45" i="15"/>
  <c r="V46" i="15"/>
  <c r="V47" i="15"/>
  <c r="V48" i="15"/>
  <c r="V49" i="15"/>
  <c r="V50" i="15"/>
  <c r="V51" i="15"/>
  <c r="V52" i="15"/>
  <c r="V53" i="15"/>
  <c r="V54" i="15"/>
  <c r="V55" i="15"/>
  <c r="V56" i="15"/>
  <c r="V57" i="15"/>
  <c r="V58" i="15"/>
  <c r="V59" i="15"/>
  <c r="V5" i="15"/>
  <c r="K6" i="15"/>
  <c r="K7" i="15"/>
  <c r="K8" i="15"/>
  <c r="K9" i="15"/>
  <c r="K10" i="15"/>
  <c r="K11" i="15"/>
  <c r="K12" i="15"/>
  <c r="K13" i="15"/>
  <c r="K14" i="15"/>
  <c r="K15" i="15"/>
  <c r="K16" i="15"/>
  <c r="K17" i="15"/>
  <c r="K18" i="15"/>
  <c r="K19" i="15"/>
  <c r="K20" i="15"/>
  <c r="K21" i="15"/>
  <c r="K22" i="15"/>
  <c r="K23" i="15"/>
  <c r="K24" i="15"/>
  <c r="K25" i="15"/>
  <c r="K26" i="15"/>
  <c r="K27" i="15"/>
  <c r="K28" i="15"/>
  <c r="K29" i="15"/>
  <c r="K30" i="15"/>
  <c r="K31" i="15"/>
  <c r="K32" i="15"/>
  <c r="K33" i="15"/>
  <c r="K34" i="15"/>
  <c r="K35" i="15"/>
  <c r="K36" i="15"/>
  <c r="K37" i="15"/>
  <c r="K38" i="15"/>
  <c r="K39" i="15"/>
  <c r="K40" i="15"/>
  <c r="K41" i="15"/>
  <c r="K42" i="15"/>
  <c r="K43" i="15"/>
  <c r="K44" i="15"/>
  <c r="K45" i="15"/>
  <c r="K46" i="15"/>
  <c r="K47" i="15"/>
  <c r="K48" i="15"/>
  <c r="K49" i="15"/>
  <c r="K50" i="15"/>
  <c r="K51" i="15"/>
  <c r="K52" i="15"/>
  <c r="K53" i="15"/>
  <c r="K54" i="15"/>
  <c r="K55" i="15"/>
  <c r="K56" i="15"/>
  <c r="K57" i="15"/>
  <c r="K58" i="15"/>
  <c r="K59" i="15"/>
  <c r="K5" i="15"/>
  <c r="GI6" i="2"/>
  <c r="GI7" i="2"/>
  <c r="GI8" i="2"/>
  <c r="GI9" i="2"/>
  <c r="GI10" i="2"/>
  <c r="GI11" i="2"/>
  <c r="GI12" i="2"/>
  <c r="GI13" i="2"/>
  <c r="GI14" i="2"/>
  <c r="GI15" i="2"/>
  <c r="GI16" i="2"/>
  <c r="GI17" i="2"/>
  <c r="GI18" i="2"/>
  <c r="GI19" i="2"/>
  <c r="GI20" i="2"/>
  <c r="GI21" i="2"/>
  <c r="GI22" i="2"/>
  <c r="GI23" i="2"/>
  <c r="GI24" i="2"/>
  <c r="GI25" i="2"/>
  <c r="GI26" i="2"/>
  <c r="GI27" i="2"/>
  <c r="GI28" i="2"/>
  <c r="GI29" i="2"/>
  <c r="GI30" i="2"/>
  <c r="GI31" i="2"/>
  <c r="GI32" i="2"/>
  <c r="GI33" i="2"/>
  <c r="GI34" i="2"/>
  <c r="GI35" i="2"/>
  <c r="GI36" i="2"/>
  <c r="GI37" i="2"/>
  <c r="GI38" i="2"/>
  <c r="GI39" i="2"/>
  <c r="GI40" i="2"/>
  <c r="GI41" i="2"/>
  <c r="GI42" i="2"/>
  <c r="GI43" i="2"/>
  <c r="GI44" i="2"/>
  <c r="GI45" i="2"/>
  <c r="GI46" i="2"/>
  <c r="GI47" i="2"/>
  <c r="GI48" i="2"/>
  <c r="GI49" i="2"/>
  <c r="GI50" i="2"/>
  <c r="GI51" i="2"/>
  <c r="GI52" i="2"/>
  <c r="GI53" i="2"/>
  <c r="GI54" i="2"/>
  <c r="GI55" i="2"/>
  <c r="GI56" i="2"/>
  <c r="GI57" i="2"/>
  <c r="GI58" i="2"/>
  <c r="GI59" i="2"/>
  <c r="GI5" i="2"/>
  <c r="FY6" i="2"/>
  <c r="FZ6" i="2" s="1"/>
  <c r="GA6" i="2" s="1"/>
  <c r="FY7" i="2"/>
  <c r="FZ7" i="2" s="1"/>
  <c r="GA7" i="2" s="1"/>
  <c r="FY8" i="2"/>
  <c r="FZ8" i="2" s="1"/>
  <c r="GA8" i="2" s="1"/>
  <c r="FY9" i="2"/>
  <c r="FZ9" i="2" s="1"/>
  <c r="GA9" i="2" s="1"/>
  <c r="FY10" i="2"/>
  <c r="FZ10" i="2" s="1"/>
  <c r="GA10" i="2" s="1"/>
  <c r="FY11" i="2"/>
  <c r="FZ11" i="2" s="1"/>
  <c r="GA11" i="2" s="1"/>
  <c r="FY12" i="2"/>
  <c r="FZ12" i="2" s="1"/>
  <c r="GA12" i="2" s="1"/>
  <c r="FY13" i="2"/>
  <c r="FZ13" i="2" s="1"/>
  <c r="GA13" i="2" s="1"/>
  <c r="FY14" i="2"/>
  <c r="FZ14" i="2" s="1"/>
  <c r="GA14" i="2" s="1"/>
  <c r="FY15" i="2"/>
  <c r="FZ15" i="2" s="1"/>
  <c r="GA15" i="2" s="1"/>
  <c r="FY16" i="2"/>
  <c r="FZ16" i="2" s="1"/>
  <c r="GA16" i="2" s="1"/>
  <c r="FY17" i="2"/>
  <c r="FZ17" i="2" s="1"/>
  <c r="GA17" i="2" s="1"/>
  <c r="FY18" i="2"/>
  <c r="FZ18" i="2" s="1"/>
  <c r="GA18" i="2" s="1"/>
  <c r="FY19" i="2"/>
  <c r="FZ19" i="2" s="1"/>
  <c r="GA19" i="2" s="1"/>
  <c r="FY20" i="2"/>
  <c r="FZ20" i="2" s="1"/>
  <c r="GA20" i="2" s="1"/>
  <c r="FY21" i="2"/>
  <c r="FZ21" i="2" s="1"/>
  <c r="GA21" i="2" s="1"/>
  <c r="FY22" i="2"/>
  <c r="FZ22" i="2" s="1"/>
  <c r="GA22" i="2" s="1"/>
  <c r="FY23" i="2"/>
  <c r="FZ23" i="2" s="1"/>
  <c r="GA23" i="2" s="1"/>
  <c r="FY24" i="2"/>
  <c r="FZ24" i="2" s="1"/>
  <c r="GA24" i="2" s="1"/>
  <c r="FY25" i="2"/>
  <c r="FZ25" i="2" s="1"/>
  <c r="GA25" i="2" s="1"/>
  <c r="FY26" i="2"/>
  <c r="FZ26" i="2" s="1"/>
  <c r="GA26" i="2" s="1"/>
  <c r="FY27" i="2"/>
  <c r="FZ27" i="2" s="1"/>
  <c r="GA27" i="2" s="1"/>
  <c r="FY28" i="2"/>
  <c r="FZ28" i="2" s="1"/>
  <c r="GA28" i="2" s="1"/>
  <c r="FY29" i="2"/>
  <c r="FZ29" i="2" s="1"/>
  <c r="GA29" i="2" s="1"/>
  <c r="FY30" i="2"/>
  <c r="FZ30" i="2" s="1"/>
  <c r="GA30" i="2" s="1"/>
  <c r="FY31" i="2"/>
  <c r="FZ31" i="2" s="1"/>
  <c r="GA31" i="2" s="1"/>
  <c r="FY32" i="2"/>
  <c r="FZ32" i="2" s="1"/>
  <c r="GA32" i="2" s="1"/>
  <c r="FY33" i="2"/>
  <c r="FZ33" i="2" s="1"/>
  <c r="GA33" i="2" s="1"/>
  <c r="FY34" i="2"/>
  <c r="FZ34" i="2" s="1"/>
  <c r="GA34" i="2" s="1"/>
  <c r="FY35" i="2"/>
  <c r="FZ35" i="2" s="1"/>
  <c r="GA35" i="2" s="1"/>
  <c r="FY36" i="2"/>
  <c r="FZ36" i="2" s="1"/>
  <c r="GA36" i="2" s="1"/>
  <c r="FY37" i="2"/>
  <c r="FZ37" i="2" s="1"/>
  <c r="GA37" i="2" s="1"/>
  <c r="FY38" i="2"/>
  <c r="FZ38" i="2" s="1"/>
  <c r="GA38" i="2" s="1"/>
  <c r="FY39" i="2"/>
  <c r="FZ39" i="2" s="1"/>
  <c r="GA39" i="2" s="1"/>
  <c r="FY40" i="2"/>
  <c r="FZ40" i="2" s="1"/>
  <c r="GA40" i="2" s="1"/>
  <c r="FY41" i="2"/>
  <c r="FZ41" i="2" s="1"/>
  <c r="GA41" i="2" s="1"/>
  <c r="FY42" i="2"/>
  <c r="FZ42" i="2" s="1"/>
  <c r="GA42" i="2" s="1"/>
  <c r="FY43" i="2"/>
  <c r="FZ43" i="2" s="1"/>
  <c r="GA43" i="2" s="1"/>
  <c r="FY44" i="2"/>
  <c r="FZ44" i="2" s="1"/>
  <c r="GA44" i="2" s="1"/>
  <c r="FY45" i="2"/>
  <c r="FZ45" i="2" s="1"/>
  <c r="GA45" i="2" s="1"/>
  <c r="FY46" i="2"/>
  <c r="FZ46" i="2" s="1"/>
  <c r="GA46" i="2" s="1"/>
  <c r="FY47" i="2"/>
  <c r="FZ47" i="2" s="1"/>
  <c r="GA47" i="2" s="1"/>
  <c r="FY48" i="2"/>
  <c r="FZ48" i="2" s="1"/>
  <c r="GA48" i="2" s="1"/>
  <c r="FY49" i="2"/>
  <c r="FZ49" i="2" s="1"/>
  <c r="GA49" i="2" s="1"/>
  <c r="FY50" i="2"/>
  <c r="FZ50" i="2" s="1"/>
  <c r="GA50" i="2" s="1"/>
  <c r="FY51" i="2"/>
  <c r="FZ51" i="2" s="1"/>
  <c r="GA51" i="2" s="1"/>
  <c r="FY52" i="2"/>
  <c r="FZ52" i="2" s="1"/>
  <c r="GA52" i="2" s="1"/>
  <c r="FY53" i="2"/>
  <c r="FZ53" i="2" s="1"/>
  <c r="GA53" i="2" s="1"/>
  <c r="FY54" i="2"/>
  <c r="FZ54" i="2" s="1"/>
  <c r="GA54" i="2" s="1"/>
  <c r="FY55" i="2"/>
  <c r="FZ55" i="2" s="1"/>
  <c r="GA55" i="2" s="1"/>
  <c r="FY56" i="2"/>
  <c r="FZ56" i="2" s="1"/>
  <c r="GA56" i="2" s="1"/>
  <c r="FY57" i="2"/>
  <c r="FZ57" i="2" s="1"/>
  <c r="GA57" i="2" s="1"/>
  <c r="FY58" i="2"/>
  <c r="FZ58" i="2" s="1"/>
  <c r="GA58" i="2" s="1"/>
  <c r="FY59" i="2"/>
  <c r="FZ59" i="2" s="1"/>
  <c r="GA59" i="2" s="1"/>
  <c r="FY5" i="2"/>
  <c r="FZ5" i="2" s="1"/>
  <c r="GA5" i="2" s="1"/>
  <c r="FO6" i="2"/>
  <c r="FP6" i="2" s="1"/>
  <c r="FQ6" i="2" s="1"/>
  <c r="FO7" i="2"/>
  <c r="FP7" i="2" s="1"/>
  <c r="FQ7" i="2" s="1"/>
  <c r="FO8" i="2"/>
  <c r="FP8" i="2" s="1"/>
  <c r="FQ8" i="2" s="1"/>
  <c r="FO9" i="2"/>
  <c r="FP9" i="2" s="1"/>
  <c r="FQ9" i="2" s="1"/>
  <c r="FO10" i="2"/>
  <c r="FP10" i="2" s="1"/>
  <c r="FQ10" i="2" s="1"/>
  <c r="FO11" i="2"/>
  <c r="FP11" i="2" s="1"/>
  <c r="FQ11" i="2" s="1"/>
  <c r="FO12" i="2"/>
  <c r="FP12" i="2" s="1"/>
  <c r="FQ12" i="2" s="1"/>
  <c r="FO13" i="2"/>
  <c r="FP13" i="2" s="1"/>
  <c r="FQ13" i="2" s="1"/>
  <c r="FO14" i="2"/>
  <c r="FP14" i="2" s="1"/>
  <c r="FQ14" i="2" s="1"/>
  <c r="FO15" i="2"/>
  <c r="FP15" i="2" s="1"/>
  <c r="FQ15" i="2" s="1"/>
  <c r="FO16" i="2"/>
  <c r="FP16" i="2" s="1"/>
  <c r="FQ16" i="2" s="1"/>
  <c r="FO17" i="2"/>
  <c r="FP17" i="2" s="1"/>
  <c r="FQ17" i="2" s="1"/>
  <c r="FO18" i="2"/>
  <c r="FP18" i="2" s="1"/>
  <c r="FQ18" i="2" s="1"/>
  <c r="FO19" i="2"/>
  <c r="FP19" i="2" s="1"/>
  <c r="FQ19" i="2" s="1"/>
  <c r="FO20" i="2"/>
  <c r="FP20" i="2" s="1"/>
  <c r="FQ20" i="2" s="1"/>
  <c r="FO21" i="2"/>
  <c r="FP21" i="2" s="1"/>
  <c r="FQ21" i="2" s="1"/>
  <c r="FO22" i="2"/>
  <c r="FP22" i="2" s="1"/>
  <c r="FQ22" i="2" s="1"/>
  <c r="FO23" i="2"/>
  <c r="FP23" i="2" s="1"/>
  <c r="FQ23" i="2" s="1"/>
  <c r="FO24" i="2"/>
  <c r="FP24" i="2" s="1"/>
  <c r="FQ24" i="2" s="1"/>
  <c r="FO25" i="2"/>
  <c r="FP25" i="2" s="1"/>
  <c r="FQ25" i="2" s="1"/>
  <c r="FO26" i="2"/>
  <c r="FP26" i="2" s="1"/>
  <c r="FQ26" i="2" s="1"/>
  <c r="FO27" i="2"/>
  <c r="FP27" i="2" s="1"/>
  <c r="FQ27" i="2" s="1"/>
  <c r="FO28" i="2"/>
  <c r="FP28" i="2" s="1"/>
  <c r="FQ28" i="2" s="1"/>
  <c r="FO29" i="2"/>
  <c r="FP29" i="2" s="1"/>
  <c r="FQ29" i="2" s="1"/>
  <c r="FO30" i="2"/>
  <c r="FP30" i="2" s="1"/>
  <c r="FQ30" i="2" s="1"/>
  <c r="FO31" i="2"/>
  <c r="FP31" i="2" s="1"/>
  <c r="FQ31" i="2" s="1"/>
  <c r="FO32" i="2"/>
  <c r="FP32" i="2" s="1"/>
  <c r="FQ32" i="2" s="1"/>
  <c r="FO33" i="2"/>
  <c r="FP33" i="2" s="1"/>
  <c r="FQ33" i="2" s="1"/>
  <c r="FO34" i="2"/>
  <c r="FP34" i="2" s="1"/>
  <c r="FQ34" i="2" s="1"/>
  <c r="FO35" i="2"/>
  <c r="FP35" i="2" s="1"/>
  <c r="FQ35" i="2" s="1"/>
  <c r="FO36" i="2"/>
  <c r="FP36" i="2" s="1"/>
  <c r="FQ36" i="2" s="1"/>
  <c r="FO37" i="2"/>
  <c r="FP37" i="2" s="1"/>
  <c r="FQ37" i="2" s="1"/>
  <c r="FO38" i="2"/>
  <c r="FP38" i="2" s="1"/>
  <c r="FQ38" i="2" s="1"/>
  <c r="FO39" i="2"/>
  <c r="FP39" i="2" s="1"/>
  <c r="FQ39" i="2" s="1"/>
  <c r="FO40" i="2"/>
  <c r="FP40" i="2" s="1"/>
  <c r="FQ40" i="2" s="1"/>
  <c r="FO41" i="2"/>
  <c r="FP41" i="2" s="1"/>
  <c r="FQ41" i="2" s="1"/>
  <c r="FO42" i="2"/>
  <c r="FP42" i="2" s="1"/>
  <c r="FQ42" i="2" s="1"/>
  <c r="FO43" i="2"/>
  <c r="FP43" i="2" s="1"/>
  <c r="FQ43" i="2" s="1"/>
  <c r="FO44" i="2"/>
  <c r="FP44" i="2" s="1"/>
  <c r="FQ44" i="2" s="1"/>
  <c r="FO45" i="2"/>
  <c r="FP45" i="2" s="1"/>
  <c r="FQ45" i="2" s="1"/>
  <c r="FO46" i="2"/>
  <c r="FP46" i="2" s="1"/>
  <c r="FQ46" i="2" s="1"/>
  <c r="FO47" i="2"/>
  <c r="FP47" i="2" s="1"/>
  <c r="FQ47" i="2" s="1"/>
  <c r="FO48" i="2"/>
  <c r="FP48" i="2" s="1"/>
  <c r="FQ48" i="2" s="1"/>
  <c r="FO49" i="2"/>
  <c r="FP49" i="2" s="1"/>
  <c r="FQ49" i="2" s="1"/>
  <c r="FO50" i="2"/>
  <c r="FP50" i="2" s="1"/>
  <c r="FQ50" i="2" s="1"/>
  <c r="FO51" i="2"/>
  <c r="FP51" i="2" s="1"/>
  <c r="FQ51" i="2" s="1"/>
  <c r="FO52" i="2"/>
  <c r="FP52" i="2" s="1"/>
  <c r="FQ52" i="2" s="1"/>
  <c r="FO53" i="2"/>
  <c r="FP53" i="2" s="1"/>
  <c r="FQ53" i="2" s="1"/>
  <c r="FO54" i="2"/>
  <c r="FP54" i="2" s="1"/>
  <c r="FQ54" i="2" s="1"/>
  <c r="FO55" i="2"/>
  <c r="FP55" i="2" s="1"/>
  <c r="FQ55" i="2" s="1"/>
  <c r="FO56" i="2"/>
  <c r="FP56" i="2" s="1"/>
  <c r="FQ56" i="2" s="1"/>
  <c r="FO57" i="2"/>
  <c r="FP57" i="2" s="1"/>
  <c r="FQ57" i="2" s="1"/>
  <c r="FO58" i="2"/>
  <c r="FP58" i="2" s="1"/>
  <c r="FQ58" i="2" s="1"/>
  <c r="FO59" i="2"/>
  <c r="FP59" i="2" s="1"/>
  <c r="FQ59" i="2" s="1"/>
  <c r="FO5" i="2"/>
  <c r="FP5" i="2" s="1"/>
  <c r="FQ5" i="2" s="1"/>
  <c r="FE6" i="2"/>
  <c r="FE7" i="2"/>
  <c r="FE8" i="2"/>
  <c r="FE9" i="2"/>
  <c r="FE10" i="2"/>
  <c r="FE11" i="2"/>
  <c r="FE12" i="2"/>
  <c r="FE13" i="2"/>
  <c r="FE14" i="2"/>
  <c r="FE15" i="2"/>
  <c r="FE16" i="2"/>
  <c r="FE17" i="2"/>
  <c r="FE18" i="2"/>
  <c r="FE19" i="2"/>
  <c r="FE20" i="2"/>
  <c r="FE21" i="2"/>
  <c r="FE22" i="2"/>
  <c r="FE23" i="2"/>
  <c r="FE24" i="2"/>
  <c r="FE25" i="2"/>
  <c r="FE26" i="2"/>
  <c r="FE27" i="2"/>
  <c r="FE28" i="2"/>
  <c r="FE29" i="2"/>
  <c r="FE30" i="2"/>
  <c r="FE31" i="2"/>
  <c r="FE32" i="2"/>
  <c r="FE33" i="2"/>
  <c r="FE34" i="2"/>
  <c r="FE35" i="2"/>
  <c r="FE36" i="2"/>
  <c r="FE37" i="2"/>
  <c r="FE38" i="2"/>
  <c r="FE39" i="2"/>
  <c r="FE40" i="2"/>
  <c r="FE41" i="2"/>
  <c r="FE42" i="2"/>
  <c r="FE43" i="2"/>
  <c r="FE44" i="2"/>
  <c r="FE45" i="2"/>
  <c r="FE46" i="2"/>
  <c r="FE47" i="2"/>
  <c r="FE48" i="2"/>
  <c r="FE49" i="2"/>
  <c r="FE50" i="2"/>
  <c r="FE51" i="2"/>
  <c r="FE52" i="2"/>
  <c r="FE53" i="2"/>
  <c r="FE54" i="2"/>
  <c r="FE55" i="2"/>
  <c r="FE56" i="2"/>
  <c r="FE57" i="2"/>
  <c r="FE58" i="2"/>
  <c r="FE59" i="2"/>
  <c r="FE5" i="2"/>
  <c r="EU6" i="2"/>
  <c r="EV6" i="2" s="1"/>
  <c r="EU7" i="2"/>
  <c r="EV7" i="2" s="1"/>
  <c r="EU8" i="2"/>
  <c r="EV8" i="2" s="1"/>
  <c r="EU9" i="2"/>
  <c r="EV9" i="2" s="1"/>
  <c r="EU10" i="2"/>
  <c r="EV10" i="2" s="1"/>
  <c r="EU11" i="2"/>
  <c r="EV11" i="2" s="1"/>
  <c r="EU12" i="2"/>
  <c r="EV12" i="2" s="1"/>
  <c r="EU13" i="2"/>
  <c r="EV13" i="2" s="1"/>
  <c r="EU14" i="2"/>
  <c r="EV14" i="2" s="1"/>
  <c r="EU15" i="2"/>
  <c r="EV15" i="2" s="1"/>
  <c r="EU16" i="2"/>
  <c r="EV16" i="2" s="1"/>
  <c r="EU17" i="2"/>
  <c r="EV17" i="2" s="1"/>
  <c r="EU18" i="2"/>
  <c r="EV18" i="2" s="1"/>
  <c r="EU19" i="2"/>
  <c r="EV19" i="2" s="1"/>
  <c r="EU20" i="2"/>
  <c r="EV20" i="2" s="1"/>
  <c r="EU21" i="2"/>
  <c r="EV21" i="2" s="1"/>
  <c r="EU22" i="2"/>
  <c r="EV22" i="2" s="1"/>
  <c r="EU23" i="2"/>
  <c r="EV23" i="2" s="1"/>
  <c r="EU24" i="2"/>
  <c r="EV24" i="2" s="1"/>
  <c r="EU25" i="2"/>
  <c r="EV25" i="2" s="1"/>
  <c r="EU26" i="2"/>
  <c r="EV26" i="2" s="1"/>
  <c r="EU27" i="2"/>
  <c r="EV27" i="2" s="1"/>
  <c r="EU28" i="2"/>
  <c r="EV28" i="2" s="1"/>
  <c r="EU29" i="2"/>
  <c r="EV29" i="2" s="1"/>
  <c r="EU30" i="2"/>
  <c r="EV30" i="2" s="1"/>
  <c r="EU31" i="2"/>
  <c r="EV31" i="2" s="1"/>
  <c r="EU32" i="2"/>
  <c r="EV32" i="2" s="1"/>
  <c r="EU33" i="2"/>
  <c r="EV33" i="2" s="1"/>
  <c r="EU34" i="2"/>
  <c r="EV34" i="2" s="1"/>
  <c r="EU35" i="2"/>
  <c r="EV35" i="2" s="1"/>
  <c r="EU36" i="2"/>
  <c r="EV36" i="2" s="1"/>
  <c r="EU37" i="2"/>
  <c r="EV37" i="2" s="1"/>
  <c r="EU38" i="2"/>
  <c r="EV38" i="2" s="1"/>
  <c r="EU39" i="2"/>
  <c r="EV39" i="2" s="1"/>
  <c r="EU40" i="2"/>
  <c r="EV40" i="2" s="1"/>
  <c r="EU41" i="2"/>
  <c r="EV41" i="2" s="1"/>
  <c r="EU42" i="2"/>
  <c r="EV42" i="2" s="1"/>
  <c r="EU43" i="2"/>
  <c r="EV43" i="2" s="1"/>
  <c r="EU44" i="2"/>
  <c r="EV44" i="2" s="1"/>
  <c r="EU45" i="2"/>
  <c r="EV45" i="2" s="1"/>
  <c r="EU46" i="2"/>
  <c r="EV46" i="2" s="1"/>
  <c r="EU47" i="2"/>
  <c r="EV47" i="2" s="1"/>
  <c r="EU48" i="2"/>
  <c r="EV48" i="2" s="1"/>
  <c r="EU49" i="2"/>
  <c r="EV49" i="2" s="1"/>
  <c r="EU50" i="2"/>
  <c r="EV50" i="2" s="1"/>
  <c r="EU51" i="2"/>
  <c r="EV51" i="2" s="1"/>
  <c r="EU52" i="2"/>
  <c r="EV52" i="2" s="1"/>
  <c r="EU53" i="2"/>
  <c r="EV53" i="2" s="1"/>
  <c r="EU54" i="2"/>
  <c r="EV54" i="2" s="1"/>
  <c r="EU55" i="2"/>
  <c r="EV55" i="2" s="1"/>
  <c r="EU56" i="2"/>
  <c r="EV56" i="2" s="1"/>
  <c r="EU57" i="2"/>
  <c r="EV57" i="2" s="1"/>
  <c r="EU58" i="2"/>
  <c r="EV58" i="2" s="1"/>
  <c r="EU59" i="2"/>
  <c r="EV59" i="2" s="1"/>
  <c r="EU5" i="2"/>
  <c r="EV5" i="2" s="1"/>
  <c r="EK6" i="2"/>
  <c r="EK7" i="2"/>
  <c r="EK8" i="2"/>
  <c r="EK9" i="2"/>
  <c r="EK10" i="2"/>
  <c r="EK11" i="2"/>
  <c r="EK12" i="2"/>
  <c r="EK13" i="2"/>
  <c r="EK14" i="2"/>
  <c r="EK15" i="2"/>
  <c r="EK16" i="2"/>
  <c r="EK17" i="2"/>
  <c r="EK18" i="2"/>
  <c r="EK19" i="2"/>
  <c r="EK20" i="2"/>
  <c r="EK21" i="2"/>
  <c r="EK22" i="2"/>
  <c r="EK23" i="2"/>
  <c r="EK24" i="2"/>
  <c r="EK25" i="2"/>
  <c r="EK26" i="2"/>
  <c r="EK27" i="2"/>
  <c r="EK28" i="2"/>
  <c r="EK29" i="2"/>
  <c r="EK30" i="2"/>
  <c r="EK31" i="2"/>
  <c r="EK32" i="2"/>
  <c r="EK33" i="2"/>
  <c r="EK34" i="2"/>
  <c r="EK35" i="2"/>
  <c r="EK36" i="2"/>
  <c r="EK37" i="2"/>
  <c r="EK38" i="2"/>
  <c r="EK39" i="2"/>
  <c r="EK40" i="2"/>
  <c r="EK41" i="2"/>
  <c r="EK42" i="2"/>
  <c r="EK43" i="2"/>
  <c r="EK44" i="2"/>
  <c r="EK45" i="2"/>
  <c r="EK46" i="2"/>
  <c r="EK47" i="2"/>
  <c r="EK48" i="2"/>
  <c r="EK49" i="2"/>
  <c r="EK50" i="2"/>
  <c r="EK51" i="2"/>
  <c r="EK52" i="2"/>
  <c r="EK53" i="2"/>
  <c r="EK54" i="2"/>
  <c r="EK55" i="2"/>
  <c r="EK56" i="2"/>
  <c r="EK57" i="2"/>
  <c r="EK58" i="2"/>
  <c r="EK59" i="2"/>
  <c r="EK5" i="2"/>
  <c r="EA6" i="2"/>
  <c r="EA7" i="2"/>
  <c r="EA8" i="2"/>
  <c r="EA9" i="2"/>
  <c r="EA10" i="2"/>
  <c r="EA11" i="2"/>
  <c r="EA12" i="2"/>
  <c r="EA13" i="2"/>
  <c r="EA14" i="2"/>
  <c r="EA15" i="2"/>
  <c r="EA16" i="2"/>
  <c r="EA17" i="2"/>
  <c r="EA18" i="2"/>
  <c r="EA19" i="2"/>
  <c r="EA20" i="2"/>
  <c r="EA21" i="2"/>
  <c r="EA22" i="2"/>
  <c r="EA23" i="2"/>
  <c r="EA24" i="2"/>
  <c r="EA25" i="2"/>
  <c r="EA26" i="2"/>
  <c r="EA27" i="2"/>
  <c r="EA28" i="2"/>
  <c r="EA29" i="2"/>
  <c r="EA30" i="2"/>
  <c r="EA31" i="2"/>
  <c r="EA32" i="2"/>
  <c r="EA33" i="2"/>
  <c r="EA34" i="2"/>
  <c r="EA35" i="2"/>
  <c r="EA36" i="2"/>
  <c r="EA37" i="2"/>
  <c r="EA38" i="2"/>
  <c r="EA39" i="2"/>
  <c r="EA40" i="2"/>
  <c r="EA41" i="2"/>
  <c r="EA42" i="2"/>
  <c r="EA43" i="2"/>
  <c r="EA44" i="2"/>
  <c r="EA45" i="2"/>
  <c r="EA46" i="2"/>
  <c r="EA47" i="2"/>
  <c r="EA48" i="2"/>
  <c r="EA49" i="2"/>
  <c r="EA50" i="2"/>
  <c r="EA51" i="2"/>
  <c r="EA52" i="2"/>
  <c r="EA53" i="2"/>
  <c r="EA54" i="2"/>
  <c r="EA55" i="2"/>
  <c r="EA56" i="2"/>
  <c r="EA57" i="2"/>
  <c r="EA58" i="2"/>
  <c r="EA59" i="2"/>
  <c r="EA5" i="2"/>
  <c r="DQ6" i="2"/>
  <c r="DQ7" i="2"/>
  <c r="DQ8" i="2"/>
  <c r="DQ9" i="2"/>
  <c r="DQ10" i="2"/>
  <c r="DQ11" i="2"/>
  <c r="DQ12" i="2"/>
  <c r="DQ13" i="2"/>
  <c r="DQ14" i="2"/>
  <c r="DQ15" i="2"/>
  <c r="DQ16" i="2"/>
  <c r="DQ17" i="2"/>
  <c r="DQ18" i="2"/>
  <c r="DQ19" i="2"/>
  <c r="DQ20" i="2"/>
  <c r="DQ21" i="2"/>
  <c r="DQ22" i="2"/>
  <c r="DQ23" i="2"/>
  <c r="DQ24" i="2"/>
  <c r="DQ25" i="2"/>
  <c r="DQ26" i="2"/>
  <c r="DQ27" i="2"/>
  <c r="DQ28" i="2"/>
  <c r="DQ29" i="2"/>
  <c r="DQ30" i="2"/>
  <c r="DQ31" i="2"/>
  <c r="DQ32" i="2"/>
  <c r="DQ33" i="2"/>
  <c r="DQ34" i="2"/>
  <c r="DQ35" i="2"/>
  <c r="DQ36" i="2"/>
  <c r="DQ37" i="2"/>
  <c r="DQ38" i="2"/>
  <c r="DQ39" i="2"/>
  <c r="DQ40" i="2"/>
  <c r="DQ41" i="2"/>
  <c r="DQ42" i="2"/>
  <c r="DQ43" i="2"/>
  <c r="DQ44" i="2"/>
  <c r="DQ45" i="2"/>
  <c r="DQ46" i="2"/>
  <c r="DQ47" i="2"/>
  <c r="DQ48" i="2"/>
  <c r="DQ49" i="2"/>
  <c r="DQ50" i="2"/>
  <c r="DQ51" i="2"/>
  <c r="DQ52" i="2"/>
  <c r="DQ53" i="2"/>
  <c r="DQ54" i="2"/>
  <c r="DQ55" i="2"/>
  <c r="DQ56" i="2"/>
  <c r="DQ57" i="2"/>
  <c r="DQ58" i="2"/>
  <c r="DQ59" i="2"/>
  <c r="DQ5" i="2"/>
  <c r="DG6" i="2"/>
  <c r="DG7" i="2"/>
  <c r="DG8" i="2"/>
  <c r="DG9" i="2"/>
  <c r="DG10" i="2"/>
  <c r="DG11" i="2"/>
  <c r="DG12" i="2"/>
  <c r="DG13" i="2"/>
  <c r="DG14" i="2"/>
  <c r="DG15" i="2"/>
  <c r="DG16" i="2"/>
  <c r="DG17" i="2"/>
  <c r="DG18" i="2"/>
  <c r="DG19" i="2"/>
  <c r="DG20" i="2"/>
  <c r="DG21" i="2"/>
  <c r="DG22" i="2"/>
  <c r="DG23" i="2"/>
  <c r="DG24" i="2"/>
  <c r="DG25" i="2"/>
  <c r="DG26" i="2"/>
  <c r="DG27" i="2"/>
  <c r="DG28" i="2"/>
  <c r="DG29" i="2"/>
  <c r="DG30" i="2"/>
  <c r="DG31" i="2"/>
  <c r="DG32" i="2"/>
  <c r="DG33" i="2"/>
  <c r="DG34" i="2"/>
  <c r="DG35" i="2"/>
  <c r="DG36" i="2"/>
  <c r="DG37" i="2"/>
  <c r="DG38" i="2"/>
  <c r="DG39" i="2"/>
  <c r="DG40" i="2"/>
  <c r="DG41" i="2"/>
  <c r="DG42" i="2"/>
  <c r="DG43" i="2"/>
  <c r="DG44" i="2"/>
  <c r="DG45" i="2"/>
  <c r="DG46" i="2"/>
  <c r="DG47" i="2"/>
  <c r="DG48" i="2"/>
  <c r="DG49" i="2"/>
  <c r="DG50" i="2"/>
  <c r="DG51" i="2"/>
  <c r="DG52" i="2"/>
  <c r="DG53" i="2"/>
  <c r="DG54" i="2"/>
  <c r="DG55" i="2"/>
  <c r="DG56" i="2"/>
  <c r="DG57" i="2"/>
  <c r="DG58" i="2"/>
  <c r="DG59" i="2"/>
  <c r="DG5" i="2"/>
  <c r="CW6" i="2"/>
  <c r="CX6" i="2" s="1"/>
  <c r="CY6" i="2" s="1"/>
  <c r="CW7" i="2"/>
  <c r="CX7" i="2" s="1"/>
  <c r="CY7" i="2" s="1"/>
  <c r="CW8" i="2"/>
  <c r="CX8" i="2" s="1"/>
  <c r="CY8" i="2" s="1"/>
  <c r="CW9" i="2"/>
  <c r="CX9" i="2" s="1"/>
  <c r="CY9" i="2" s="1"/>
  <c r="CW10" i="2"/>
  <c r="CX10" i="2" s="1"/>
  <c r="CY10" i="2" s="1"/>
  <c r="CW11" i="2"/>
  <c r="CX11" i="2" s="1"/>
  <c r="CY11" i="2" s="1"/>
  <c r="CW12" i="2"/>
  <c r="CX12" i="2" s="1"/>
  <c r="CY12" i="2" s="1"/>
  <c r="CW13" i="2"/>
  <c r="CX13" i="2" s="1"/>
  <c r="CY13" i="2" s="1"/>
  <c r="CW14" i="2"/>
  <c r="CX14" i="2" s="1"/>
  <c r="CY14" i="2" s="1"/>
  <c r="CW15" i="2"/>
  <c r="CX15" i="2" s="1"/>
  <c r="CY15" i="2" s="1"/>
  <c r="CW16" i="2"/>
  <c r="CX16" i="2" s="1"/>
  <c r="CY16" i="2" s="1"/>
  <c r="CW17" i="2"/>
  <c r="CX17" i="2" s="1"/>
  <c r="CY17" i="2" s="1"/>
  <c r="CW18" i="2"/>
  <c r="CX18" i="2" s="1"/>
  <c r="CY18" i="2" s="1"/>
  <c r="CW19" i="2"/>
  <c r="CX19" i="2" s="1"/>
  <c r="CY19" i="2" s="1"/>
  <c r="CW20" i="2"/>
  <c r="CX20" i="2" s="1"/>
  <c r="CY20" i="2" s="1"/>
  <c r="CW21" i="2"/>
  <c r="CX21" i="2" s="1"/>
  <c r="CY21" i="2" s="1"/>
  <c r="CW22" i="2"/>
  <c r="CX22" i="2" s="1"/>
  <c r="CY22" i="2" s="1"/>
  <c r="CW23" i="2"/>
  <c r="CX23" i="2" s="1"/>
  <c r="CY23" i="2" s="1"/>
  <c r="CW24" i="2"/>
  <c r="CX24" i="2" s="1"/>
  <c r="CY24" i="2" s="1"/>
  <c r="CW25" i="2"/>
  <c r="CX25" i="2" s="1"/>
  <c r="CY25" i="2" s="1"/>
  <c r="CW26" i="2"/>
  <c r="CX26" i="2" s="1"/>
  <c r="CY26" i="2" s="1"/>
  <c r="CW27" i="2"/>
  <c r="CX27" i="2" s="1"/>
  <c r="CY27" i="2" s="1"/>
  <c r="CW28" i="2"/>
  <c r="CX28" i="2" s="1"/>
  <c r="CY28" i="2" s="1"/>
  <c r="CW29" i="2"/>
  <c r="CX29" i="2" s="1"/>
  <c r="CY29" i="2" s="1"/>
  <c r="CW30" i="2"/>
  <c r="CX30" i="2" s="1"/>
  <c r="CY30" i="2" s="1"/>
  <c r="CW31" i="2"/>
  <c r="CX31" i="2" s="1"/>
  <c r="CY31" i="2" s="1"/>
  <c r="CW32" i="2"/>
  <c r="CX32" i="2" s="1"/>
  <c r="CY32" i="2" s="1"/>
  <c r="CW33" i="2"/>
  <c r="CX33" i="2" s="1"/>
  <c r="CY33" i="2" s="1"/>
  <c r="CW34" i="2"/>
  <c r="CX34" i="2" s="1"/>
  <c r="CY34" i="2" s="1"/>
  <c r="CW35" i="2"/>
  <c r="CX35" i="2" s="1"/>
  <c r="CY35" i="2" s="1"/>
  <c r="CW36" i="2"/>
  <c r="CX36" i="2" s="1"/>
  <c r="CY36" i="2" s="1"/>
  <c r="CW37" i="2"/>
  <c r="CX37" i="2" s="1"/>
  <c r="CY37" i="2" s="1"/>
  <c r="CW38" i="2"/>
  <c r="CX38" i="2" s="1"/>
  <c r="CY38" i="2" s="1"/>
  <c r="CW39" i="2"/>
  <c r="CX39" i="2" s="1"/>
  <c r="CY39" i="2" s="1"/>
  <c r="CW40" i="2"/>
  <c r="CX40" i="2" s="1"/>
  <c r="CY40" i="2" s="1"/>
  <c r="CW41" i="2"/>
  <c r="CX41" i="2" s="1"/>
  <c r="CY41" i="2" s="1"/>
  <c r="CW42" i="2"/>
  <c r="CX42" i="2" s="1"/>
  <c r="CY42" i="2" s="1"/>
  <c r="CW43" i="2"/>
  <c r="CX43" i="2" s="1"/>
  <c r="CY43" i="2" s="1"/>
  <c r="CW44" i="2"/>
  <c r="CX44" i="2" s="1"/>
  <c r="CY44" i="2" s="1"/>
  <c r="CW45" i="2"/>
  <c r="CX45" i="2" s="1"/>
  <c r="CY45" i="2" s="1"/>
  <c r="CW46" i="2"/>
  <c r="CX46" i="2" s="1"/>
  <c r="CY46" i="2" s="1"/>
  <c r="CW47" i="2"/>
  <c r="CX47" i="2" s="1"/>
  <c r="CY47" i="2" s="1"/>
  <c r="CW48" i="2"/>
  <c r="CX48" i="2" s="1"/>
  <c r="CY48" i="2" s="1"/>
  <c r="CW49" i="2"/>
  <c r="CX49" i="2" s="1"/>
  <c r="CY49" i="2" s="1"/>
  <c r="CW50" i="2"/>
  <c r="CX50" i="2" s="1"/>
  <c r="CY50" i="2" s="1"/>
  <c r="CW51" i="2"/>
  <c r="CX51" i="2" s="1"/>
  <c r="CY51" i="2" s="1"/>
  <c r="CW52" i="2"/>
  <c r="CX52" i="2" s="1"/>
  <c r="CY52" i="2" s="1"/>
  <c r="CW53" i="2"/>
  <c r="CX53" i="2" s="1"/>
  <c r="CY53" i="2" s="1"/>
  <c r="CW54" i="2"/>
  <c r="CX54" i="2" s="1"/>
  <c r="CY54" i="2" s="1"/>
  <c r="CW55" i="2"/>
  <c r="CX55" i="2" s="1"/>
  <c r="CY55" i="2" s="1"/>
  <c r="CW56" i="2"/>
  <c r="CX56" i="2" s="1"/>
  <c r="CY56" i="2" s="1"/>
  <c r="CW57" i="2"/>
  <c r="CX57" i="2" s="1"/>
  <c r="CY57" i="2" s="1"/>
  <c r="CW58" i="2"/>
  <c r="CX58" i="2" s="1"/>
  <c r="CY58" i="2" s="1"/>
  <c r="CW59" i="2"/>
  <c r="CX59" i="2" s="1"/>
  <c r="CY59" i="2" s="1"/>
  <c r="CW5" i="2"/>
  <c r="CX5" i="2" s="1"/>
  <c r="CY5" i="2" s="1"/>
  <c r="CM6" i="2"/>
  <c r="CM7" i="2"/>
  <c r="CM8" i="2"/>
  <c r="CM9" i="2"/>
  <c r="CM10" i="2"/>
  <c r="CM11" i="2"/>
  <c r="CM12" i="2"/>
  <c r="CM13" i="2"/>
  <c r="CM14" i="2"/>
  <c r="CM15" i="2"/>
  <c r="CM16" i="2"/>
  <c r="CM17" i="2"/>
  <c r="CM18" i="2"/>
  <c r="CM19" i="2"/>
  <c r="CM20" i="2"/>
  <c r="CM21" i="2"/>
  <c r="CM22" i="2"/>
  <c r="CM23" i="2"/>
  <c r="CM24" i="2"/>
  <c r="CM25" i="2"/>
  <c r="CM26" i="2"/>
  <c r="CM27" i="2"/>
  <c r="CM28" i="2"/>
  <c r="CM29" i="2"/>
  <c r="CM30" i="2"/>
  <c r="CM31" i="2"/>
  <c r="CM32" i="2"/>
  <c r="CM33" i="2"/>
  <c r="CM34" i="2"/>
  <c r="CM35" i="2"/>
  <c r="CM36" i="2"/>
  <c r="CM37" i="2"/>
  <c r="CM38" i="2"/>
  <c r="CM39" i="2"/>
  <c r="CM40" i="2"/>
  <c r="CM41" i="2"/>
  <c r="CM42" i="2"/>
  <c r="CM43" i="2"/>
  <c r="CM44" i="2"/>
  <c r="CM45" i="2"/>
  <c r="CM46" i="2"/>
  <c r="CM47" i="2"/>
  <c r="CM48" i="2"/>
  <c r="CM49" i="2"/>
  <c r="CM50" i="2"/>
  <c r="CM51" i="2"/>
  <c r="CM52" i="2"/>
  <c r="CM53" i="2"/>
  <c r="CM54" i="2"/>
  <c r="CM55" i="2"/>
  <c r="CM56" i="2"/>
  <c r="CM57" i="2"/>
  <c r="CM58" i="2"/>
  <c r="CM59" i="2"/>
  <c r="CM5" i="2"/>
  <c r="CC6" i="2"/>
  <c r="CD6" i="2" s="1"/>
  <c r="CE6" i="2" s="1"/>
  <c r="CC7" i="2"/>
  <c r="CD7" i="2" s="1"/>
  <c r="CE7" i="2" s="1"/>
  <c r="CC8" i="2"/>
  <c r="CD8" i="2" s="1"/>
  <c r="CE8" i="2" s="1"/>
  <c r="CC9" i="2"/>
  <c r="CD9" i="2" s="1"/>
  <c r="CE9" i="2" s="1"/>
  <c r="CC10" i="2"/>
  <c r="CD10" i="2" s="1"/>
  <c r="CE10" i="2" s="1"/>
  <c r="CC11" i="2"/>
  <c r="CD11" i="2" s="1"/>
  <c r="CE11" i="2" s="1"/>
  <c r="CC12" i="2"/>
  <c r="CD12" i="2" s="1"/>
  <c r="CE12" i="2" s="1"/>
  <c r="CC13" i="2"/>
  <c r="CD13" i="2" s="1"/>
  <c r="CE13" i="2" s="1"/>
  <c r="CC14" i="2"/>
  <c r="CD14" i="2" s="1"/>
  <c r="CE14" i="2" s="1"/>
  <c r="CC15" i="2"/>
  <c r="CD15" i="2" s="1"/>
  <c r="CE15" i="2" s="1"/>
  <c r="CC16" i="2"/>
  <c r="CD16" i="2" s="1"/>
  <c r="CE16" i="2" s="1"/>
  <c r="CC17" i="2"/>
  <c r="CD17" i="2" s="1"/>
  <c r="CE17" i="2" s="1"/>
  <c r="CC18" i="2"/>
  <c r="CD18" i="2" s="1"/>
  <c r="CE18" i="2" s="1"/>
  <c r="CC19" i="2"/>
  <c r="CD19" i="2" s="1"/>
  <c r="CE19" i="2" s="1"/>
  <c r="CC20" i="2"/>
  <c r="CD20" i="2" s="1"/>
  <c r="CE20" i="2" s="1"/>
  <c r="CC21" i="2"/>
  <c r="CD21" i="2" s="1"/>
  <c r="CE21" i="2" s="1"/>
  <c r="CC22" i="2"/>
  <c r="CD22" i="2" s="1"/>
  <c r="CE22" i="2" s="1"/>
  <c r="CC23" i="2"/>
  <c r="CD23" i="2" s="1"/>
  <c r="CE23" i="2" s="1"/>
  <c r="CC24" i="2"/>
  <c r="CD24" i="2" s="1"/>
  <c r="CE24" i="2" s="1"/>
  <c r="CC25" i="2"/>
  <c r="CD25" i="2" s="1"/>
  <c r="CE25" i="2" s="1"/>
  <c r="CC26" i="2"/>
  <c r="CD26" i="2" s="1"/>
  <c r="CE26" i="2" s="1"/>
  <c r="CC27" i="2"/>
  <c r="CD27" i="2" s="1"/>
  <c r="CE27" i="2" s="1"/>
  <c r="CC28" i="2"/>
  <c r="CD28" i="2" s="1"/>
  <c r="CE28" i="2" s="1"/>
  <c r="CC29" i="2"/>
  <c r="CD29" i="2" s="1"/>
  <c r="CE29" i="2" s="1"/>
  <c r="CC30" i="2"/>
  <c r="CD30" i="2" s="1"/>
  <c r="CE30" i="2" s="1"/>
  <c r="CC31" i="2"/>
  <c r="CD31" i="2" s="1"/>
  <c r="CE31" i="2" s="1"/>
  <c r="CC32" i="2"/>
  <c r="CD32" i="2" s="1"/>
  <c r="CE32" i="2" s="1"/>
  <c r="CC33" i="2"/>
  <c r="CD33" i="2" s="1"/>
  <c r="CE33" i="2" s="1"/>
  <c r="CC34" i="2"/>
  <c r="CD34" i="2" s="1"/>
  <c r="CE34" i="2" s="1"/>
  <c r="CC35" i="2"/>
  <c r="CD35" i="2" s="1"/>
  <c r="CE35" i="2" s="1"/>
  <c r="CC36" i="2"/>
  <c r="CD36" i="2" s="1"/>
  <c r="CE36" i="2" s="1"/>
  <c r="CC37" i="2"/>
  <c r="CD37" i="2" s="1"/>
  <c r="CE37" i="2" s="1"/>
  <c r="CC38" i="2"/>
  <c r="CD38" i="2" s="1"/>
  <c r="CE38" i="2" s="1"/>
  <c r="CC39" i="2"/>
  <c r="CD39" i="2" s="1"/>
  <c r="CE39" i="2" s="1"/>
  <c r="CC40" i="2"/>
  <c r="CD40" i="2" s="1"/>
  <c r="CE40" i="2" s="1"/>
  <c r="CC41" i="2"/>
  <c r="CD41" i="2" s="1"/>
  <c r="CE41" i="2" s="1"/>
  <c r="CC42" i="2"/>
  <c r="CD42" i="2" s="1"/>
  <c r="CE42" i="2" s="1"/>
  <c r="CC43" i="2"/>
  <c r="CD43" i="2" s="1"/>
  <c r="CE43" i="2" s="1"/>
  <c r="CC44" i="2"/>
  <c r="CD44" i="2" s="1"/>
  <c r="CE44" i="2" s="1"/>
  <c r="CC45" i="2"/>
  <c r="CD45" i="2" s="1"/>
  <c r="CE45" i="2" s="1"/>
  <c r="CC46" i="2"/>
  <c r="CD46" i="2" s="1"/>
  <c r="CE46" i="2" s="1"/>
  <c r="CC47" i="2"/>
  <c r="CD47" i="2" s="1"/>
  <c r="CE47" i="2" s="1"/>
  <c r="CC48" i="2"/>
  <c r="CD48" i="2" s="1"/>
  <c r="CE48" i="2" s="1"/>
  <c r="CC49" i="2"/>
  <c r="CD49" i="2" s="1"/>
  <c r="CE49" i="2" s="1"/>
  <c r="CC50" i="2"/>
  <c r="CD50" i="2" s="1"/>
  <c r="CE50" i="2" s="1"/>
  <c r="CC51" i="2"/>
  <c r="CD51" i="2" s="1"/>
  <c r="CE51" i="2" s="1"/>
  <c r="CC52" i="2"/>
  <c r="CD52" i="2" s="1"/>
  <c r="CE52" i="2" s="1"/>
  <c r="CC53" i="2"/>
  <c r="CD53" i="2" s="1"/>
  <c r="CE53" i="2" s="1"/>
  <c r="CC54" i="2"/>
  <c r="CD54" i="2" s="1"/>
  <c r="CE54" i="2" s="1"/>
  <c r="CC55" i="2"/>
  <c r="CD55" i="2" s="1"/>
  <c r="CE55" i="2" s="1"/>
  <c r="CC56" i="2"/>
  <c r="CD56" i="2" s="1"/>
  <c r="CE56" i="2" s="1"/>
  <c r="CC57" i="2"/>
  <c r="CD57" i="2" s="1"/>
  <c r="CE57" i="2" s="1"/>
  <c r="CC58" i="2"/>
  <c r="CD58" i="2" s="1"/>
  <c r="CE58" i="2" s="1"/>
  <c r="CC59" i="2"/>
  <c r="CD59" i="2" s="1"/>
  <c r="CE59" i="2" s="1"/>
  <c r="CC5" i="2"/>
  <c r="CD5" i="2" s="1"/>
  <c r="CE5" i="2" s="1"/>
  <c r="BS6" i="2"/>
  <c r="BS7" i="2"/>
  <c r="BS8" i="2"/>
  <c r="BS9" i="2"/>
  <c r="BS10" i="2"/>
  <c r="BS11" i="2"/>
  <c r="BS12" i="2"/>
  <c r="BS13" i="2"/>
  <c r="BS14" i="2"/>
  <c r="BS15" i="2"/>
  <c r="BS16" i="2"/>
  <c r="BS17" i="2"/>
  <c r="BS18" i="2"/>
  <c r="BS19" i="2"/>
  <c r="BS20" i="2"/>
  <c r="BS21" i="2"/>
  <c r="BS22" i="2"/>
  <c r="BS23" i="2"/>
  <c r="BS24" i="2"/>
  <c r="BS25" i="2"/>
  <c r="BS26" i="2"/>
  <c r="BS27" i="2"/>
  <c r="BS28" i="2"/>
  <c r="BS29" i="2"/>
  <c r="BS30" i="2"/>
  <c r="BS31" i="2"/>
  <c r="BS32" i="2"/>
  <c r="BS33" i="2"/>
  <c r="BS34" i="2"/>
  <c r="BS35" i="2"/>
  <c r="BS36" i="2"/>
  <c r="BS37" i="2"/>
  <c r="BS38" i="2"/>
  <c r="BS39" i="2"/>
  <c r="BS40" i="2"/>
  <c r="BS41" i="2"/>
  <c r="BS42" i="2"/>
  <c r="BS43" i="2"/>
  <c r="BS44" i="2"/>
  <c r="BS45" i="2"/>
  <c r="BS46" i="2"/>
  <c r="BS47" i="2"/>
  <c r="BS48" i="2"/>
  <c r="BS49" i="2"/>
  <c r="BS50" i="2"/>
  <c r="BS51" i="2"/>
  <c r="BS52" i="2"/>
  <c r="BS53" i="2"/>
  <c r="BS54" i="2"/>
  <c r="BS55" i="2"/>
  <c r="BS56" i="2"/>
  <c r="BS57" i="2"/>
  <c r="BS58" i="2"/>
  <c r="BS59" i="2"/>
  <c r="BS5" i="2"/>
  <c r="BG6" i="2"/>
  <c r="BG7" i="2"/>
  <c r="BG8" i="2"/>
  <c r="BG9" i="2"/>
  <c r="BG10" i="2"/>
  <c r="BG11" i="2"/>
  <c r="BG12" i="2"/>
  <c r="BG13" i="2"/>
  <c r="BG14" i="2"/>
  <c r="BG15" i="2"/>
  <c r="BG16" i="2"/>
  <c r="BG17" i="2"/>
  <c r="BG18" i="2"/>
  <c r="BG19" i="2"/>
  <c r="BG20" i="2"/>
  <c r="BG21" i="2"/>
  <c r="BG22" i="2"/>
  <c r="BG23" i="2"/>
  <c r="BG24" i="2"/>
  <c r="BG25" i="2"/>
  <c r="BG26" i="2"/>
  <c r="BG27" i="2"/>
  <c r="BG28" i="2"/>
  <c r="BG29" i="2"/>
  <c r="BG30" i="2"/>
  <c r="BG31" i="2"/>
  <c r="BG32" i="2"/>
  <c r="BG33" i="2"/>
  <c r="BG34" i="2"/>
  <c r="BG35" i="2"/>
  <c r="BG36" i="2"/>
  <c r="BG37" i="2"/>
  <c r="BG38" i="2"/>
  <c r="BG39" i="2"/>
  <c r="BG40" i="2"/>
  <c r="BG41" i="2"/>
  <c r="BG42" i="2"/>
  <c r="BG43" i="2"/>
  <c r="BG44" i="2"/>
  <c r="BG45" i="2"/>
  <c r="BG46" i="2"/>
  <c r="BG47" i="2"/>
  <c r="BG48" i="2"/>
  <c r="BG49" i="2"/>
  <c r="BG50" i="2"/>
  <c r="BG51" i="2"/>
  <c r="BG52" i="2"/>
  <c r="BG53" i="2"/>
  <c r="BG54" i="2"/>
  <c r="BG55" i="2"/>
  <c r="BG56" i="2"/>
  <c r="BG57" i="2"/>
  <c r="BG58" i="2"/>
  <c r="BG59" i="2"/>
  <c r="BG5" i="2"/>
  <c r="AU6" i="2"/>
  <c r="AV6" i="2" s="1"/>
  <c r="AW6" i="2" s="1"/>
  <c r="AU7" i="2"/>
  <c r="AV7" i="2" s="1"/>
  <c r="AW7" i="2" s="1"/>
  <c r="AU8" i="2"/>
  <c r="AV8" i="2" s="1"/>
  <c r="AW8" i="2" s="1"/>
  <c r="AU9" i="2"/>
  <c r="AV9" i="2" s="1"/>
  <c r="AW9" i="2" s="1"/>
  <c r="AU10" i="2"/>
  <c r="AV10" i="2" s="1"/>
  <c r="AW10" i="2" s="1"/>
  <c r="AU11" i="2"/>
  <c r="AV11" i="2" s="1"/>
  <c r="AW11" i="2" s="1"/>
  <c r="AU12" i="2"/>
  <c r="AV12" i="2" s="1"/>
  <c r="AW12" i="2" s="1"/>
  <c r="AU13" i="2"/>
  <c r="AV13" i="2" s="1"/>
  <c r="AW13" i="2" s="1"/>
  <c r="AU14" i="2"/>
  <c r="AV14" i="2" s="1"/>
  <c r="AW14" i="2" s="1"/>
  <c r="AU15" i="2"/>
  <c r="AV15" i="2" s="1"/>
  <c r="AW15" i="2" s="1"/>
  <c r="AU16" i="2"/>
  <c r="AV16" i="2" s="1"/>
  <c r="AW16" i="2" s="1"/>
  <c r="AU17" i="2"/>
  <c r="AV17" i="2" s="1"/>
  <c r="AW17" i="2" s="1"/>
  <c r="AU18" i="2"/>
  <c r="AV18" i="2" s="1"/>
  <c r="AW18" i="2" s="1"/>
  <c r="AU19" i="2"/>
  <c r="AV19" i="2" s="1"/>
  <c r="AW19" i="2" s="1"/>
  <c r="AU20" i="2"/>
  <c r="AV20" i="2" s="1"/>
  <c r="AW20" i="2" s="1"/>
  <c r="AU21" i="2"/>
  <c r="AV21" i="2" s="1"/>
  <c r="AW21" i="2" s="1"/>
  <c r="AU22" i="2"/>
  <c r="AV22" i="2" s="1"/>
  <c r="AW22" i="2" s="1"/>
  <c r="AU23" i="2"/>
  <c r="AV23" i="2" s="1"/>
  <c r="AW23" i="2" s="1"/>
  <c r="AU24" i="2"/>
  <c r="AV24" i="2" s="1"/>
  <c r="AW24" i="2" s="1"/>
  <c r="AU25" i="2"/>
  <c r="AV25" i="2" s="1"/>
  <c r="AW25" i="2" s="1"/>
  <c r="AU26" i="2"/>
  <c r="AV26" i="2" s="1"/>
  <c r="AW26" i="2" s="1"/>
  <c r="AU27" i="2"/>
  <c r="AV27" i="2" s="1"/>
  <c r="AW27" i="2" s="1"/>
  <c r="AU28" i="2"/>
  <c r="AV28" i="2" s="1"/>
  <c r="AW28" i="2" s="1"/>
  <c r="AU29" i="2"/>
  <c r="AV29" i="2" s="1"/>
  <c r="AW29" i="2" s="1"/>
  <c r="AU30" i="2"/>
  <c r="AV30" i="2" s="1"/>
  <c r="AW30" i="2" s="1"/>
  <c r="AU31" i="2"/>
  <c r="AV31" i="2" s="1"/>
  <c r="AW31" i="2" s="1"/>
  <c r="AU32" i="2"/>
  <c r="AV32" i="2" s="1"/>
  <c r="AW32" i="2" s="1"/>
  <c r="AU33" i="2"/>
  <c r="AV33" i="2" s="1"/>
  <c r="AW33" i="2" s="1"/>
  <c r="AU34" i="2"/>
  <c r="AV34" i="2" s="1"/>
  <c r="AW34" i="2" s="1"/>
  <c r="AU35" i="2"/>
  <c r="AV35" i="2" s="1"/>
  <c r="AW35" i="2" s="1"/>
  <c r="AU36" i="2"/>
  <c r="AV36" i="2" s="1"/>
  <c r="AW36" i="2" s="1"/>
  <c r="AU37" i="2"/>
  <c r="AV37" i="2" s="1"/>
  <c r="AW37" i="2" s="1"/>
  <c r="AU38" i="2"/>
  <c r="AV38" i="2" s="1"/>
  <c r="AW38" i="2" s="1"/>
  <c r="AU39" i="2"/>
  <c r="AV39" i="2" s="1"/>
  <c r="AW39" i="2" s="1"/>
  <c r="AU40" i="2"/>
  <c r="AV40" i="2" s="1"/>
  <c r="AW40" i="2" s="1"/>
  <c r="AU41" i="2"/>
  <c r="AV41" i="2" s="1"/>
  <c r="AW41" i="2" s="1"/>
  <c r="AU42" i="2"/>
  <c r="AV42" i="2" s="1"/>
  <c r="AW42" i="2" s="1"/>
  <c r="AU43" i="2"/>
  <c r="AV43" i="2" s="1"/>
  <c r="AW43" i="2" s="1"/>
  <c r="AU44" i="2"/>
  <c r="AV44" i="2" s="1"/>
  <c r="AW44" i="2" s="1"/>
  <c r="AU45" i="2"/>
  <c r="AV45" i="2" s="1"/>
  <c r="AW45" i="2" s="1"/>
  <c r="AU46" i="2"/>
  <c r="AV46" i="2" s="1"/>
  <c r="AW46" i="2" s="1"/>
  <c r="AU47" i="2"/>
  <c r="AV47" i="2" s="1"/>
  <c r="AW47" i="2" s="1"/>
  <c r="AU48" i="2"/>
  <c r="AV48" i="2" s="1"/>
  <c r="AW48" i="2" s="1"/>
  <c r="AU49" i="2"/>
  <c r="AV49" i="2" s="1"/>
  <c r="AW49" i="2" s="1"/>
  <c r="AU50" i="2"/>
  <c r="AV50" i="2" s="1"/>
  <c r="AW50" i="2" s="1"/>
  <c r="AU51" i="2"/>
  <c r="AV51" i="2" s="1"/>
  <c r="AW51" i="2" s="1"/>
  <c r="AU52" i="2"/>
  <c r="AV52" i="2" s="1"/>
  <c r="AW52" i="2" s="1"/>
  <c r="AU53" i="2"/>
  <c r="AV53" i="2" s="1"/>
  <c r="AW53" i="2" s="1"/>
  <c r="AU54" i="2"/>
  <c r="AV54" i="2" s="1"/>
  <c r="AW54" i="2" s="1"/>
  <c r="AU55" i="2"/>
  <c r="AV55" i="2" s="1"/>
  <c r="AW55" i="2" s="1"/>
  <c r="AU56" i="2"/>
  <c r="AV56" i="2" s="1"/>
  <c r="AW56" i="2" s="1"/>
  <c r="AU57" i="2"/>
  <c r="AV57" i="2" s="1"/>
  <c r="AW57" i="2" s="1"/>
  <c r="AU58" i="2"/>
  <c r="AV58" i="2" s="1"/>
  <c r="AW58" i="2" s="1"/>
  <c r="AU59" i="2"/>
  <c r="AV59" i="2" s="1"/>
  <c r="AW59" i="2" s="1"/>
  <c r="AU5" i="2"/>
  <c r="AV5" i="2" s="1"/>
  <c r="AW5" i="2" s="1"/>
  <c r="AI6" i="2"/>
  <c r="AI7" i="2"/>
  <c r="AI8" i="2"/>
  <c r="AI9" i="2"/>
  <c r="AI10" i="2"/>
  <c r="AI11" i="2"/>
  <c r="AI12" i="2"/>
  <c r="AI13" i="2"/>
  <c r="AI14" i="2"/>
  <c r="AI15" i="2"/>
  <c r="AI16" i="2"/>
  <c r="AI17" i="2"/>
  <c r="AI18" i="2"/>
  <c r="AI19" i="2"/>
  <c r="AI20" i="2"/>
  <c r="AI21" i="2"/>
  <c r="AI22" i="2"/>
  <c r="AI23" i="2"/>
  <c r="AI24" i="2"/>
  <c r="AI25" i="2"/>
  <c r="AI26" i="2"/>
  <c r="AI27" i="2"/>
  <c r="AI28" i="2"/>
  <c r="AI29" i="2"/>
  <c r="AI30" i="2"/>
  <c r="AI31" i="2"/>
  <c r="AI32" i="2"/>
  <c r="AI33" i="2"/>
  <c r="AI34" i="2"/>
  <c r="AI35" i="2"/>
  <c r="AI36" i="2"/>
  <c r="AI37" i="2"/>
  <c r="AI38" i="2"/>
  <c r="AI39" i="2"/>
  <c r="AI40" i="2"/>
  <c r="AI41" i="2"/>
  <c r="AI42" i="2"/>
  <c r="AI43" i="2"/>
  <c r="AI44" i="2"/>
  <c r="AI45" i="2"/>
  <c r="AI46" i="2"/>
  <c r="AI47" i="2"/>
  <c r="AI48" i="2"/>
  <c r="AI49" i="2"/>
  <c r="AI50" i="2"/>
  <c r="AI51" i="2"/>
  <c r="AI52" i="2"/>
  <c r="AI53" i="2"/>
  <c r="AI54" i="2"/>
  <c r="AI55" i="2"/>
  <c r="AI56" i="2"/>
  <c r="AI57" i="2"/>
  <c r="AI58" i="2"/>
  <c r="AI59" i="2"/>
  <c r="AI5" i="2"/>
  <c r="W6" i="2"/>
  <c r="X6" i="2" s="1"/>
  <c r="Y6" i="2" s="1"/>
  <c r="W7" i="2"/>
  <c r="X7" i="2" s="1"/>
  <c r="Y7" i="2" s="1"/>
  <c r="W8" i="2"/>
  <c r="X8" i="2" s="1"/>
  <c r="Y8" i="2" s="1"/>
  <c r="W9" i="2"/>
  <c r="X9" i="2" s="1"/>
  <c r="Y9" i="2" s="1"/>
  <c r="W10" i="2"/>
  <c r="X10" i="2" s="1"/>
  <c r="Y10" i="2" s="1"/>
  <c r="W11" i="2"/>
  <c r="X11" i="2" s="1"/>
  <c r="Y11" i="2" s="1"/>
  <c r="W12" i="2"/>
  <c r="X12" i="2" s="1"/>
  <c r="Y12" i="2" s="1"/>
  <c r="W13" i="2"/>
  <c r="X13" i="2" s="1"/>
  <c r="Y13" i="2" s="1"/>
  <c r="W14" i="2"/>
  <c r="X14" i="2" s="1"/>
  <c r="Y14" i="2" s="1"/>
  <c r="W15" i="2"/>
  <c r="X15" i="2" s="1"/>
  <c r="Y15" i="2" s="1"/>
  <c r="W16" i="2"/>
  <c r="X16" i="2" s="1"/>
  <c r="Y16" i="2" s="1"/>
  <c r="W17" i="2"/>
  <c r="X17" i="2" s="1"/>
  <c r="Y17" i="2" s="1"/>
  <c r="W18" i="2"/>
  <c r="X18" i="2" s="1"/>
  <c r="Y18" i="2" s="1"/>
  <c r="W19" i="2"/>
  <c r="X19" i="2" s="1"/>
  <c r="Y19" i="2" s="1"/>
  <c r="W20" i="2"/>
  <c r="X20" i="2" s="1"/>
  <c r="Y20" i="2" s="1"/>
  <c r="W21" i="2"/>
  <c r="X21" i="2" s="1"/>
  <c r="Y21" i="2" s="1"/>
  <c r="W22" i="2"/>
  <c r="X22" i="2" s="1"/>
  <c r="Y22" i="2" s="1"/>
  <c r="W23" i="2"/>
  <c r="X23" i="2" s="1"/>
  <c r="Y23" i="2" s="1"/>
  <c r="W24" i="2"/>
  <c r="X24" i="2" s="1"/>
  <c r="Y24" i="2" s="1"/>
  <c r="W25" i="2"/>
  <c r="X25" i="2" s="1"/>
  <c r="Y25" i="2" s="1"/>
  <c r="W26" i="2"/>
  <c r="X26" i="2" s="1"/>
  <c r="Y26" i="2" s="1"/>
  <c r="W27" i="2"/>
  <c r="X27" i="2" s="1"/>
  <c r="Y27" i="2" s="1"/>
  <c r="W28" i="2"/>
  <c r="X28" i="2" s="1"/>
  <c r="Y28" i="2" s="1"/>
  <c r="W29" i="2"/>
  <c r="X29" i="2" s="1"/>
  <c r="Y29" i="2" s="1"/>
  <c r="W30" i="2"/>
  <c r="X30" i="2" s="1"/>
  <c r="Y30" i="2" s="1"/>
  <c r="W31" i="2"/>
  <c r="X31" i="2" s="1"/>
  <c r="Y31" i="2" s="1"/>
  <c r="W32" i="2"/>
  <c r="X32" i="2" s="1"/>
  <c r="Y32" i="2" s="1"/>
  <c r="W33" i="2"/>
  <c r="X33" i="2" s="1"/>
  <c r="Y33" i="2" s="1"/>
  <c r="W34" i="2"/>
  <c r="X34" i="2" s="1"/>
  <c r="Y34" i="2" s="1"/>
  <c r="W35" i="2"/>
  <c r="X35" i="2" s="1"/>
  <c r="Y35" i="2" s="1"/>
  <c r="W36" i="2"/>
  <c r="X36" i="2" s="1"/>
  <c r="Y36" i="2" s="1"/>
  <c r="W37" i="2"/>
  <c r="X37" i="2" s="1"/>
  <c r="Y37" i="2" s="1"/>
  <c r="W38" i="2"/>
  <c r="X38" i="2" s="1"/>
  <c r="Y38" i="2" s="1"/>
  <c r="W39" i="2"/>
  <c r="X39" i="2" s="1"/>
  <c r="Y39" i="2" s="1"/>
  <c r="W40" i="2"/>
  <c r="X40" i="2" s="1"/>
  <c r="Y40" i="2" s="1"/>
  <c r="W41" i="2"/>
  <c r="X41" i="2" s="1"/>
  <c r="Y41" i="2" s="1"/>
  <c r="W42" i="2"/>
  <c r="X42" i="2" s="1"/>
  <c r="Y42" i="2" s="1"/>
  <c r="W43" i="2"/>
  <c r="X43" i="2" s="1"/>
  <c r="Y43" i="2" s="1"/>
  <c r="W44" i="2"/>
  <c r="X44" i="2" s="1"/>
  <c r="Y44" i="2" s="1"/>
  <c r="W45" i="2"/>
  <c r="X45" i="2" s="1"/>
  <c r="Y45" i="2" s="1"/>
  <c r="W46" i="2"/>
  <c r="X46" i="2" s="1"/>
  <c r="Y46" i="2" s="1"/>
  <c r="W47" i="2"/>
  <c r="X47" i="2" s="1"/>
  <c r="Y47" i="2" s="1"/>
  <c r="W48" i="2"/>
  <c r="X48" i="2" s="1"/>
  <c r="Y48" i="2" s="1"/>
  <c r="W49" i="2"/>
  <c r="X49" i="2" s="1"/>
  <c r="Y49" i="2" s="1"/>
  <c r="W50" i="2"/>
  <c r="X50" i="2" s="1"/>
  <c r="Y50" i="2" s="1"/>
  <c r="W51" i="2"/>
  <c r="X51" i="2" s="1"/>
  <c r="Y51" i="2" s="1"/>
  <c r="W52" i="2"/>
  <c r="X52" i="2" s="1"/>
  <c r="Y52" i="2" s="1"/>
  <c r="W53" i="2"/>
  <c r="X53" i="2" s="1"/>
  <c r="Y53" i="2" s="1"/>
  <c r="W54" i="2"/>
  <c r="X54" i="2" s="1"/>
  <c r="Y54" i="2" s="1"/>
  <c r="W55" i="2"/>
  <c r="X55" i="2" s="1"/>
  <c r="Y55" i="2" s="1"/>
  <c r="W56" i="2"/>
  <c r="X56" i="2" s="1"/>
  <c r="Y56" i="2" s="1"/>
  <c r="W57" i="2"/>
  <c r="X57" i="2" s="1"/>
  <c r="Y57" i="2" s="1"/>
  <c r="W58" i="2"/>
  <c r="X58" i="2" s="1"/>
  <c r="Y58" i="2" s="1"/>
  <c r="W59" i="2"/>
  <c r="X59" i="2" s="1"/>
  <c r="Y59" i="2" s="1"/>
  <c r="W5" i="2"/>
  <c r="X5" i="2" s="1"/>
  <c r="Y5" i="2" s="1"/>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5" i="2"/>
  <c r="GC59" i="1"/>
  <c r="GD59" i="1" s="1"/>
  <c r="GE59" i="1" s="1"/>
  <c r="GC58" i="1"/>
  <c r="GD58" i="1" s="1"/>
  <c r="GE58" i="1" s="1"/>
  <c r="GC57" i="1"/>
  <c r="GD57" i="1" s="1"/>
  <c r="GE57" i="1" s="1"/>
  <c r="GC56" i="1"/>
  <c r="GD56" i="1" s="1"/>
  <c r="GE56" i="1" s="1"/>
  <c r="GC55" i="1"/>
  <c r="GD55" i="1" s="1"/>
  <c r="GE55" i="1" s="1"/>
  <c r="GC54" i="1"/>
  <c r="GD54" i="1" s="1"/>
  <c r="GE54" i="1" s="1"/>
  <c r="GC53" i="1"/>
  <c r="GD53" i="1" s="1"/>
  <c r="GE53" i="1" s="1"/>
  <c r="GC52" i="1"/>
  <c r="GD52" i="1" s="1"/>
  <c r="GE52" i="1" s="1"/>
  <c r="GC51" i="1"/>
  <c r="GD51" i="1" s="1"/>
  <c r="GE51" i="1" s="1"/>
  <c r="GC50" i="1"/>
  <c r="GD50" i="1" s="1"/>
  <c r="GE50" i="1" s="1"/>
  <c r="GC49" i="1"/>
  <c r="GD49" i="1" s="1"/>
  <c r="GE49" i="1" s="1"/>
  <c r="GC48" i="1"/>
  <c r="GD48" i="1" s="1"/>
  <c r="GE48" i="1" s="1"/>
  <c r="GC47" i="1"/>
  <c r="GD47" i="1" s="1"/>
  <c r="GE47" i="1" s="1"/>
  <c r="GC46" i="1"/>
  <c r="GD46" i="1" s="1"/>
  <c r="GE46" i="1" s="1"/>
  <c r="GC45" i="1"/>
  <c r="GD45" i="1" s="1"/>
  <c r="GE45" i="1" s="1"/>
  <c r="GC44" i="1"/>
  <c r="GD44" i="1" s="1"/>
  <c r="GE44" i="1" s="1"/>
  <c r="GC43" i="1"/>
  <c r="GD43" i="1" s="1"/>
  <c r="GE43" i="1" s="1"/>
  <c r="GC42" i="1"/>
  <c r="GD42" i="1" s="1"/>
  <c r="GE42" i="1" s="1"/>
  <c r="GC41" i="1"/>
  <c r="GD41" i="1" s="1"/>
  <c r="GE41" i="1" s="1"/>
  <c r="GC40" i="1"/>
  <c r="GD40" i="1" s="1"/>
  <c r="GE40" i="1" s="1"/>
  <c r="GC39" i="1"/>
  <c r="GD39" i="1" s="1"/>
  <c r="GE39" i="1" s="1"/>
  <c r="GC38" i="1"/>
  <c r="GD38" i="1" s="1"/>
  <c r="GE38" i="1" s="1"/>
  <c r="GC37" i="1"/>
  <c r="GD37" i="1" s="1"/>
  <c r="GE37" i="1" s="1"/>
  <c r="GC36" i="1"/>
  <c r="GD36" i="1" s="1"/>
  <c r="GE36" i="1" s="1"/>
  <c r="GC35" i="1"/>
  <c r="GD35" i="1" s="1"/>
  <c r="GE35" i="1" s="1"/>
  <c r="GC34" i="1"/>
  <c r="GD34" i="1" s="1"/>
  <c r="GE34" i="1" s="1"/>
  <c r="GC33" i="1"/>
  <c r="GD33" i="1" s="1"/>
  <c r="GE33" i="1" s="1"/>
  <c r="GC32" i="1"/>
  <c r="GD32" i="1" s="1"/>
  <c r="GE32" i="1" s="1"/>
  <c r="GC31" i="1"/>
  <c r="GD31" i="1" s="1"/>
  <c r="GE31" i="1" s="1"/>
  <c r="GC30" i="1"/>
  <c r="GD30" i="1" s="1"/>
  <c r="GE30" i="1" s="1"/>
  <c r="GC29" i="1"/>
  <c r="GD29" i="1" s="1"/>
  <c r="GE29" i="1" s="1"/>
  <c r="GC28" i="1"/>
  <c r="GD28" i="1" s="1"/>
  <c r="GE28" i="1" s="1"/>
  <c r="GC27" i="1"/>
  <c r="GD27" i="1" s="1"/>
  <c r="GE27" i="1" s="1"/>
  <c r="GC26" i="1"/>
  <c r="GD26" i="1" s="1"/>
  <c r="GE26" i="1" s="1"/>
  <c r="GC25" i="1"/>
  <c r="GD25" i="1" s="1"/>
  <c r="GE25" i="1" s="1"/>
  <c r="GC24" i="1"/>
  <c r="GD24" i="1" s="1"/>
  <c r="GE24" i="1" s="1"/>
  <c r="GC23" i="1"/>
  <c r="GD23" i="1" s="1"/>
  <c r="GE23" i="1" s="1"/>
  <c r="GC22" i="1"/>
  <c r="GD22" i="1" s="1"/>
  <c r="GE22" i="1" s="1"/>
  <c r="GC21" i="1"/>
  <c r="GD21" i="1" s="1"/>
  <c r="GE21" i="1" s="1"/>
  <c r="GC20" i="1"/>
  <c r="GD20" i="1" s="1"/>
  <c r="GE20" i="1" s="1"/>
  <c r="GC19" i="1"/>
  <c r="GD19" i="1" s="1"/>
  <c r="GE19" i="1" s="1"/>
  <c r="GC18" i="1"/>
  <c r="GD18" i="1" s="1"/>
  <c r="GE18" i="1" s="1"/>
  <c r="GC17" i="1"/>
  <c r="GD17" i="1" s="1"/>
  <c r="GE17" i="1" s="1"/>
  <c r="GC16" i="1"/>
  <c r="GD16" i="1" s="1"/>
  <c r="GE16" i="1" s="1"/>
  <c r="GC15" i="1"/>
  <c r="GD15" i="1" s="1"/>
  <c r="GE15" i="1" s="1"/>
  <c r="GC14" i="1"/>
  <c r="GD14" i="1" s="1"/>
  <c r="GE14" i="1" s="1"/>
  <c r="GC13" i="1"/>
  <c r="GD13" i="1" s="1"/>
  <c r="GE13" i="1" s="1"/>
  <c r="GC12" i="1"/>
  <c r="GD12" i="1" s="1"/>
  <c r="GE12" i="1" s="1"/>
  <c r="GC11" i="1"/>
  <c r="GD11" i="1" s="1"/>
  <c r="GE11" i="1" s="1"/>
  <c r="GC10" i="1"/>
  <c r="GD10" i="1" s="1"/>
  <c r="GE10" i="1" s="1"/>
  <c r="GC9" i="1"/>
  <c r="GD9" i="1" s="1"/>
  <c r="GE9" i="1" s="1"/>
  <c r="GC8" i="1"/>
  <c r="GD8" i="1" s="1"/>
  <c r="GE8" i="1" s="1"/>
  <c r="GC7" i="1"/>
  <c r="GD7" i="1" s="1"/>
  <c r="GE7" i="1" s="1"/>
  <c r="GC6" i="1"/>
  <c r="GD6" i="1" s="1"/>
  <c r="GE6" i="1" s="1"/>
  <c r="GC5" i="1"/>
  <c r="GD5" i="1" s="1"/>
  <c r="GE5" i="1" s="1"/>
  <c r="FS6" i="1"/>
  <c r="FT6" i="1" s="1"/>
  <c r="FU6" i="1" s="1"/>
  <c r="FS7" i="1"/>
  <c r="FT7" i="1" s="1"/>
  <c r="FU7" i="1" s="1"/>
  <c r="FS8" i="1"/>
  <c r="FT8" i="1" s="1"/>
  <c r="FU8" i="1" s="1"/>
  <c r="FS9" i="1"/>
  <c r="FT9" i="1" s="1"/>
  <c r="FU9" i="1" s="1"/>
  <c r="FS10" i="1"/>
  <c r="FT10" i="1" s="1"/>
  <c r="FU10" i="1" s="1"/>
  <c r="FS11" i="1"/>
  <c r="FT11" i="1" s="1"/>
  <c r="FU11" i="1" s="1"/>
  <c r="FS12" i="1"/>
  <c r="FT12" i="1" s="1"/>
  <c r="FU12" i="1" s="1"/>
  <c r="FS13" i="1"/>
  <c r="FT13" i="1" s="1"/>
  <c r="FU13" i="1" s="1"/>
  <c r="FS14" i="1"/>
  <c r="FT14" i="1" s="1"/>
  <c r="FU14" i="1" s="1"/>
  <c r="FS15" i="1"/>
  <c r="FT15" i="1" s="1"/>
  <c r="FU15" i="1" s="1"/>
  <c r="FS16" i="1"/>
  <c r="FT16" i="1" s="1"/>
  <c r="FU16" i="1" s="1"/>
  <c r="FS17" i="1"/>
  <c r="FT17" i="1" s="1"/>
  <c r="FU17" i="1" s="1"/>
  <c r="FS18" i="1"/>
  <c r="FT18" i="1" s="1"/>
  <c r="FU18" i="1" s="1"/>
  <c r="FS19" i="1"/>
  <c r="FT19" i="1" s="1"/>
  <c r="FU19" i="1" s="1"/>
  <c r="FS20" i="1"/>
  <c r="FT20" i="1" s="1"/>
  <c r="FU20" i="1" s="1"/>
  <c r="FS21" i="1"/>
  <c r="FT21" i="1" s="1"/>
  <c r="FU21" i="1" s="1"/>
  <c r="FS22" i="1"/>
  <c r="FT22" i="1" s="1"/>
  <c r="FU22" i="1" s="1"/>
  <c r="FS23" i="1"/>
  <c r="FT23" i="1" s="1"/>
  <c r="FU23" i="1" s="1"/>
  <c r="FS24" i="1"/>
  <c r="FT24" i="1" s="1"/>
  <c r="FU24" i="1" s="1"/>
  <c r="FS25" i="1"/>
  <c r="FT25" i="1" s="1"/>
  <c r="FU25" i="1" s="1"/>
  <c r="FS26" i="1"/>
  <c r="FT26" i="1" s="1"/>
  <c r="FU26" i="1" s="1"/>
  <c r="FS27" i="1"/>
  <c r="FT27" i="1" s="1"/>
  <c r="FU27" i="1" s="1"/>
  <c r="FS28" i="1"/>
  <c r="FT28" i="1" s="1"/>
  <c r="FU28" i="1" s="1"/>
  <c r="FS29" i="1"/>
  <c r="FT29" i="1" s="1"/>
  <c r="FU29" i="1" s="1"/>
  <c r="FS30" i="1"/>
  <c r="FT30" i="1" s="1"/>
  <c r="FU30" i="1" s="1"/>
  <c r="FS31" i="1"/>
  <c r="FT31" i="1" s="1"/>
  <c r="FU31" i="1" s="1"/>
  <c r="FS32" i="1"/>
  <c r="FT32" i="1" s="1"/>
  <c r="FU32" i="1" s="1"/>
  <c r="FS33" i="1"/>
  <c r="FT33" i="1" s="1"/>
  <c r="FU33" i="1" s="1"/>
  <c r="FS34" i="1"/>
  <c r="FT34" i="1" s="1"/>
  <c r="FU34" i="1" s="1"/>
  <c r="FS35" i="1"/>
  <c r="FT35" i="1" s="1"/>
  <c r="FU35" i="1" s="1"/>
  <c r="FS36" i="1"/>
  <c r="FT36" i="1" s="1"/>
  <c r="FU36" i="1" s="1"/>
  <c r="FS37" i="1"/>
  <c r="FT37" i="1" s="1"/>
  <c r="FU37" i="1" s="1"/>
  <c r="FS38" i="1"/>
  <c r="FT38" i="1" s="1"/>
  <c r="FU38" i="1" s="1"/>
  <c r="FS39" i="1"/>
  <c r="FT39" i="1" s="1"/>
  <c r="FU39" i="1" s="1"/>
  <c r="FS40" i="1"/>
  <c r="FT40" i="1" s="1"/>
  <c r="FU40" i="1" s="1"/>
  <c r="FS41" i="1"/>
  <c r="FT41" i="1" s="1"/>
  <c r="FU41" i="1" s="1"/>
  <c r="FS42" i="1"/>
  <c r="FT42" i="1" s="1"/>
  <c r="FU42" i="1" s="1"/>
  <c r="FS43" i="1"/>
  <c r="FT43" i="1" s="1"/>
  <c r="FU43" i="1" s="1"/>
  <c r="FS44" i="1"/>
  <c r="FT44" i="1" s="1"/>
  <c r="FU44" i="1" s="1"/>
  <c r="FS45" i="1"/>
  <c r="FT45" i="1" s="1"/>
  <c r="FU45" i="1" s="1"/>
  <c r="FS46" i="1"/>
  <c r="FT46" i="1" s="1"/>
  <c r="FU46" i="1" s="1"/>
  <c r="FS47" i="1"/>
  <c r="FT47" i="1" s="1"/>
  <c r="FU47" i="1" s="1"/>
  <c r="FS48" i="1"/>
  <c r="FT48" i="1" s="1"/>
  <c r="FU48" i="1" s="1"/>
  <c r="FS49" i="1"/>
  <c r="FT49" i="1" s="1"/>
  <c r="FU49" i="1" s="1"/>
  <c r="FS50" i="1"/>
  <c r="FT50" i="1" s="1"/>
  <c r="FU50" i="1" s="1"/>
  <c r="FS51" i="1"/>
  <c r="FT51" i="1" s="1"/>
  <c r="FU51" i="1" s="1"/>
  <c r="FS52" i="1"/>
  <c r="FT52" i="1" s="1"/>
  <c r="FU52" i="1" s="1"/>
  <c r="FS53" i="1"/>
  <c r="FT53" i="1" s="1"/>
  <c r="FU53" i="1" s="1"/>
  <c r="FS54" i="1"/>
  <c r="FT54" i="1" s="1"/>
  <c r="FU54" i="1" s="1"/>
  <c r="FS55" i="1"/>
  <c r="FT55" i="1" s="1"/>
  <c r="FU55" i="1" s="1"/>
  <c r="FS56" i="1"/>
  <c r="FT56" i="1" s="1"/>
  <c r="FU56" i="1" s="1"/>
  <c r="FS57" i="1"/>
  <c r="FT57" i="1" s="1"/>
  <c r="FU57" i="1" s="1"/>
  <c r="FS58" i="1"/>
  <c r="FT58" i="1" s="1"/>
  <c r="FU58" i="1" s="1"/>
  <c r="FS59" i="1"/>
  <c r="FT59" i="1" s="1"/>
  <c r="FU59" i="1" s="1"/>
  <c r="FS5" i="1"/>
  <c r="FT5" i="1" s="1"/>
  <c r="FU5" i="1" s="1"/>
  <c r="FI6" i="1"/>
  <c r="FI7" i="1"/>
  <c r="FI8" i="1"/>
  <c r="FI9" i="1"/>
  <c r="FI10" i="1"/>
  <c r="FI11" i="1"/>
  <c r="FI12" i="1"/>
  <c r="FI13" i="1"/>
  <c r="FI14" i="1"/>
  <c r="FI15" i="1"/>
  <c r="FI16" i="1"/>
  <c r="FI17" i="1"/>
  <c r="FI18" i="1"/>
  <c r="FI19" i="1"/>
  <c r="FI20" i="1"/>
  <c r="FI21" i="1"/>
  <c r="FI22" i="1"/>
  <c r="FI23" i="1"/>
  <c r="FI24" i="1"/>
  <c r="FI25" i="1"/>
  <c r="FI26" i="1"/>
  <c r="FI27" i="1"/>
  <c r="FI28" i="1"/>
  <c r="FI29" i="1"/>
  <c r="FI30" i="1"/>
  <c r="FI31" i="1"/>
  <c r="FI32" i="1"/>
  <c r="FI33" i="1"/>
  <c r="FI34" i="1"/>
  <c r="FI35" i="1"/>
  <c r="FI36" i="1"/>
  <c r="FI37" i="1"/>
  <c r="FI38" i="1"/>
  <c r="FI39" i="1"/>
  <c r="FI40" i="1"/>
  <c r="FI41" i="1"/>
  <c r="FI42" i="1"/>
  <c r="FI43" i="1"/>
  <c r="FI44" i="1"/>
  <c r="FI45" i="1"/>
  <c r="FI46" i="1"/>
  <c r="FI47" i="1"/>
  <c r="FI48" i="1"/>
  <c r="FI49" i="1"/>
  <c r="FI50" i="1"/>
  <c r="FI51" i="1"/>
  <c r="FI52" i="1"/>
  <c r="FI53" i="1"/>
  <c r="FI54" i="1"/>
  <c r="FI55" i="1"/>
  <c r="FI56" i="1"/>
  <c r="FI57" i="1"/>
  <c r="FI58" i="1"/>
  <c r="FI59" i="1"/>
  <c r="FI5" i="1"/>
  <c r="EY6" i="1" l="1"/>
  <c r="EY7" i="1"/>
  <c r="EY8" i="1"/>
  <c r="EY9" i="1"/>
  <c r="EY10" i="1"/>
  <c r="EY11" i="1"/>
  <c r="EY12" i="1"/>
  <c r="EY13" i="1"/>
  <c r="EY14" i="1"/>
  <c r="EY15" i="1"/>
  <c r="EY16" i="1"/>
  <c r="EY17" i="1"/>
  <c r="EY18" i="1"/>
  <c r="EY19" i="1"/>
  <c r="EY20" i="1"/>
  <c r="EY21" i="1"/>
  <c r="EY22" i="1"/>
  <c r="EY23" i="1"/>
  <c r="EY24" i="1"/>
  <c r="EY25" i="1"/>
  <c r="EY26" i="1"/>
  <c r="EY27" i="1"/>
  <c r="EY28" i="1"/>
  <c r="EY29" i="1"/>
  <c r="EY30" i="1"/>
  <c r="EY31" i="1"/>
  <c r="EY32" i="1"/>
  <c r="EY33" i="1"/>
  <c r="EY34" i="1"/>
  <c r="EY35" i="1"/>
  <c r="EY36" i="1"/>
  <c r="EY37" i="1"/>
  <c r="EY38" i="1"/>
  <c r="EY39" i="1"/>
  <c r="EY40" i="1"/>
  <c r="EY41" i="1"/>
  <c r="EY42" i="1"/>
  <c r="EY43" i="1"/>
  <c r="EY44" i="1"/>
  <c r="EY45" i="1"/>
  <c r="EY46" i="1"/>
  <c r="EY47" i="1"/>
  <c r="EY48" i="1"/>
  <c r="EY49" i="1"/>
  <c r="EY50" i="1"/>
  <c r="EY51" i="1"/>
  <c r="EY52" i="1"/>
  <c r="EY53" i="1"/>
  <c r="EY54" i="1"/>
  <c r="EY55" i="1"/>
  <c r="EY56" i="1"/>
  <c r="EY57" i="1"/>
  <c r="EY58" i="1"/>
  <c r="EY59" i="1"/>
  <c r="EY5" i="1"/>
  <c r="EM6" i="1"/>
  <c r="EM7" i="1"/>
  <c r="EM8" i="1"/>
  <c r="EM9" i="1"/>
  <c r="EM10" i="1"/>
  <c r="EM11" i="1"/>
  <c r="EM12" i="1"/>
  <c r="EM13" i="1"/>
  <c r="EM14" i="1"/>
  <c r="EM15" i="1"/>
  <c r="EM16" i="1"/>
  <c r="EM17" i="1"/>
  <c r="EM18" i="1"/>
  <c r="EM19" i="1"/>
  <c r="EM20" i="1"/>
  <c r="EM21" i="1"/>
  <c r="EM22" i="1"/>
  <c r="EM23" i="1"/>
  <c r="EM24" i="1"/>
  <c r="EM25" i="1"/>
  <c r="EM26" i="1"/>
  <c r="EM27" i="1"/>
  <c r="EM28" i="1"/>
  <c r="EM29" i="1"/>
  <c r="EM30" i="1"/>
  <c r="EM31" i="1"/>
  <c r="EM32" i="1"/>
  <c r="EM33" i="1"/>
  <c r="EM34" i="1"/>
  <c r="EM35" i="1"/>
  <c r="EM36" i="1"/>
  <c r="EM37" i="1"/>
  <c r="EM38" i="1"/>
  <c r="EM39" i="1"/>
  <c r="EM40" i="1"/>
  <c r="EM41" i="1"/>
  <c r="EM42" i="1"/>
  <c r="EM43" i="1"/>
  <c r="EM44" i="1"/>
  <c r="EM45" i="1"/>
  <c r="EM46" i="1"/>
  <c r="EM47" i="1"/>
  <c r="EM48" i="1"/>
  <c r="EM49" i="1"/>
  <c r="EM50" i="1"/>
  <c r="EM51" i="1"/>
  <c r="EM52" i="1"/>
  <c r="EM53" i="1"/>
  <c r="EM54" i="1"/>
  <c r="EM55" i="1"/>
  <c r="EM56" i="1"/>
  <c r="EM57" i="1"/>
  <c r="EM58" i="1"/>
  <c r="EM59" i="1"/>
  <c r="EM5" i="1"/>
  <c r="EA6" i="1"/>
  <c r="EA7" i="1"/>
  <c r="EA8" i="1"/>
  <c r="EA9" i="1"/>
  <c r="EA10" i="1"/>
  <c r="EA11" i="1"/>
  <c r="EA12" i="1"/>
  <c r="EA13" i="1"/>
  <c r="EA14" i="1"/>
  <c r="EA15" i="1"/>
  <c r="EA16" i="1"/>
  <c r="EA17" i="1"/>
  <c r="EA18" i="1"/>
  <c r="EA19" i="1"/>
  <c r="EA20" i="1"/>
  <c r="EA21" i="1"/>
  <c r="EA22" i="1"/>
  <c r="EA23" i="1"/>
  <c r="EA24" i="1"/>
  <c r="EA25" i="1"/>
  <c r="EA26" i="1"/>
  <c r="EA27" i="1"/>
  <c r="EA28" i="1"/>
  <c r="EA29" i="1"/>
  <c r="EA30" i="1"/>
  <c r="EA31" i="1"/>
  <c r="EA32" i="1"/>
  <c r="EA33" i="1"/>
  <c r="EA34" i="1"/>
  <c r="EA35" i="1"/>
  <c r="EA36" i="1"/>
  <c r="EA37" i="1"/>
  <c r="EA38" i="1"/>
  <c r="EA39" i="1"/>
  <c r="EA40" i="1"/>
  <c r="EA41" i="1"/>
  <c r="EA42" i="1"/>
  <c r="EA43" i="1"/>
  <c r="EA44" i="1"/>
  <c r="EA45" i="1"/>
  <c r="EA46" i="1"/>
  <c r="EA47" i="1"/>
  <c r="EA48" i="1"/>
  <c r="EA49" i="1"/>
  <c r="EA50" i="1"/>
  <c r="EA51" i="1"/>
  <c r="EA52" i="1"/>
  <c r="EA53" i="1"/>
  <c r="EA54" i="1"/>
  <c r="EA55" i="1"/>
  <c r="EA56" i="1"/>
  <c r="EA57" i="1"/>
  <c r="EA58" i="1"/>
  <c r="EA59" i="1"/>
  <c r="EA5" i="1"/>
  <c r="DO6" i="1"/>
  <c r="DO7" i="1"/>
  <c r="DO8" i="1"/>
  <c r="DO9" i="1"/>
  <c r="DO10" i="1"/>
  <c r="DO11" i="1"/>
  <c r="DO12" i="1"/>
  <c r="DO13" i="1"/>
  <c r="DO14" i="1"/>
  <c r="DO15" i="1"/>
  <c r="DO16" i="1"/>
  <c r="DO17" i="1"/>
  <c r="DO18" i="1"/>
  <c r="DO19" i="1"/>
  <c r="DO20" i="1"/>
  <c r="DO21" i="1"/>
  <c r="DO22" i="1"/>
  <c r="DO23" i="1"/>
  <c r="DO24" i="1"/>
  <c r="DO25" i="1"/>
  <c r="DO26" i="1"/>
  <c r="DO27" i="1"/>
  <c r="DO28" i="1"/>
  <c r="DO29" i="1"/>
  <c r="DO30" i="1"/>
  <c r="DO31" i="1"/>
  <c r="DO32" i="1"/>
  <c r="DO33" i="1"/>
  <c r="DO34" i="1"/>
  <c r="DO35" i="1"/>
  <c r="DO36" i="1"/>
  <c r="DO37" i="1"/>
  <c r="DO38" i="1"/>
  <c r="DO39" i="1"/>
  <c r="DO40" i="1"/>
  <c r="DO41" i="1"/>
  <c r="DO42" i="1"/>
  <c r="DO43" i="1"/>
  <c r="DO44" i="1"/>
  <c r="DO45" i="1"/>
  <c r="DO46" i="1"/>
  <c r="DO47" i="1"/>
  <c r="DO48" i="1"/>
  <c r="DO49" i="1"/>
  <c r="DO50" i="1"/>
  <c r="DO51" i="1"/>
  <c r="DO52" i="1"/>
  <c r="DO53" i="1"/>
  <c r="DO54" i="1"/>
  <c r="DO55" i="1"/>
  <c r="DO56" i="1"/>
  <c r="DO57" i="1"/>
  <c r="DO58" i="1"/>
  <c r="DO59" i="1"/>
  <c r="DO5" i="1"/>
  <c r="DC6" i="1"/>
  <c r="DD6" i="1" s="1"/>
  <c r="DE6" i="1" s="1"/>
  <c r="DC7" i="1"/>
  <c r="DD7" i="1" s="1"/>
  <c r="DE7" i="1" s="1"/>
  <c r="DC8" i="1"/>
  <c r="DD8" i="1" s="1"/>
  <c r="DE8" i="1" s="1"/>
  <c r="DC9" i="1"/>
  <c r="DD9" i="1" s="1"/>
  <c r="DE9" i="1" s="1"/>
  <c r="DC10" i="1"/>
  <c r="DD10" i="1" s="1"/>
  <c r="DE10" i="1" s="1"/>
  <c r="DC11" i="1"/>
  <c r="DD11" i="1" s="1"/>
  <c r="DE11" i="1" s="1"/>
  <c r="DC12" i="1"/>
  <c r="DD12" i="1" s="1"/>
  <c r="DE12" i="1" s="1"/>
  <c r="DC13" i="1"/>
  <c r="DD13" i="1" s="1"/>
  <c r="DE13" i="1" s="1"/>
  <c r="DC14" i="1"/>
  <c r="DD14" i="1" s="1"/>
  <c r="DE14" i="1" s="1"/>
  <c r="DC15" i="1"/>
  <c r="DD15" i="1" s="1"/>
  <c r="DE15" i="1" s="1"/>
  <c r="DC16" i="1"/>
  <c r="DD16" i="1" s="1"/>
  <c r="DE16" i="1" s="1"/>
  <c r="DC17" i="1"/>
  <c r="DD17" i="1" s="1"/>
  <c r="DE17" i="1" s="1"/>
  <c r="DC18" i="1"/>
  <c r="DD18" i="1" s="1"/>
  <c r="DE18" i="1" s="1"/>
  <c r="DC19" i="1"/>
  <c r="DD19" i="1" s="1"/>
  <c r="DE19" i="1" s="1"/>
  <c r="DC20" i="1"/>
  <c r="DD20" i="1" s="1"/>
  <c r="DE20" i="1" s="1"/>
  <c r="DC21" i="1"/>
  <c r="DD21" i="1" s="1"/>
  <c r="DE21" i="1" s="1"/>
  <c r="DC22" i="1"/>
  <c r="DD22" i="1" s="1"/>
  <c r="DE22" i="1" s="1"/>
  <c r="DC23" i="1"/>
  <c r="DD23" i="1" s="1"/>
  <c r="DE23" i="1" s="1"/>
  <c r="DC24" i="1"/>
  <c r="DD24" i="1" s="1"/>
  <c r="DE24" i="1" s="1"/>
  <c r="DC25" i="1"/>
  <c r="DD25" i="1" s="1"/>
  <c r="DE25" i="1" s="1"/>
  <c r="DC26" i="1"/>
  <c r="DD26" i="1" s="1"/>
  <c r="DE26" i="1" s="1"/>
  <c r="DC27" i="1"/>
  <c r="DD27" i="1" s="1"/>
  <c r="DE27" i="1" s="1"/>
  <c r="DC28" i="1"/>
  <c r="DD28" i="1" s="1"/>
  <c r="DE28" i="1" s="1"/>
  <c r="DC29" i="1"/>
  <c r="DD29" i="1" s="1"/>
  <c r="DE29" i="1" s="1"/>
  <c r="DC30" i="1"/>
  <c r="DD30" i="1" s="1"/>
  <c r="DE30" i="1" s="1"/>
  <c r="DC31" i="1"/>
  <c r="DD31" i="1" s="1"/>
  <c r="DE31" i="1" s="1"/>
  <c r="DC32" i="1"/>
  <c r="DD32" i="1" s="1"/>
  <c r="DE32" i="1" s="1"/>
  <c r="DC33" i="1"/>
  <c r="DD33" i="1" s="1"/>
  <c r="DE33" i="1" s="1"/>
  <c r="DC34" i="1"/>
  <c r="DD34" i="1" s="1"/>
  <c r="DE34" i="1" s="1"/>
  <c r="DC35" i="1"/>
  <c r="DD35" i="1" s="1"/>
  <c r="DE35" i="1" s="1"/>
  <c r="DC36" i="1"/>
  <c r="DD36" i="1" s="1"/>
  <c r="DE36" i="1" s="1"/>
  <c r="DC37" i="1"/>
  <c r="DD37" i="1" s="1"/>
  <c r="DE37" i="1" s="1"/>
  <c r="DC38" i="1"/>
  <c r="DD38" i="1" s="1"/>
  <c r="DE38" i="1" s="1"/>
  <c r="DC39" i="1"/>
  <c r="DD39" i="1" s="1"/>
  <c r="DE39" i="1" s="1"/>
  <c r="DC40" i="1"/>
  <c r="DD40" i="1" s="1"/>
  <c r="DE40" i="1" s="1"/>
  <c r="DC41" i="1"/>
  <c r="DD41" i="1" s="1"/>
  <c r="DE41" i="1" s="1"/>
  <c r="DC42" i="1"/>
  <c r="DD42" i="1" s="1"/>
  <c r="DE42" i="1" s="1"/>
  <c r="DC43" i="1"/>
  <c r="DD43" i="1" s="1"/>
  <c r="DE43" i="1" s="1"/>
  <c r="DC44" i="1"/>
  <c r="DD44" i="1" s="1"/>
  <c r="DE44" i="1" s="1"/>
  <c r="DC45" i="1"/>
  <c r="DD45" i="1" s="1"/>
  <c r="DE45" i="1" s="1"/>
  <c r="DC46" i="1"/>
  <c r="DD46" i="1" s="1"/>
  <c r="DE46" i="1" s="1"/>
  <c r="DC47" i="1"/>
  <c r="DD47" i="1" s="1"/>
  <c r="DE47" i="1" s="1"/>
  <c r="DC48" i="1"/>
  <c r="DD48" i="1" s="1"/>
  <c r="DE48" i="1" s="1"/>
  <c r="DC49" i="1"/>
  <c r="DD49" i="1" s="1"/>
  <c r="DE49" i="1" s="1"/>
  <c r="DC50" i="1"/>
  <c r="DD50" i="1" s="1"/>
  <c r="DE50" i="1" s="1"/>
  <c r="DC51" i="1"/>
  <c r="DD51" i="1" s="1"/>
  <c r="DE51" i="1" s="1"/>
  <c r="DC52" i="1"/>
  <c r="DD52" i="1" s="1"/>
  <c r="DE52" i="1" s="1"/>
  <c r="DC53" i="1"/>
  <c r="DD53" i="1" s="1"/>
  <c r="DE53" i="1" s="1"/>
  <c r="DC54" i="1"/>
  <c r="DD54" i="1" s="1"/>
  <c r="DE54" i="1" s="1"/>
  <c r="DC55" i="1"/>
  <c r="DD55" i="1" s="1"/>
  <c r="DE55" i="1" s="1"/>
  <c r="DC56" i="1"/>
  <c r="DD56" i="1" s="1"/>
  <c r="DE56" i="1" s="1"/>
  <c r="DC57" i="1"/>
  <c r="DD57" i="1" s="1"/>
  <c r="DE57" i="1" s="1"/>
  <c r="DC58" i="1"/>
  <c r="DD58" i="1" s="1"/>
  <c r="DE58" i="1" s="1"/>
  <c r="DC59" i="1"/>
  <c r="DD59" i="1" s="1"/>
  <c r="DE59" i="1" s="1"/>
  <c r="DC5" i="1"/>
  <c r="DD5" i="1" s="1"/>
  <c r="DE5" i="1" s="1"/>
  <c r="CQ6" i="1"/>
  <c r="CQ7" i="1"/>
  <c r="CQ8" i="1"/>
  <c r="CQ9" i="1"/>
  <c r="CQ10" i="1"/>
  <c r="CQ11" i="1"/>
  <c r="CQ12" i="1"/>
  <c r="CQ13" i="1"/>
  <c r="CQ14" i="1"/>
  <c r="CQ15" i="1"/>
  <c r="CQ16" i="1"/>
  <c r="CQ17" i="1"/>
  <c r="CQ18" i="1"/>
  <c r="CQ19" i="1"/>
  <c r="CQ20" i="1"/>
  <c r="CQ21" i="1"/>
  <c r="CQ22" i="1"/>
  <c r="CQ23" i="1"/>
  <c r="CQ24" i="1"/>
  <c r="CQ25" i="1"/>
  <c r="CQ26" i="1"/>
  <c r="CQ27" i="1"/>
  <c r="CQ28" i="1"/>
  <c r="CQ29" i="1"/>
  <c r="CQ30" i="1"/>
  <c r="CQ31" i="1"/>
  <c r="CQ32" i="1"/>
  <c r="CQ33" i="1"/>
  <c r="CQ34" i="1"/>
  <c r="CQ35" i="1"/>
  <c r="CQ36" i="1"/>
  <c r="CQ37" i="1"/>
  <c r="CQ38" i="1"/>
  <c r="CQ39" i="1"/>
  <c r="CQ40" i="1"/>
  <c r="CQ41" i="1"/>
  <c r="CQ42" i="1"/>
  <c r="CQ43" i="1"/>
  <c r="CQ44" i="1"/>
  <c r="CQ45" i="1"/>
  <c r="CQ46" i="1"/>
  <c r="CQ47" i="1"/>
  <c r="CQ48" i="1"/>
  <c r="CQ49" i="1"/>
  <c r="CQ50" i="1"/>
  <c r="CQ51" i="1"/>
  <c r="CQ52" i="1"/>
  <c r="CQ53" i="1"/>
  <c r="CQ54" i="1"/>
  <c r="CQ55" i="1"/>
  <c r="CQ56" i="1"/>
  <c r="CQ57" i="1"/>
  <c r="CQ58" i="1"/>
  <c r="CQ59" i="1"/>
  <c r="CQ5" i="1"/>
  <c r="CE6" i="1"/>
  <c r="CE7" i="1"/>
  <c r="CE8" i="1"/>
  <c r="CE9" i="1"/>
  <c r="CE10" i="1"/>
  <c r="CE11" i="1"/>
  <c r="CE12" i="1"/>
  <c r="CE13" i="1"/>
  <c r="CE14" i="1"/>
  <c r="CE15" i="1"/>
  <c r="CE16" i="1"/>
  <c r="CE17" i="1"/>
  <c r="CE18" i="1"/>
  <c r="CE19" i="1"/>
  <c r="CE20" i="1"/>
  <c r="CE21" i="1"/>
  <c r="CE22" i="1"/>
  <c r="CE23" i="1"/>
  <c r="CE24" i="1"/>
  <c r="CE25" i="1"/>
  <c r="CE26" i="1"/>
  <c r="CE27" i="1"/>
  <c r="CE28" i="1"/>
  <c r="CE29" i="1"/>
  <c r="CE30" i="1"/>
  <c r="CE31" i="1"/>
  <c r="CE32" i="1"/>
  <c r="CE33" i="1"/>
  <c r="CE34" i="1"/>
  <c r="CE35" i="1"/>
  <c r="CE36" i="1"/>
  <c r="CE37" i="1"/>
  <c r="CE38" i="1"/>
  <c r="CE39" i="1"/>
  <c r="CE40" i="1"/>
  <c r="CE41" i="1"/>
  <c r="CE42" i="1"/>
  <c r="CE43" i="1"/>
  <c r="CE44" i="1"/>
  <c r="CE45" i="1"/>
  <c r="CE46" i="1"/>
  <c r="CE47" i="1"/>
  <c r="CE48" i="1"/>
  <c r="CE49" i="1"/>
  <c r="CE50" i="1"/>
  <c r="CE51" i="1"/>
  <c r="CE52" i="1"/>
  <c r="CE53" i="1"/>
  <c r="CE54" i="1"/>
  <c r="CE55" i="1"/>
  <c r="CE56" i="1"/>
  <c r="CE57" i="1"/>
  <c r="CE58" i="1"/>
  <c r="CE59" i="1"/>
  <c r="CE5" i="1"/>
  <c r="BS6" i="1"/>
  <c r="BS7" i="1"/>
  <c r="BS8" i="1"/>
  <c r="BS9" i="1"/>
  <c r="BS10" i="1"/>
  <c r="BS11" i="1"/>
  <c r="BS12" i="1"/>
  <c r="BS13" i="1"/>
  <c r="BS14" i="1"/>
  <c r="BS15" i="1"/>
  <c r="BS16" i="1"/>
  <c r="BS17" i="1"/>
  <c r="BS18" i="1"/>
  <c r="BS19" i="1"/>
  <c r="BS20" i="1"/>
  <c r="BS21" i="1"/>
  <c r="BS22" i="1"/>
  <c r="BS23" i="1"/>
  <c r="BS24" i="1"/>
  <c r="BS25" i="1"/>
  <c r="BS26" i="1"/>
  <c r="BS27" i="1"/>
  <c r="BS28" i="1"/>
  <c r="BS29" i="1"/>
  <c r="BS30" i="1"/>
  <c r="BS31" i="1"/>
  <c r="BS32" i="1"/>
  <c r="BS33" i="1"/>
  <c r="BS34" i="1"/>
  <c r="BS35" i="1"/>
  <c r="BS36" i="1"/>
  <c r="BS37" i="1"/>
  <c r="BS38" i="1"/>
  <c r="BS39" i="1"/>
  <c r="BS40" i="1"/>
  <c r="BS41" i="1"/>
  <c r="BS42" i="1"/>
  <c r="BS43" i="1"/>
  <c r="BS44" i="1"/>
  <c r="BS45" i="1"/>
  <c r="BS46" i="1"/>
  <c r="BS47" i="1"/>
  <c r="BS48" i="1"/>
  <c r="BS49" i="1"/>
  <c r="BS50" i="1"/>
  <c r="BS51" i="1"/>
  <c r="BS52" i="1"/>
  <c r="BS53" i="1"/>
  <c r="BS54" i="1"/>
  <c r="BS55" i="1"/>
  <c r="BS56" i="1"/>
  <c r="BS57" i="1"/>
  <c r="BS58" i="1"/>
  <c r="BS59" i="1"/>
  <c r="BS5" i="1"/>
  <c r="BG6" i="1"/>
  <c r="BG7" i="1"/>
  <c r="BG8" i="1"/>
  <c r="BG9" i="1"/>
  <c r="BG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5" i="1"/>
  <c r="AU6" i="1"/>
  <c r="AU7" i="1"/>
  <c r="AU8" i="1"/>
  <c r="AU9" i="1"/>
  <c r="AU10" i="1"/>
  <c r="AU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5" i="1"/>
  <c r="AI6" i="1"/>
  <c r="AJ6" i="1" s="1"/>
  <c r="AI7" i="1"/>
  <c r="AJ7" i="1" s="1"/>
  <c r="AI8" i="1"/>
  <c r="AJ8" i="1" s="1"/>
  <c r="AI9" i="1"/>
  <c r="AJ9" i="1" s="1"/>
  <c r="AI10" i="1"/>
  <c r="AJ10" i="1" s="1"/>
  <c r="AI11" i="1"/>
  <c r="AJ11" i="1" s="1"/>
  <c r="AI12" i="1"/>
  <c r="AJ12" i="1" s="1"/>
  <c r="AI13" i="1"/>
  <c r="AJ13" i="1" s="1"/>
  <c r="AI14" i="1"/>
  <c r="AJ14" i="1" s="1"/>
  <c r="AI15" i="1"/>
  <c r="AJ15" i="1" s="1"/>
  <c r="AI16" i="1"/>
  <c r="AJ16" i="1" s="1"/>
  <c r="AI17" i="1"/>
  <c r="AJ17" i="1" s="1"/>
  <c r="AI18" i="1"/>
  <c r="AJ18" i="1" s="1"/>
  <c r="AI19" i="1"/>
  <c r="AJ19" i="1" s="1"/>
  <c r="AI20" i="1"/>
  <c r="AJ20" i="1" s="1"/>
  <c r="AI21" i="1"/>
  <c r="AJ21" i="1" s="1"/>
  <c r="AI22" i="1"/>
  <c r="AJ22" i="1" s="1"/>
  <c r="AI23" i="1"/>
  <c r="AJ23" i="1" s="1"/>
  <c r="AI24" i="1"/>
  <c r="AJ24" i="1" s="1"/>
  <c r="AI25" i="1"/>
  <c r="AJ25" i="1" s="1"/>
  <c r="AI26" i="1"/>
  <c r="AJ26" i="1" s="1"/>
  <c r="AI27" i="1"/>
  <c r="AJ27" i="1" s="1"/>
  <c r="AI28" i="1"/>
  <c r="AJ28" i="1" s="1"/>
  <c r="AI29" i="1"/>
  <c r="AJ29" i="1" s="1"/>
  <c r="AI30" i="1"/>
  <c r="AJ30" i="1" s="1"/>
  <c r="AI31" i="1"/>
  <c r="AJ31" i="1" s="1"/>
  <c r="AI32" i="1"/>
  <c r="AJ32" i="1" s="1"/>
  <c r="AI33" i="1"/>
  <c r="AJ33" i="1" s="1"/>
  <c r="AI34" i="1"/>
  <c r="AJ34" i="1" s="1"/>
  <c r="AI35" i="1"/>
  <c r="AJ35" i="1" s="1"/>
  <c r="AI36" i="1"/>
  <c r="AJ36" i="1" s="1"/>
  <c r="AI37" i="1"/>
  <c r="AJ37" i="1" s="1"/>
  <c r="AI38" i="1"/>
  <c r="AJ38" i="1" s="1"/>
  <c r="AI39" i="1"/>
  <c r="AJ39" i="1" s="1"/>
  <c r="AI40" i="1"/>
  <c r="AJ40" i="1" s="1"/>
  <c r="AI41" i="1"/>
  <c r="AJ41" i="1" s="1"/>
  <c r="AI42" i="1"/>
  <c r="AJ42" i="1" s="1"/>
  <c r="AI43" i="1"/>
  <c r="AJ43" i="1" s="1"/>
  <c r="AI44" i="1"/>
  <c r="AJ44" i="1" s="1"/>
  <c r="AI45" i="1"/>
  <c r="AJ45" i="1" s="1"/>
  <c r="AI46" i="1"/>
  <c r="AJ46" i="1" s="1"/>
  <c r="AI47" i="1"/>
  <c r="AJ47" i="1" s="1"/>
  <c r="AI48" i="1"/>
  <c r="AJ48" i="1" s="1"/>
  <c r="AI49" i="1"/>
  <c r="AJ49" i="1" s="1"/>
  <c r="AI50" i="1"/>
  <c r="AJ50" i="1" s="1"/>
  <c r="AI51" i="1"/>
  <c r="AJ51" i="1" s="1"/>
  <c r="AI52" i="1"/>
  <c r="AJ52" i="1" s="1"/>
  <c r="AI53" i="1"/>
  <c r="AJ53" i="1" s="1"/>
  <c r="AI54" i="1"/>
  <c r="AJ54" i="1" s="1"/>
  <c r="AI55" i="1"/>
  <c r="AJ55" i="1" s="1"/>
  <c r="AI56" i="1"/>
  <c r="AJ56" i="1" s="1"/>
  <c r="AI57" i="1"/>
  <c r="AJ57" i="1" s="1"/>
  <c r="AI58" i="1"/>
  <c r="AJ58" i="1" s="1"/>
  <c r="AI59" i="1"/>
  <c r="AJ59" i="1" s="1"/>
  <c r="AI5" i="1"/>
  <c r="AJ5" i="1" s="1"/>
  <c r="W6"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5" i="1"/>
  <c r="L61" i="11" l="1"/>
  <c r="K61" i="11"/>
  <c r="J61" i="11"/>
  <c r="I61" i="11"/>
  <c r="H61" i="11"/>
  <c r="G61" i="11"/>
  <c r="F61" i="11"/>
  <c r="L54" i="11"/>
  <c r="K54" i="11"/>
  <c r="J54" i="11"/>
  <c r="I54" i="11"/>
  <c r="H54" i="11"/>
  <c r="G54" i="11"/>
  <c r="F54" i="11"/>
  <c r="L53" i="11"/>
  <c r="K53" i="11"/>
  <c r="J53" i="11"/>
  <c r="I53" i="11"/>
  <c r="H53" i="11"/>
  <c r="G53" i="11"/>
  <c r="F53" i="11"/>
  <c r="D47" i="11"/>
  <c r="F47" i="11"/>
  <c r="G47" i="11"/>
  <c r="H47" i="11"/>
  <c r="I47" i="11"/>
  <c r="J47" i="11"/>
  <c r="D46" i="11"/>
  <c r="F46" i="11"/>
  <c r="G46" i="11"/>
  <c r="H46" i="11"/>
  <c r="I46" i="11"/>
  <c r="J46" i="11"/>
  <c r="D45" i="11"/>
  <c r="F45" i="11"/>
  <c r="G45" i="11"/>
  <c r="H45" i="11"/>
  <c r="I45" i="11"/>
  <c r="J45" i="11"/>
  <c r="D44" i="11"/>
  <c r="F44" i="11"/>
  <c r="G44" i="11"/>
  <c r="H44" i="11"/>
  <c r="I44" i="11"/>
  <c r="J44" i="11"/>
  <c r="D43" i="11"/>
  <c r="F43" i="11"/>
  <c r="G43" i="11"/>
  <c r="H43" i="11"/>
  <c r="I43" i="11"/>
  <c r="J43" i="11"/>
  <c r="D41" i="11" l="1"/>
  <c r="F41" i="11"/>
  <c r="G41" i="11"/>
  <c r="H41" i="11"/>
  <c r="I41" i="11"/>
  <c r="J41" i="11"/>
  <c r="D42" i="11"/>
  <c r="F42" i="11"/>
  <c r="G42" i="11"/>
  <c r="H42" i="11"/>
  <c r="I42" i="11"/>
  <c r="J42" i="11"/>
  <c r="D37" i="11"/>
  <c r="F37" i="11"/>
  <c r="G37" i="11"/>
  <c r="H37" i="11"/>
  <c r="I37" i="11"/>
  <c r="J37" i="11"/>
  <c r="D38" i="11"/>
  <c r="F38" i="11"/>
  <c r="G38" i="11"/>
  <c r="H38" i="11"/>
  <c r="I38" i="11"/>
  <c r="J38" i="11"/>
  <c r="D39" i="11"/>
  <c r="F39" i="11"/>
  <c r="G39" i="11"/>
  <c r="H39" i="11"/>
  <c r="I39" i="11"/>
  <c r="J39" i="11"/>
  <c r="D40" i="11"/>
  <c r="F40" i="11"/>
  <c r="G40" i="11"/>
  <c r="H40" i="11"/>
  <c r="I40" i="11"/>
  <c r="J40" i="11"/>
  <c r="F36" i="11"/>
  <c r="G36" i="11"/>
  <c r="H36" i="11"/>
  <c r="I36" i="11"/>
  <c r="J36" i="11"/>
  <c r="D36" i="11"/>
  <c r="F32" i="11"/>
  <c r="G32" i="11"/>
  <c r="H32" i="11"/>
  <c r="I32" i="11"/>
  <c r="J32" i="11"/>
  <c r="K32" i="11"/>
  <c r="L32" i="11"/>
  <c r="F31" i="11"/>
  <c r="G31" i="11"/>
  <c r="H31" i="11"/>
  <c r="I31" i="11"/>
  <c r="J31" i="11"/>
  <c r="K31" i="11"/>
  <c r="L31" i="11"/>
  <c r="F30" i="11"/>
  <c r="G30" i="11"/>
  <c r="H30" i="11"/>
  <c r="I30" i="11"/>
  <c r="J30" i="11"/>
  <c r="K30" i="11"/>
  <c r="L30" i="11"/>
  <c r="F29" i="11"/>
  <c r="G29" i="11"/>
  <c r="H29" i="11"/>
  <c r="I29" i="11"/>
  <c r="J29" i="11"/>
  <c r="K29" i="11"/>
  <c r="L29" i="11"/>
  <c r="F28" i="11" l="1"/>
  <c r="G28" i="11"/>
  <c r="H28" i="11"/>
  <c r="I28" i="11"/>
  <c r="J28" i="11"/>
  <c r="K28" i="11"/>
  <c r="L28" i="11"/>
  <c r="H27" i="11"/>
  <c r="L27" i="11"/>
  <c r="K27" i="11"/>
  <c r="J27" i="11"/>
  <c r="I27" i="11"/>
  <c r="G27" i="11"/>
  <c r="F27" i="11"/>
  <c r="F22" i="11"/>
  <c r="G22" i="11"/>
  <c r="H22" i="11"/>
  <c r="I22" i="11"/>
  <c r="J22" i="11"/>
  <c r="K22" i="11"/>
  <c r="L22" i="11"/>
  <c r="F21" i="11"/>
  <c r="G21" i="11"/>
  <c r="H21" i="11"/>
  <c r="I21" i="11"/>
  <c r="J21" i="11"/>
  <c r="K21" i="11"/>
  <c r="L21" i="11"/>
  <c r="F20" i="11"/>
  <c r="G20" i="11"/>
  <c r="H20" i="11"/>
  <c r="I20" i="11"/>
  <c r="J20" i="11"/>
  <c r="K20" i="11"/>
  <c r="L20" i="11"/>
  <c r="H7" i="11"/>
  <c r="G8" i="11"/>
  <c r="L19" i="11"/>
  <c r="K19" i="11"/>
  <c r="J19" i="11"/>
  <c r="I19" i="11"/>
  <c r="H19" i="11"/>
  <c r="G19" i="11"/>
  <c r="F19" i="11"/>
  <c r="L18" i="11"/>
  <c r="K18" i="11"/>
  <c r="J18" i="11"/>
  <c r="I18" i="11"/>
  <c r="H18" i="11"/>
  <c r="G18" i="11"/>
  <c r="F18" i="11"/>
  <c r="L17" i="11"/>
  <c r="K17" i="11"/>
  <c r="J17" i="11"/>
  <c r="I17" i="11"/>
  <c r="H17" i="11"/>
  <c r="G17" i="11"/>
  <c r="F17" i="11"/>
  <c r="L16" i="11"/>
  <c r="K16" i="11"/>
  <c r="J16" i="11"/>
  <c r="I16" i="11"/>
  <c r="H16" i="11"/>
  <c r="G16" i="11"/>
  <c r="F16" i="11"/>
  <c r="L15" i="11"/>
  <c r="K15" i="11"/>
  <c r="J15" i="11"/>
  <c r="I15" i="11"/>
  <c r="H15" i="11"/>
  <c r="G15" i="11"/>
  <c r="F15" i="11"/>
  <c r="L14" i="11"/>
  <c r="K14" i="11"/>
  <c r="J14" i="11"/>
  <c r="I14" i="11"/>
  <c r="H14" i="11"/>
  <c r="G14" i="11"/>
  <c r="F14" i="11"/>
  <c r="L13" i="11"/>
  <c r="K13" i="11"/>
  <c r="J13" i="11"/>
  <c r="I13" i="11"/>
  <c r="H13" i="11"/>
  <c r="G13" i="11"/>
  <c r="F13" i="11"/>
  <c r="L12" i="11"/>
  <c r="K12" i="11"/>
  <c r="J12" i="11"/>
  <c r="I12" i="11"/>
  <c r="H12" i="11"/>
  <c r="G12" i="11"/>
  <c r="F12" i="11"/>
  <c r="L11" i="11"/>
  <c r="K11" i="11"/>
  <c r="J11" i="11"/>
  <c r="I11" i="11"/>
  <c r="H11" i="11"/>
  <c r="G11" i="11"/>
  <c r="F11" i="11"/>
  <c r="L10" i="11"/>
  <c r="K10" i="11"/>
  <c r="J10" i="11"/>
  <c r="I10" i="11"/>
  <c r="H10" i="11"/>
  <c r="G10" i="11"/>
  <c r="F10" i="11"/>
  <c r="L9" i="11"/>
  <c r="K9" i="11"/>
  <c r="J9" i="11"/>
  <c r="I9" i="11"/>
  <c r="H9" i="11"/>
  <c r="G9" i="11"/>
  <c r="F9" i="11"/>
  <c r="L8" i="11"/>
  <c r="K8" i="11"/>
  <c r="J8" i="11"/>
  <c r="I8" i="11"/>
  <c r="H8" i="11"/>
  <c r="F8" i="11"/>
  <c r="L7" i="11"/>
  <c r="K7" i="11"/>
  <c r="J7" i="11"/>
  <c r="I7" i="11"/>
  <c r="G7" i="11"/>
  <c r="F7" i="11"/>
  <c r="E28" i="11" l="1"/>
  <c r="L6" i="1"/>
  <c r="M6" i="1" s="1"/>
  <c r="L7" i="1"/>
  <c r="M7" i="1" s="1"/>
  <c r="L8" i="1"/>
  <c r="M8" i="1" s="1"/>
  <c r="L9" i="1"/>
  <c r="M9" i="1" s="1"/>
  <c r="L10" i="1"/>
  <c r="M10" i="1" s="1"/>
  <c r="L11" i="1"/>
  <c r="M11" i="1" s="1"/>
  <c r="L12" i="1"/>
  <c r="M12" i="1" s="1"/>
  <c r="L13" i="1"/>
  <c r="M13" i="1" s="1"/>
  <c r="L14" i="1"/>
  <c r="M14" i="1" s="1"/>
  <c r="L15" i="1"/>
  <c r="M15" i="1" s="1"/>
  <c r="L16" i="1"/>
  <c r="M16" i="1" s="1"/>
  <c r="L17" i="1"/>
  <c r="M17" i="1" s="1"/>
  <c r="L18" i="1"/>
  <c r="M18" i="1" s="1"/>
  <c r="L19" i="1"/>
  <c r="M19" i="1" s="1"/>
  <c r="L20" i="1"/>
  <c r="M20" i="1" s="1"/>
  <c r="L21" i="1"/>
  <c r="M21" i="1" s="1"/>
  <c r="L22" i="1"/>
  <c r="M22" i="1" s="1"/>
  <c r="L23" i="1"/>
  <c r="M23" i="1" s="1"/>
  <c r="L24" i="1"/>
  <c r="M24" i="1" s="1"/>
  <c r="L25" i="1"/>
  <c r="M25" i="1" s="1"/>
  <c r="L26" i="1"/>
  <c r="M26" i="1" s="1"/>
  <c r="L27" i="1"/>
  <c r="M27" i="1" s="1"/>
  <c r="L28" i="1"/>
  <c r="M28" i="1" s="1"/>
  <c r="L29" i="1"/>
  <c r="M29" i="1" s="1"/>
  <c r="L30" i="1"/>
  <c r="M30" i="1" s="1"/>
  <c r="L31" i="1"/>
  <c r="M31" i="1" s="1"/>
  <c r="L32" i="1"/>
  <c r="M32" i="1" s="1"/>
  <c r="L33" i="1"/>
  <c r="M33" i="1" s="1"/>
  <c r="L34" i="1"/>
  <c r="M34" i="1" s="1"/>
  <c r="L35" i="1"/>
  <c r="M35" i="1" s="1"/>
  <c r="L36" i="1"/>
  <c r="M36" i="1" s="1"/>
  <c r="L37" i="1"/>
  <c r="M37" i="1" s="1"/>
  <c r="L38" i="1"/>
  <c r="M38" i="1" s="1"/>
  <c r="L39" i="1"/>
  <c r="M39" i="1" s="1"/>
  <c r="L40" i="1"/>
  <c r="M40" i="1" s="1"/>
  <c r="L41" i="1"/>
  <c r="M41" i="1" s="1"/>
  <c r="L42" i="1"/>
  <c r="M42" i="1" s="1"/>
  <c r="L43" i="1"/>
  <c r="M43" i="1" s="1"/>
  <c r="L44" i="1"/>
  <c r="M44" i="1" s="1"/>
  <c r="L45" i="1"/>
  <c r="M45" i="1" s="1"/>
  <c r="L46" i="1"/>
  <c r="M46" i="1" s="1"/>
  <c r="L47" i="1"/>
  <c r="M47" i="1" s="1"/>
  <c r="L48" i="1"/>
  <c r="M48" i="1" s="1"/>
  <c r="L49" i="1"/>
  <c r="M49" i="1" s="1"/>
  <c r="L50" i="1"/>
  <c r="M50" i="1" s="1"/>
  <c r="L51" i="1"/>
  <c r="M51" i="1" s="1"/>
  <c r="L52" i="1"/>
  <c r="M52" i="1" s="1"/>
  <c r="L53" i="1"/>
  <c r="M53" i="1" s="1"/>
  <c r="L54" i="1"/>
  <c r="M54" i="1" s="1"/>
  <c r="L55" i="1"/>
  <c r="M55" i="1" s="1"/>
  <c r="L56" i="1"/>
  <c r="M56" i="1" s="1"/>
  <c r="L57" i="1"/>
  <c r="M57" i="1" s="1"/>
  <c r="L58" i="1"/>
  <c r="M58" i="1" s="1"/>
  <c r="L59" i="1"/>
  <c r="M59" i="1" s="1"/>
  <c r="L5" i="1"/>
  <c r="M5" i="1" s="1"/>
  <c r="E29" i="11" l="1"/>
  <c r="L59" i="15"/>
  <c r="L58" i="15"/>
  <c r="L57" i="15"/>
  <c r="L56" i="15"/>
  <c r="L55" i="15"/>
  <c r="L54" i="15"/>
  <c r="L53" i="15"/>
  <c r="L52" i="15"/>
  <c r="L51" i="15"/>
  <c r="L50" i="15"/>
  <c r="L49" i="15"/>
  <c r="L48" i="15"/>
  <c r="L47" i="15"/>
  <c r="L46" i="15"/>
  <c r="L45" i="15"/>
  <c r="L44" i="15"/>
  <c r="L43" i="15"/>
  <c r="L42" i="15"/>
  <c r="L41" i="15"/>
  <c r="L40" i="15"/>
  <c r="L39" i="15"/>
  <c r="L38" i="15"/>
  <c r="L37" i="15"/>
  <c r="L36" i="15"/>
  <c r="L35" i="15"/>
  <c r="L34" i="15"/>
  <c r="L33" i="15"/>
  <c r="L32" i="15"/>
  <c r="L31" i="15"/>
  <c r="L30" i="15"/>
  <c r="L29" i="15"/>
  <c r="L28" i="15"/>
  <c r="L27" i="15"/>
  <c r="L26" i="15"/>
  <c r="L25" i="15"/>
  <c r="L24" i="15"/>
  <c r="L23" i="15"/>
  <c r="L22" i="15"/>
  <c r="L21" i="15"/>
  <c r="L20" i="15"/>
  <c r="L19" i="15"/>
  <c r="L18" i="15"/>
  <c r="L17" i="15"/>
  <c r="L16" i="15"/>
  <c r="L15" i="15"/>
  <c r="L14" i="15"/>
  <c r="L13" i="15"/>
  <c r="L12" i="15"/>
  <c r="L11" i="15"/>
  <c r="L10" i="15"/>
  <c r="L9" i="15"/>
  <c r="L8" i="15"/>
  <c r="L7" i="15"/>
  <c r="L6" i="15"/>
  <c r="L5" i="15"/>
  <c r="E30" i="11" l="1"/>
  <c r="W59" i="15"/>
  <c r="W58" i="15"/>
  <c r="W57" i="15"/>
  <c r="W56" i="15"/>
  <c r="W55" i="15"/>
  <c r="W54" i="15"/>
  <c r="W53" i="15"/>
  <c r="W52" i="15"/>
  <c r="W51" i="15"/>
  <c r="W50" i="15"/>
  <c r="W49" i="15"/>
  <c r="W48" i="15"/>
  <c r="W47" i="15"/>
  <c r="W46" i="15"/>
  <c r="W45" i="15"/>
  <c r="W44" i="15"/>
  <c r="W43" i="15"/>
  <c r="W42" i="15"/>
  <c r="W41" i="15"/>
  <c r="W40" i="15"/>
  <c r="W39" i="15"/>
  <c r="W38" i="15"/>
  <c r="W37" i="15"/>
  <c r="W36" i="15"/>
  <c r="W35" i="15"/>
  <c r="W34" i="15"/>
  <c r="W33" i="15"/>
  <c r="W32" i="15"/>
  <c r="W31" i="15"/>
  <c r="W30" i="15"/>
  <c r="W29" i="15"/>
  <c r="W28" i="15"/>
  <c r="W27" i="15"/>
  <c r="W26" i="15"/>
  <c r="W25" i="15"/>
  <c r="W24" i="15"/>
  <c r="W23" i="15"/>
  <c r="W22" i="15"/>
  <c r="W21" i="15"/>
  <c r="W20" i="15"/>
  <c r="W19" i="15"/>
  <c r="W18" i="15"/>
  <c r="W17" i="15"/>
  <c r="W16" i="15"/>
  <c r="W15" i="15"/>
  <c r="W14" i="15"/>
  <c r="W13" i="15"/>
  <c r="W12" i="15"/>
  <c r="W11" i="15"/>
  <c r="W10" i="15"/>
  <c r="W9" i="15"/>
  <c r="W8" i="15"/>
  <c r="W7" i="15"/>
  <c r="W6" i="15"/>
  <c r="W5" i="15"/>
  <c r="E32" i="11" l="1"/>
  <c r="E31" i="11"/>
  <c r="Y59" i="15"/>
  <c r="Y55" i="15"/>
  <c r="Y51" i="15"/>
  <c r="Y57" i="15"/>
  <c r="Y53" i="15"/>
  <c r="Y49" i="15"/>
  <c r="Y45" i="15"/>
  <c r="Y41" i="15"/>
  <c r="Y37" i="15"/>
  <c r="Y33" i="15"/>
  <c r="Y29" i="15"/>
  <c r="Y25" i="15"/>
  <c r="Y21" i="15"/>
  <c r="Y17" i="15"/>
  <c r="Y13" i="15"/>
  <c r="Y9" i="15"/>
  <c r="Y5" i="15"/>
  <c r="Y56" i="15"/>
  <c r="Y52" i="15"/>
  <c r="Y48" i="15"/>
  <c r="Y44" i="15"/>
  <c r="Y40" i="15"/>
  <c r="Y36" i="15"/>
  <c r="Y32" i="15"/>
  <c r="Y28" i="15"/>
  <c r="Y24" i="15"/>
  <c r="Y20" i="15"/>
  <c r="Y16" i="15"/>
  <c r="Y12" i="15"/>
  <c r="Y8" i="15"/>
  <c r="Y47" i="15"/>
  <c r="Y43" i="15"/>
  <c r="Y35" i="15"/>
  <c r="Y31" i="15"/>
  <c r="Y27" i="15"/>
  <c r="Y23" i="15"/>
  <c r="Y19" i="15"/>
  <c r="Y15" i="15"/>
  <c r="Y11" i="15"/>
  <c r="Y7" i="15"/>
  <c r="Y39" i="15"/>
  <c r="Y58" i="15"/>
  <c r="Y54" i="15"/>
  <c r="Y50" i="15"/>
  <c r="Y46" i="15"/>
  <c r="Y42" i="15"/>
  <c r="Y38" i="15"/>
  <c r="Y34" i="15"/>
  <c r="Y30" i="15"/>
  <c r="Y26" i="15"/>
  <c r="Y22" i="15"/>
  <c r="Y18" i="15"/>
  <c r="Y14" i="15"/>
  <c r="Y10" i="15"/>
  <c r="Y6" i="15"/>
  <c r="N6" i="16"/>
  <c r="N7" i="16"/>
  <c r="N8" i="16"/>
  <c r="N9" i="16"/>
  <c r="N10" i="16"/>
  <c r="N11" i="16"/>
  <c r="N12" i="16"/>
  <c r="N13" i="16"/>
  <c r="N14" i="16"/>
  <c r="N15" i="16"/>
  <c r="N16" i="16"/>
  <c r="N17" i="16"/>
  <c r="N18" i="16"/>
  <c r="N19" i="16"/>
  <c r="N20" i="16"/>
  <c r="N21" i="16"/>
  <c r="N22" i="16"/>
  <c r="N23" i="16"/>
  <c r="N24" i="16"/>
  <c r="N25" i="16"/>
  <c r="N26" i="16"/>
  <c r="N27" i="16"/>
  <c r="N28" i="16"/>
  <c r="N29" i="16"/>
  <c r="N30" i="16"/>
  <c r="N31" i="16"/>
  <c r="N32" i="16"/>
  <c r="N33" i="16"/>
  <c r="N34" i="16"/>
  <c r="N35" i="16"/>
  <c r="N36" i="16"/>
  <c r="N37" i="16"/>
  <c r="N38" i="16"/>
  <c r="N39" i="16"/>
  <c r="N40" i="16"/>
  <c r="N41" i="16"/>
  <c r="N42" i="16"/>
  <c r="N43" i="16"/>
  <c r="N44" i="16"/>
  <c r="N45" i="16"/>
  <c r="N46" i="16"/>
  <c r="N47" i="16"/>
  <c r="N48" i="16"/>
  <c r="N49" i="16"/>
  <c r="N50" i="16"/>
  <c r="N51" i="16"/>
  <c r="N52" i="16"/>
  <c r="N53" i="16"/>
  <c r="N54" i="16"/>
  <c r="N55" i="16"/>
  <c r="N56" i="16"/>
  <c r="N57" i="16"/>
  <c r="N58" i="16"/>
  <c r="N59" i="16"/>
  <c r="N5" i="16"/>
  <c r="CF6" i="1"/>
  <c r="CG6" i="1" s="1"/>
  <c r="CF7" i="1"/>
  <c r="CG7" i="1" s="1"/>
  <c r="CF8" i="1"/>
  <c r="CG8" i="1" s="1"/>
  <c r="CF9" i="1"/>
  <c r="CG9" i="1" s="1"/>
  <c r="CF10" i="1"/>
  <c r="CG10" i="1" s="1"/>
  <c r="CF11" i="1"/>
  <c r="CG11" i="1" s="1"/>
  <c r="CF12" i="1"/>
  <c r="CG12" i="1" s="1"/>
  <c r="CF13" i="1"/>
  <c r="CG13" i="1" s="1"/>
  <c r="CF14" i="1"/>
  <c r="CG14" i="1" s="1"/>
  <c r="CF15" i="1"/>
  <c r="CG15" i="1" s="1"/>
  <c r="CF16" i="1"/>
  <c r="CG16" i="1" s="1"/>
  <c r="CF17" i="1"/>
  <c r="CG17" i="1" s="1"/>
  <c r="CF18" i="1"/>
  <c r="CG18" i="1" s="1"/>
  <c r="CF19" i="1"/>
  <c r="CG19" i="1" s="1"/>
  <c r="CF20" i="1"/>
  <c r="CG20" i="1" s="1"/>
  <c r="CF21" i="1"/>
  <c r="CG21" i="1" s="1"/>
  <c r="CF22" i="1"/>
  <c r="CG22" i="1" s="1"/>
  <c r="CF23" i="1"/>
  <c r="CG23" i="1" s="1"/>
  <c r="CF24" i="1"/>
  <c r="CG24" i="1" s="1"/>
  <c r="CF25" i="1"/>
  <c r="CG25" i="1" s="1"/>
  <c r="CF26" i="1"/>
  <c r="CG26" i="1" s="1"/>
  <c r="CF27" i="1"/>
  <c r="CG27" i="1" s="1"/>
  <c r="CF28" i="1"/>
  <c r="CG28" i="1" s="1"/>
  <c r="CF29" i="1"/>
  <c r="CG29" i="1" s="1"/>
  <c r="CF30" i="1"/>
  <c r="CG30" i="1" s="1"/>
  <c r="CF31" i="1"/>
  <c r="CG31" i="1" s="1"/>
  <c r="CF32" i="1"/>
  <c r="CG32" i="1" s="1"/>
  <c r="CF33" i="1"/>
  <c r="CG33" i="1" s="1"/>
  <c r="CF34" i="1"/>
  <c r="CG34" i="1" s="1"/>
  <c r="CF35" i="1"/>
  <c r="CG35" i="1" s="1"/>
  <c r="CF36" i="1"/>
  <c r="CG36" i="1" s="1"/>
  <c r="CF37" i="1"/>
  <c r="CG37" i="1" s="1"/>
  <c r="CF38" i="1"/>
  <c r="CG38" i="1" s="1"/>
  <c r="CF39" i="1"/>
  <c r="CG39" i="1" s="1"/>
  <c r="CF40" i="1"/>
  <c r="CG40" i="1" s="1"/>
  <c r="CF41" i="1"/>
  <c r="CG41" i="1" s="1"/>
  <c r="CF42" i="1"/>
  <c r="CG42" i="1" s="1"/>
  <c r="CF43" i="1"/>
  <c r="CG43" i="1" s="1"/>
  <c r="CF44" i="1"/>
  <c r="CG44" i="1" s="1"/>
  <c r="CF45" i="1"/>
  <c r="CG45" i="1" s="1"/>
  <c r="CF46" i="1"/>
  <c r="CG46" i="1" s="1"/>
  <c r="CF47" i="1"/>
  <c r="CG47" i="1" s="1"/>
  <c r="CF48" i="1"/>
  <c r="CG48" i="1" s="1"/>
  <c r="CF49" i="1"/>
  <c r="CG49" i="1" s="1"/>
  <c r="CF50" i="1"/>
  <c r="CG50" i="1" s="1"/>
  <c r="CF51" i="1"/>
  <c r="CG51" i="1" s="1"/>
  <c r="CF52" i="1"/>
  <c r="CG52" i="1" s="1"/>
  <c r="CF53" i="1"/>
  <c r="CG53" i="1" s="1"/>
  <c r="CF54" i="1"/>
  <c r="CG54" i="1" s="1"/>
  <c r="CF55" i="1"/>
  <c r="CG55" i="1" s="1"/>
  <c r="CF56" i="1"/>
  <c r="CG56" i="1" s="1"/>
  <c r="CF57" i="1"/>
  <c r="CG57" i="1" s="1"/>
  <c r="CF58" i="1"/>
  <c r="CG58" i="1" s="1"/>
  <c r="CF59" i="1"/>
  <c r="CG59" i="1" s="1"/>
  <c r="CF5" i="1"/>
  <c r="CG5" i="1" s="1"/>
  <c r="BH11" i="1"/>
  <c r="BI11" i="1" s="1"/>
  <c r="BH12" i="1"/>
  <c r="BI12" i="1" s="1"/>
  <c r="BH13" i="1"/>
  <c r="BI13" i="1" s="1"/>
  <c r="BH14" i="1"/>
  <c r="BI14" i="1" s="1"/>
  <c r="BH15" i="1"/>
  <c r="BI15" i="1" s="1"/>
  <c r="BH16" i="1"/>
  <c r="BI16" i="1" s="1"/>
  <c r="BH17" i="1"/>
  <c r="BI17" i="1" s="1"/>
  <c r="BH18" i="1"/>
  <c r="BI18" i="1" s="1"/>
  <c r="BH19" i="1"/>
  <c r="BI19" i="1" s="1"/>
  <c r="BH20" i="1"/>
  <c r="BI20" i="1" s="1"/>
  <c r="BH21" i="1"/>
  <c r="BI21" i="1" s="1"/>
  <c r="BH22" i="1"/>
  <c r="BI22" i="1" s="1"/>
  <c r="BH23" i="1"/>
  <c r="BI23" i="1" s="1"/>
  <c r="BH24" i="1"/>
  <c r="BI24" i="1" s="1"/>
  <c r="BH25" i="1"/>
  <c r="BI25" i="1" s="1"/>
  <c r="BH26" i="1"/>
  <c r="BI26" i="1" s="1"/>
  <c r="BH27" i="1"/>
  <c r="BI27" i="1" s="1"/>
  <c r="BH28" i="1"/>
  <c r="BI28" i="1" s="1"/>
  <c r="BH29" i="1"/>
  <c r="BI29" i="1" s="1"/>
  <c r="BH30" i="1"/>
  <c r="BI30" i="1" s="1"/>
  <c r="BH31" i="1"/>
  <c r="BI31" i="1" s="1"/>
  <c r="BH32" i="1"/>
  <c r="BI32" i="1" s="1"/>
  <c r="BH33" i="1"/>
  <c r="BI33" i="1" s="1"/>
  <c r="BH34" i="1"/>
  <c r="BI34" i="1" s="1"/>
  <c r="BH35" i="1"/>
  <c r="BI35" i="1" s="1"/>
  <c r="BH36" i="1"/>
  <c r="BI36" i="1" s="1"/>
  <c r="BH37" i="1"/>
  <c r="BI37" i="1" s="1"/>
  <c r="BH38" i="1"/>
  <c r="BI38" i="1" s="1"/>
  <c r="BH39" i="1"/>
  <c r="BI39" i="1" s="1"/>
  <c r="BH40" i="1"/>
  <c r="BI40" i="1" s="1"/>
  <c r="BH41" i="1"/>
  <c r="BI41" i="1" s="1"/>
  <c r="BH42" i="1"/>
  <c r="BI42" i="1" s="1"/>
  <c r="BH43" i="1"/>
  <c r="BI43" i="1" s="1"/>
  <c r="BH44" i="1"/>
  <c r="BI44" i="1" s="1"/>
  <c r="BH45" i="1"/>
  <c r="BI45" i="1" s="1"/>
  <c r="BH46" i="1"/>
  <c r="BI46" i="1" s="1"/>
  <c r="BH47" i="1"/>
  <c r="BI47" i="1" s="1"/>
  <c r="BH48" i="1"/>
  <c r="BI48" i="1" s="1"/>
  <c r="BH49" i="1"/>
  <c r="BI49" i="1" s="1"/>
  <c r="BH50" i="1"/>
  <c r="BI50" i="1" s="1"/>
  <c r="BH51" i="1"/>
  <c r="BI51" i="1" s="1"/>
  <c r="BH52" i="1"/>
  <c r="BI52" i="1" s="1"/>
  <c r="BH53" i="1"/>
  <c r="BI53" i="1" s="1"/>
  <c r="BH54" i="1"/>
  <c r="BI54" i="1" s="1"/>
  <c r="BH55" i="1"/>
  <c r="BI55" i="1" s="1"/>
  <c r="BH56" i="1"/>
  <c r="BI56" i="1" s="1"/>
  <c r="BH57" i="1"/>
  <c r="BI57" i="1" s="1"/>
  <c r="BH58" i="1"/>
  <c r="BI58" i="1" s="1"/>
  <c r="BH59" i="1"/>
  <c r="BI59" i="1" s="1"/>
  <c r="BH5" i="1"/>
  <c r="BI5" i="1" s="1"/>
  <c r="BH6" i="1"/>
  <c r="BI6" i="1" s="1"/>
  <c r="BH7" i="1"/>
  <c r="BI7" i="1" s="1"/>
  <c r="BH8" i="1"/>
  <c r="BI8" i="1" s="1"/>
  <c r="BH9" i="1"/>
  <c r="BI9" i="1" s="1"/>
  <c r="BH10" i="1"/>
  <c r="BI10" i="1" s="1"/>
  <c r="AV6" i="1"/>
  <c r="AW6" i="1" s="1"/>
  <c r="AV7" i="1"/>
  <c r="AW7" i="1" s="1"/>
  <c r="AV8" i="1"/>
  <c r="AW8" i="1" s="1"/>
  <c r="AV9" i="1"/>
  <c r="AW9" i="1" s="1"/>
  <c r="AV10" i="1"/>
  <c r="AW10" i="1" s="1"/>
  <c r="AV11" i="1"/>
  <c r="AW11" i="1" s="1"/>
  <c r="AV12" i="1"/>
  <c r="AW12" i="1" s="1"/>
  <c r="AV13" i="1"/>
  <c r="AW13" i="1" s="1"/>
  <c r="AV14" i="1"/>
  <c r="AW14" i="1" s="1"/>
  <c r="AV15" i="1"/>
  <c r="AW15" i="1" s="1"/>
  <c r="AV16" i="1"/>
  <c r="AW16" i="1" s="1"/>
  <c r="AV17" i="1"/>
  <c r="AW17" i="1" s="1"/>
  <c r="AV18" i="1"/>
  <c r="AW18" i="1" s="1"/>
  <c r="AV19" i="1"/>
  <c r="AW19" i="1" s="1"/>
  <c r="AV20" i="1"/>
  <c r="AW20" i="1" s="1"/>
  <c r="AV21" i="1"/>
  <c r="AW21" i="1" s="1"/>
  <c r="AV22" i="1"/>
  <c r="AW22" i="1" s="1"/>
  <c r="AV23" i="1"/>
  <c r="AW23" i="1" s="1"/>
  <c r="AV24" i="1"/>
  <c r="AW24" i="1" s="1"/>
  <c r="AV25" i="1"/>
  <c r="AW25" i="1" s="1"/>
  <c r="AV26" i="1"/>
  <c r="AW26" i="1" s="1"/>
  <c r="AV27" i="1"/>
  <c r="AW27" i="1" s="1"/>
  <c r="AV28" i="1"/>
  <c r="AW28" i="1" s="1"/>
  <c r="AV29" i="1"/>
  <c r="AW29" i="1" s="1"/>
  <c r="AV30" i="1"/>
  <c r="AW30" i="1" s="1"/>
  <c r="AV31" i="1"/>
  <c r="AW31" i="1" s="1"/>
  <c r="AV32" i="1"/>
  <c r="AW32" i="1" s="1"/>
  <c r="AV33" i="1"/>
  <c r="AW33" i="1" s="1"/>
  <c r="AV34" i="1"/>
  <c r="AW34" i="1" s="1"/>
  <c r="AV35" i="1"/>
  <c r="AW35" i="1" s="1"/>
  <c r="AV36" i="1"/>
  <c r="AW36" i="1" s="1"/>
  <c r="AV37" i="1"/>
  <c r="AW37" i="1" s="1"/>
  <c r="AV38" i="1"/>
  <c r="AW38" i="1" s="1"/>
  <c r="AV39" i="1"/>
  <c r="AW39" i="1" s="1"/>
  <c r="AV40" i="1"/>
  <c r="AW40" i="1" s="1"/>
  <c r="AV41" i="1"/>
  <c r="AW41" i="1" s="1"/>
  <c r="AV42" i="1"/>
  <c r="AW42" i="1" s="1"/>
  <c r="AV43" i="1"/>
  <c r="AW43" i="1" s="1"/>
  <c r="AV44" i="1"/>
  <c r="AW44" i="1" s="1"/>
  <c r="AV45" i="1"/>
  <c r="AW45" i="1" s="1"/>
  <c r="AV46" i="1"/>
  <c r="AW46" i="1" s="1"/>
  <c r="AV47" i="1"/>
  <c r="AW47" i="1" s="1"/>
  <c r="AV48" i="1"/>
  <c r="AW48" i="1" s="1"/>
  <c r="AV49" i="1"/>
  <c r="AW49" i="1" s="1"/>
  <c r="AV50" i="1"/>
  <c r="AW50" i="1" s="1"/>
  <c r="AV51" i="1"/>
  <c r="AW51" i="1" s="1"/>
  <c r="AV52" i="1"/>
  <c r="AW52" i="1" s="1"/>
  <c r="AV53" i="1"/>
  <c r="AW53" i="1" s="1"/>
  <c r="AV54" i="1"/>
  <c r="AW54" i="1" s="1"/>
  <c r="AV55" i="1"/>
  <c r="AW55" i="1" s="1"/>
  <c r="AV56" i="1"/>
  <c r="AW56" i="1" s="1"/>
  <c r="AV57" i="1"/>
  <c r="AW57" i="1" s="1"/>
  <c r="AV58" i="1"/>
  <c r="AW58" i="1" s="1"/>
  <c r="AV59" i="1"/>
  <c r="AW59" i="1" s="1"/>
  <c r="AV5" i="1"/>
  <c r="AW5" i="1" s="1"/>
  <c r="GJ59" i="2" l="1"/>
  <c r="GK59" i="2" s="1"/>
  <c r="GJ6" i="2"/>
  <c r="GK6" i="2" s="1"/>
  <c r="GJ7" i="2"/>
  <c r="GK7" i="2" s="1"/>
  <c r="GJ8" i="2"/>
  <c r="GK8" i="2" s="1"/>
  <c r="GJ9" i="2"/>
  <c r="GK9" i="2" s="1"/>
  <c r="GJ10" i="2"/>
  <c r="GK10" i="2" s="1"/>
  <c r="GJ11" i="2"/>
  <c r="GK11" i="2" s="1"/>
  <c r="GJ12" i="2"/>
  <c r="GK12" i="2" s="1"/>
  <c r="GJ13" i="2"/>
  <c r="GK13" i="2" s="1"/>
  <c r="GJ14" i="2"/>
  <c r="GK14" i="2" s="1"/>
  <c r="GJ15" i="2"/>
  <c r="GK15" i="2" s="1"/>
  <c r="GJ16" i="2"/>
  <c r="GK16" i="2" s="1"/>
  <c r="GJ17" i="2"/>
  <c r="GK17" i="2" s="1"/>
  <c r="GJ18" i="2"/>
  <c r="GK18" i="2" s="1"/>
  <c r="GJ19" i="2"/>
  <c r="GK19" i="2" s="1"/>
  <c r="GJ20" i="2"/>
  <c r="GK20" i="2" s="1"/>
  <c r="GJ21" i="2"/>
  <c r="GK21" i="2" s="1"/>
  <c r="GJ22" i="2"/>
  <c r="GK22" i="2" s="1"/>
  <c r="GJ23" i="2"/>
  <c r="GK23" i="2" s="1"/>
  <c r="GJ24" i="2"/>
  <c r="GK24" i="2" s="1"/>
  <c r="GJ25" i="2"/>
  <c r="GK25" i="2" s="1"/>
  <c r="GJ26" i="2"/>
  <c r="GK26" i="2" s="1"/>
  <c r="GJ27" i="2"/>
  <c r="GK27" i="2" s="1"/>
  <c r="GJ28" i="2"/>
  <c r="GK28" i="2" s="1"/>
  <c r="GJ29" i="2"/>
  <c r="GK29" i="2" s="1"/>
  <c r="GJ30" i="2"/>
  <c r="GK30" i="2" s="1"/>
  <c r="GJ31" i="2"/>
  <c r="GK31" i="2" s="1"/>
  <c r="GJ32" i="2"/>
  <c r="GK32" i="2" s="1"/>
  <c r="GJ33" i="2"/>
  <c r="GK33" i="2" s="1"/>
  <c r="GJ34" i="2"/>
  <c r="GK34" i="2" s="1"/>
  <c r="GJ35" i="2"/>
  <c r="GK35" i="2" s="1"/>
  <c r="GJ36" i="2"/>
  <c r="GK36" i="2" s="1"/>
  <c r="GJ37" i="2"/>
  <c r="GK37" i="2" s="1"/>
  <c r="GJ38" i="2"/>
  <c r="GK38" i="2" s="1"/>
  <c r="GJ39" i="2"/>
  <c r="GK39" i="2" s="1"/>
  <c r="GJ40" i="2"/>
  <c r="GK40" i="2" s="1"/>
  <c r="GJ41" i="2"/>
  <c r="GK41" i="2" s="1"/>
  <c r="GJ42" i="2"/>
  <c r="GK42" i="2" s="1"/>
  <c r="GJ43" i="2"/>
  <c r="GK43" i="2" s="1"/>
  <c r="GJ44" i="2"/>
  <c r="GK44" i="2" s="1"/>
  <c r="GJ45" i="2"/>
  <c r="GK45" i="2" s="1"/>
  <c r="GJ46" i="2"/>
  <c r="GK46" i="2" s="1"/>
  <c r="GJ47" i="2"/>
  <c r="GK47" i="2" s="1"/>
  <c r="GJ48" i="2"/>
  <c r="GK48" i="2" s="1"/>
  <c r="GJ49" i="2"/>
  <c r="GK49" i="2" s="1"/>
  <c r="GJ50" i="2"/>
  <c r="GK50" i="2" s="1"/>
  <c r="GJ51" i="2"/>
  <c r="GK51" i="2" s="1"/>
  <c r="GJ52" i="2"/>
  <c r="GK52" i="2" s="1"/>
  <c r="GJ53" i="2"/>
  <c r="GK53" i="2" s="1"/>
  <c r="GJ54" i="2"/>
  <c r="GK54" i="2" s="1"/>
  <c r="GJ55" i="2"/>
  <c r="GK55" i="2" s="1"/>
  <c r="GJ56" i="2"/>
  <c r="GK56" i="2" s="1"/>
  <c r="GJ57" i="2"/>
  <c r="GK57" i="2" s="1"/>
  <c r="GJ58" i="2"/>
  <c r="GK58" i="2" s="1"/>
  <c r="GJ5" i="2"/>
  <c r="GK5" i="2" s="1"/>
  <c r="EW6" i="2"/>
  <c r="EW7" i="2"/>
  <c r="EW8" i="2"/>
  <c r="EW9" i="2"/>
  <c r="EW10" i="2"/>
  <c r="EW11" i="2"/>
  <c r="EW12" i="2"/>
  <c r="EW13" i="2"/>
  <c r="EW14" i="2"/>
  <c r="EW15" i="2"/>
  <c r="EW16" i="2"/>
  <c r="EW17" i="2"/>
  <c r="EW18" i="2"/>
  <c r="EW19" i="2"/>
  <c r="EW20" i="2"/>
  <c r="EW21" i="2"/>
  <c r="EW22" i="2"/>
  <c r="EW23" i="2"/>
  <c r="EW24" i="2"/>
  <c r="EW25" i="2"/>
  <c r="EW26" i="2"/>
  <c r="EW27" i="2"/>
  <c r="EW28" i="2"/>
  <c r="EW29" i="2"/>
  <c r="EW30" i="2"/>
  <c r="EW31" i="2"/>
  <c r="EW32" i="2"/>
  <c r="EW33" i="2"/>
  <c r="EW34" i="2"/>
  <c r="EW35" i="2"/>
  <c r="EW36" i="2"/>
  <c r="EW37" i="2"/>
  <c r="EW38" i="2"/>
  <c r="EW39" i="2"/>
  <c r="EW40" i="2"/>
  <c r="EW41" i="2"/>
  <c r="EW42" i="2"/>
  <c r="EW43" i="2"/>
  <c r="EW44" i="2"/>
  <c r="EW45" i="2"/>
  <c r="EW46" i="2"/>
  <c r="EW47" i="2"/>
  <c r="EW48" i="2"/>
  <c r="EW49" i="2"/>
  <c r="EW50" i="2"/>
  <c r="EW51" i="2"/>
  <c r="EW52" i="2"/>
  <c r="EW53" i="2"/>
  <c r="EW54" i="2"/>
  <c r="EW55" i="2"/>
  <c r="EW56" i="2"/>
  <c r="EW57" i="2"/>
  <c r="EW58" i="2"/>
  <c r="EW59" i="2"/>
  <c r="EW5" i="2"/>
  <c r="EL6" i="2"/>
  <c r="EM6" i="2" s="1"/>
  <c r="EL7" i="2"/>
  <c r="EM7" i="2" s="1"/>
  <c r="EL8" i="2"/>
  <c r="EM8" i="2" s="1"/>
  <c r="EL9" i="2"/>
  <c r="EM9" i="2" s="1"/>
  <c r="EL10" i="2"/>
  <c r="EM10" i="2" s="1"/>
  <c r="EL11" i="2"/>
  <c r="EM11" i="2" s="1"/>
  <c r="EL12" i="2"/>
  <c r="EM12" i="2" s="1"/>
  <c r="EL13" i="2"/>
  <c r="EM13" i="2" s="1"/>
  <c r="EL14" i="2"/>
  <c r="EM14" i="2" s="1"/>
  <c r="EL15" i="2"/>
  <c r="EM15" i="2" s="1"/>
  <c r="EL16" i="2"/>
  <c r="EM16" i="2" s="1"/>
  <c r="EL17" i="2"/>
  <c r="EM17" i="2" s="1"/>
  <c r="EL18" i="2"/>
  <c r="EM18" i="2" s="1"/>
  <c r="EL19" i="2"/>
  <c r="EM19" i="2" s="1"/>
  <c r="EL20" i="2"/>
  <c r="EM20" i="2" s="1"/>
  <c r="EL21" i="2"/>
  <c r="EM21" i="2" s="1"/>
  <c r="EL22" i="2"/>
  <c r="EM22" i="2" s="1"/>
  <c r="EL23" i="2"/>
  <c r="EM23" i="2" s="1"/>
  <c r="EL24" i="2"/>
  <c r="EM24" i="2" s="1"/>
  <c r="EL25" i="2"/>
  <c r="EM25" i="2" s="1"/>
  <c r="EL26" i="2"/>
  <c r="EM26" i="2" s="1"/>
  <c r="EL27" i="2"/>
  <c r="EM27" i="2" s="1"/>
  <c r="EL28" i="2"/>
  <c r="EM28" i="2" s="1"/>
  <c r="EL29" i="2"/>
  <c r="EM29" i="2" s="1"/>
  <c r="EL30" i="2"/>
  <c r="EM30" i="2" s="1"/>
  <c r="EL31" i="2"/>
  <c r="EM31" i="2" s="1"/>
  <c r="EL32" i="2"/>
  <c r="EM32" i="2" s="1"/>
  <c r="EL33" i="2"/>
  <c r="EM33" i="2" s="1"/>
  <c r="EL34" i="2"/>
  <c r="EM34" i="2" s="1"/>
  <c r="EL35" i="2"/>
  <c r="EM35" i="2" s="1"/>
  <c r="EL36" i="2"/>
  <c r="EM36" i="2" s="1"/>
  <c r="EL37" i="2"/>
  <c r="EM37" i="2" s="1"/>
  <c r="EL38" i="2"/>
  <c r="EM38" i="2" s="1"/>
  <c r="EL39" i="2"/>
  <c r="EM39" i="2" s="1"/>
  <c r="EL40" i="2"/>
  <c r="EM40" i="2" s="1"/>
  <c r="EL41" i="2"/>
  <c r="EM41" i="2" s="1"/>
  <c r="EL42" i="2"/>
  <c r="EM42" i="2" s="1"/>
  <c r="EL43" i="2"/>
  <c r="EM43" i="2" s="1"/>
  <c r="EL44" i="2"/>
  <c r="EM44" i="2" s="1"/>
  <c r="EL45" i="2"/>
  <c r="EM45" i="2" s="1"/>
  <c r="EL46" i="2"/>
  <c r="EM46" i="2" s="1"/>
  <c r="EL47" i="2"/>
  <c r="EM47" i="2" s="1"/>
  <c r="EL48" i="2"/>
  <c r="EM48" i="2" s="1"/>
  <c r="EL49" i="2"/>
  <c r="EM49" i="2" s="1"/>
  <c r="EL50" i="2"/>
  <c r="EM50" i="2" s="1"/>
  <c r="EL51" i="2"/>
  <c r="EM51" i="2" s="1"/>
  <c r="EL52" i="2"/>
  <c r="EM52" i="2" s="1"/>
  <c r="EL53" i="2"/>
  <c r="EM53" i="2" s="1"/>
  <c r="EL54" i="2"/>
  <c r="EM54" i="2" s="1"/>
  <c r="EL55" i="2"/>
  <c r="EM55" i="2" s="1"/>
  <c r="EL56" i="2"/>
  <c r="EM56" i="2" s="1"/>
  <c r="EL57" i="2"/>
  <c r="EM57" i="2" s="1"/>
  <c r="EL58" i="2"/>
  <c r="EM58" i="2" s="1"/>
  <c r="EL59" i="2"/>
  <c r="EM59" i="2" s="1"/>
  <c r="EL5" i="2"/>
  <c r="EM5" i="2" s="1"/>
  <c r="EB6" i="2"/>
  <c r="EC6" i="2" s="1"/>
  <c r="EB7" i="2"/>
  <c r="EC7" i="2" s="1"/>
  <c r="EB8" i="2"/>
  <c r="EC8" i="2" s="1"/>
  <c r="EB9" i="2"/>
  <c r="EC9" i="2" s="1"/>
  <c r="EB10" i="2"/>
  <c r="EC10" i="2" s="1"/>
  <c r="EB11" i="2"/>
  <c r="EC11" i="2" s="1"/>
  <c r="EB12" i="2"/>
  <c r="EC12" i="2" s="1"/>
  <c r="EB13" i="2"/>
  <c r="EC13" i="2" s="1"/>
  <c r="EB14" i="2"/>
  <c r="EC14" i="2" s="1"/>
  <c r="EB15" i="2"/>
  <c r="EC15" i="2" s="1"/>
  <c r="EB16" i="2"/>
  <c r="EC16" i="2" s="1"/>
  <c r="EB17" i="2"/>
  <c r="EC17" i="2" s="1"/>
  <c r="EB18" i="2"/>
  <c r="EC18" i="2" s="1"/>
  <c r="EB19" i="2"/>
  <c r="EC19" i="2" s="1"/>
  <c r="EB20" i="2"/>
  <c r="EC20" i="2" s="1"/>
  <c r="EB21" i="2"/>
  <c r="EC21" i="2" s="1"/>
  <c r="EB22" i="2"/>
  <c r="EC22" i="2" s="1"/>
  <c r="EB23" i="2"/>
  <c r="EC23" i="2" s="1"/>
  <c r="EB24" i="2"/>
  <c r="EC24" i="2" s="1"/>
  <c r="EB25" i="2"/>
  <c r="EC25" i="2" s="1"/>
  <c r="EB26" i="2"/>
  <c r="EC26" i="2" s="1"/>
  <c r="EB27" i="2"/>
  <c r="EC27" i="2" s="1"/>
  <c r="EB28" i="2"/>
  <c r="EC28" i="2" s="1"/>
  <c r="EB29" i="2"/>
  <c r="EC29" i="2" s="1"/>
  <c r="EB30" i="2"/>
  <c r="EC30" i="2" s="1"/>
  <c r="EB31" i="2"/>
  <c r="EC31" i="2" s="1"/>
  <c r="EB32" i="2"/>
  <c r="EC32" i="2" s="1"/>
  <c r="EB33" i="2"/>
  <c r="EC33" i="2" s="1"/>
  <c r="EB34" i="2"/>
  <c r="EC34" i="2" s="1"/>
  <c r="EB35" i="2"/>
  <c r="EC35" i="2" s="1"/>
  <c r="EB36" i="2"/>
  <c r="EC36" i="2" s="1"/>
  <c r="EB37" i="2"/>
  <c r="EC37" i="2" s="1"/>
  <c r="EB38" i="2"/>
  <c r="EC38" i="2" s="1"/>
  <c r="EB39" i="2"/>
  <c r="EC39" i="2" s="1"/>
  <c r="EB40" i="2"/>
  <c r="EC40" i="2" s="1"/>
  <c r="EB41" i="2"/>
  <c r="EC41" i="2" s="1"/>
  <c r="EB42" i="2"/>
  <c r="EC42" i="2" s="1"/>
  <c r="EB43" i="2"/>
  <c r="EC43" i="2" s="1"/>
  <c r="EB44" i="2"/>
  <c r="EC44" i="2" s="1"/>
  <c r="EB45" i="2"/>
  <c r="EC45" i="2" s="1"/>
  <c r="EB46" i="2"/>
  <c r="EC46" i="2" s="1"/>
  <c r="EB47" i="2"/>
  <c r="EC47" i="2" s="1"/>
  <c r="EB48" i="2"/>
  <c r="EC48" i="2" s="1"/>
  <c r="EB49" i="2"/>
  <c r="EC49" i="2" s="1"/>
  <c r="EB50" i="2"/>
  <c r="EC50" i="2" s="1"/>
  <c r="EB51" i="2"/>
  <c r="EC51" i="2" s="1"/>
  <c r="EB52" i="2"/>
  <c r="EC52" i="2" s="1"/>
  <c r="EB53" i="2"/>
  <c r="EC53" i="2" s="1"/>
  <c r="EB54" i="2"/>
  <c r="EC54" i="2" s="1"/>
  <c r="EB55" i="2"/>
  <c r="EC55" i="2" s="1"/>
  <c r="EB56" i="2"/>
  <c r="EC56" i="2" s="1"/>
  <c r="EB57" i="2"/>
  <c r="EC57" i="2" s="1"/>
  <c r="EB58" i="2"/>
  <c r="EC58" i="2" s="1"/>
  <c r="EB59" i="2"/>
  <c r="EC59" i="2" s="1"/>
  <c r="EB5" i="2"/>
  <c r="EC5" i="2" s="1"/>
  <c r="CN6" i="2"/>
  <c r="CO6" i="2" s="1"/>
  <c r="CN7" i="2"/>
  <c r="CO7" i="2" s="1"/>
  <c r="CN8" i="2"/>
  <c r="CO8" i="2" s="1"/>
  <c r="CN9" i="2"/>
  <c r="CO9" i="2" s="1"/>
  <c r="CN10" i="2"/>
  <c r="CO10" i="2" s="1"/>
  <c r="CN11" i="2"/>
  <c r="CO11" i="2" s="1"/>
  <c r="CN12" i="2"/>
  <c r="CO12" i="2" s="1"/>
  <c r="CN13" i="2"/>
  <c r="CO13" i="2" s="1"/>
  <c r="CN14" i="2"/>
  <c r="CO14" i="2" s="1"/>
  <c r="CN15" i="2"/>
  <c r="CO15" i="2" s="1"/>
  <c r="CN16" i="2"/>
  <c r="CO16" i="2" s="1"/>
  <c r="CN17" i="2"/>
  <c r="CO17" i="2" s="1"/>
  <c r="CN18" i="2"/>
  <c r="CO18" i="2" s="1"/>
  <c r="CN19" i="2"/>
  <c r="CO19" i="2" s="1"/>
  <c r="CN20" i="2"/>
  <c r="CO20" i="2" s="1"/>
  <c r="CN21" i="2"/>
  <c r="CO21" i="2" s="1"/>
  <c r="CN22" i="2"/>
  <c r="CO22" i="2" s="1"/>
  <c r="CN23" i="2"/>
  <c r="CO23" i="2" s="1"/>
  <c r="CN24" i="2"/>
  <c r="CO24" i="2" s="1"/>
  <c r="CN25" i="2"/>
  <c r="CO25" i="2" s="1"/>
  <c r="CN26" i="2"/>
  <c r="CO26" i="2" s="1"/>
  <c r="CN27" i="2"/>
  <c r="CO27" i="2" s="1"/>
  <c r="CN28" i="2"/>
  <c r="CO28" i="2" s="1"/>
  <c r="CN29" i="2"/>
  <c r="CO29" i="2" s="1"/>
  <c r="CN30" i="2"/>
  <c r="CO30" i="2" s="1"/>
  <c r="CN31" i="2"/>
  <c r="CO31" i="2" s="1"/>
  <c r="CN32" i="2"/>
  <c r="CO32" i="2" s="1"/>
  <c r="CN33" i="2"/>
  <c r="CO33" i="2" s="1"/>
  <c r="CN34" i="2"/>
  <c r="CO34" i="2" s="1"/>
  <c r="CN35" i="2"/>
  <c r="CO35" i="2" s="1"/>
  <c r="CN36" i="2"/>
  <c r="CO36" i="2" s="1"/>
  <c r="CN37" i="2"/>
  <c r="CO37" i="2" s="1"/>
  <c r="CN38" i="2"/>
  <c r="CO38" i="2" s="1"/>
  <c r="CN39" i="2"/>
  <c r="CO39" i="2" s="1"/>
  <c r="CN40" i="2"/>
  <c r="CO40" i="2" s="1"/>
  <c r="CN41" i="2"/>
  <c r="CO41" i="2" s="1"/>
  <c r="CN42" i="2"/>
  <c r="CO42" i="2" s="1"/>
  <c r="CN43" i="2"/>
  <c r="CO43" i="2" s="1"/>
  <c r="CN44" i="2"/>
  <c r="CO44" i="2" s="1"/>
  <c r="CN45" i="2"/>
  <c r="CO45" i="2" s="1"/>
  <c r="CN46" i="2"/>
  <c r="CO46" i="2" s="1"/>
  <c r="CN47" i="2"/>
  <c r="CO47" i="2" s="1"/>
  <c r="CN48" i="2"/>
  <c r="CO48" i="2" s="1"/>
  <c r="CN49" i="2"/>
  <c r="CO49" i="2" s="1"/>
  <c r="CN50" i="2"/>
  <c r="CO50" i="2" s="1"/>
  <c r="CN51" i="2"/>
  <c r="CO51" i="2" s="1"/>
  <c r="CN52" i="2"/>
  <c r="CO52" i="2" s="1"/>
  <c r="CN53" i="2"/>
  <c r="CO53" i="2" s="1"/>
  <c r="CN54" i="2"/>
  <c r="CO54" i="2" s="1"/>
  <c r="CN55" i="2"/>
  <c r="CO55" i="2" s="1"/>
  <c r="CN56" i="2"/>
  <c r="CO56" i="2" s="1"/>
  <c r="CN57" i="2"/>
  <c r="CO57" i="2" s="1"/>
  <c r="CN58" i="2"/>
  <c r="CO58" i="2" s="1"/>
  <c r="CN59" i="2"/>
  <c r="CO59" i="2" s="1"/>
  <c r="CN5" i="2"/>
  <c r="CO5" i="2" s="1"/>
  <c r="AJ6" i="2"/>
  <c r="AK6" i="2" s="1"/>
  <c r="AJ7" i="2"/>
  <c r="AK7" i="2" s="1"/>
  <c r="AJ8" i="2"/>
  <c r="AK8" i="2" s="1"/>
  <c r="AJ9" i="2"/>
  <c r="AK9" i="2" s="1"/>
  <c r="AJ10" i="2"/>
  <c r="AK10" i="2" s="1"/>
  <c r="AJ11" i="2"/>
  <c r="AK11" i="2" s="1"/>
  <c r="AJ12" i="2"/>
  <c r="AK12" i="2" s="1"/>
  <c r="AJ13" i="2"/>
  <c r="AK13" i="2" s="1"/>
  <c r="AJ14" i="2"/>
  <c r="AK14" i="2" s="1"/>
  <c r="AJ15" i="2"/>
  <c r="AK15" i="2" s="1"/>
  <c r="AJ16" i="2"/>
  <c r="AK16" i="2" s="1"/>
  <c r="AJ17" i="2"/>
  <c r="AK17" i="2" s="1"/>
  <c r="AJ18" i="2"/>
  <c r="AK18" i="2" s="1"/>
  <c r="AJ19" i="2"/>
  <c r="AK19" i="2" s="1"/>
  <c r="AJ20" i="2"/>
  <c r="AK20" i="2" s="1"/>
  <c r="AJ21" i="2"/>
  <c r="AK21" i="2" s="1"/>
  <c r="AJ22" i="2"/>
  <c r="AK22" i="2" s="1"/>
  <c r="AJ23" i="2"/>
  <c r="AK23" i="2" s="1"/>
  <c r="AJ24" i="2"/>
  <c r="AK24" i="2" s="1"/>
  <c r="AJ25" i="2"/>
  <c r="AK25" i="2" s="1"/>
  <c r="AJ26" i="2"/>
  <c r="AK26" i="2" s="1"/>
  <c r="AJ27" i="2"/>
  <c r="AK27" i="2" s="1"/>
  <c r="AJ28" i="2"/>
  <c r="AK28" i="2" s="1"/>
  <c r="AJ29" i="2"/>
  <c r="AK29" i="2" s="1"/>
  <c r="AJ30" i="2"/>
  <c r="AK30" i="2" s="1"/>
  <c r="AJ31" i="2"/>
  <c r="AK31" i="2" s="1"/>
  <c r="AJ32" i="2"/>
  <c r="AK32" i="2" s="1"/>
  <c r="AJ33" i="2"/>
  <c r="AK33" i="2" s="1"/>
  <c r="AJ34" i="2"/>
  <c r="AK34" i="2" s="1"/>
  <c r="AJ35" i="2"/>
  <c r="AK35" i="2" s="1"/>
  <c r="AJ36" i="2"/>
  <c r="AK36" i="2" s="1"/>
  <c r="AJ37" i="2"/>
  <c r="AK37" i="2" s="1"/>
  <c r="AJ38" i="2"/>
  <c r="AK38" i="2" s="1"/>
  <c r="AJ39" i="2"/>
  <c r="AK39" i="2" s="1"/>
  <c r="AJ40" i="2"/>
  <c r="AK40" i="2" s="1"/>
  <c r="AJ41" i="2"/>
  <c r="AK41" i="2" s="1"/>
  <c r="AJ42" i="2"/>
  <c r="AK42" i="2" s="1"/>
  <c r="AJ43" i="2"/>
  <c r="AK43" i="2" s="1"/>
  <c r="AJ44" i="2"/>
  <c r="AK44" i="2" s="1"/>
  <c r="AJ45" i="2"/>
  <c r="AK45" i="2" s="1"/>
  <c r="AJ46" i="2"/>
  <c r="AK46" i="2" s="1"/>
  <c r="AJ47" i="2"/>
  <c r="AK47" i="2" s="1"/>
  <c r="AJ48" i="2"/>
  <c r="AK48" i="2" s="1"/>
  <c r="AJ49" i="2"/>
  <c r="AK49" i="2" s="1"/>
  <c r="AJ50" i="2"/>
  <c r="AK50" i="2" s="1"/>
  <c r="AJ51" i="2"/>
  <c r="AK51" i="2" s="1"/>
  <c r="AJ52" i="2"/>
  <c r="AK52" i="2" s="1"/>
  <c r="AJ53" i="2"/>
  <c r="AK53" i="2" s="1"/>
  <c r="AJ54" i="2"/>
  <c r="AK54" i="2" s="1"/>
  <c r="AJ55" i="2"/>
  <c r="AK55" i="2" s="1"/>
  <c r="AJ56" i="2"/>
  <c r="AK56" i="2" s="1"/>
  <c r="AJ57" i="2"/>
  <c r="AK57" i="2" s="1"/>
  <c r="AJ58" i="2"/>
  <c r="AK58" i="2" s="1"/>
  <c r="AJ59" i="2"/>
  <c r="AK59" i="2" s="1"/>
  <c r="AJ5" i="2"/>
  <c r="AK5" i="2" s="1"/>
  <c r="L6" i="2"/>
  <c r="M6" i="2" s="1"/>
  <c r="L7" i="2"/>
  <c r="M7" i="2" s="1"/>
  <c r="L8" i="2"/>
  <c r="M8" i="2" s="1"/>
  <c r="L9" i="2"/>
  <c r="M9" i="2" s="1"/>
  <c r="L10" i="2"/>
  <c r="M10" i="2" s="1"/>
  <c r="L11" i="2"/>
  <c r="M11" i="2" s="1"/>
  <c r="L12" i="2"/>
  <c r="M12" i="2" s="1"/>
  <c r="L13" i="2"/>
  <c r="M13" i="2" s="1"/>
  <c r="L14" i="2"/>
  <c r="M14" i="2" s="1"/>
  <c r="L15" i="2"/>
  <c r="M15" i="2" s="1"/>
  <c r="L16" i="2"/>
  <c r="M16" i="2" s="1"/>
  <c r="L17" i="2"/>
  <c r="M17" i="2" s="1"/>
  <c r="L18" i="2"/>
  <c r="M18" i="2" s="1"/>
  <c r="L19" i="2"/>
  <c r="M19" i="2" s="1"/>
  <c r="L20" i="2"/>
  <c r="M20" i="2" s="1"/>
  <c r="L21" i="2"/>
  <c r="M21" i="2" s="1"/>
  <c r="L22" i="2"/>
  <c r="M22" i="2" s="1"/>
  <c r="L23" i="2"/>
  <c r="M23" i="2" s="1"/>
  <c r="L24" i="2"/>
  <c r="M24" i="2" s="1"/>
  <c r="L25" i="2"/>
  <c r="M25" i="2" s="1"/>
  <c r="L26" i="2"/>
  <c r="M26" i="2" s="1"/>
  <c r="L27" i="2"/>
  <c r="M27" i="2" s="1"/>
  <c r="L28" i="2"/>
  <c r="M28" i="2" s="1"/>
  <c r="L29" i="2"/>
  <c r="M29" i="2" s="1"/>
  <c r="L30" i="2"/>
  <c r="M30" i="2" s="1"/>
  <c r="L31" i="2"/>
  <c r="M31" i="2" s="1"/>
  <c r="L32" i="2"/>
  <c r="M32" i="2" s="1"/>
  <c r="L33" i="2"/>
  <c r="M33" i="2" s="1"/>
  <c r="L34" i="2"/>
  <c r="M34" i="2" s="1"/>
  <c r="L35" i="2"/>
  <c r="M35" i="2" s="1"/>
  <c r="L36" i="2"/>
  <c r="M36" i="2" s="1"/>
  <c r="L37" i="2"/>
  <c r="M37" i="2" s="1"/>
  <c r="L38" i="2"/>
  <c r="M38" i="2" s="1"/>
  <c r="L39" i="2"/>
  <c r="M39" i="2" s="1"/>
  <c r="L40" i="2"/>
  <c r="M40" i="2" s="1"/>
  <c r="L41" i="2"/>
  <c r="M41" i="2" s="1"/>
  <c r="L42" i="2"/>
  <c r="M42" i="2" s="1"/>
  <c r="L43" i="2"/>
  <c r="M43" i="2" s="1"/>
  <c r="L44" i="2"/>
  <c r="M44" i="2" s="1"/>
  <c r="L45" i="2"/>
  <c r="M45" i="2" s="1"/>
  <c r="L46" i="2"/>
  <c r="M46" i="2" s="1"/>
  <c r="L47" i="2"/>
  <c r="M47" i="2" s="1"/>
  <c r="L48" i="2"/>
  <c r="M48" i="2" s="1"/>
  <c r="L49" i="2"/>
  <c r="M49" i="2" s="1"/>
  <c r="L50" i="2"/>
  <c r="M50" i="2" s="1"/>
  <c r="L51" i="2"/>
  <c r="M51" i="2" s="1"/>
  <c r="L52" i="2"/>
  <c r="M52" i="2" s="1"/>
  <c r="L53" i="2"/>
  <c r="M53" i="2" s="1"/>
  <c r="L54" i="2"/>
  <c r="M54" i="2" s="1"/>
  <c r="L55" i="2"/>
  <c r="M55" i="2" s="1"/>
  <c r="L56" i="2"/>
  <c r="M56" i="2" s="1"/>
  <c r="L57" i="2"/>
  <c r="M57" i="2" s="1"/>
  <c r="L58" i="2"/>
  <c r="M58" i="2" s="1"/>
  <c r="L59" i="2"/>
  <c r="M59" i="2" s="1"/>
  <c r="L5" i="2"/>
  <c r="M5" i="2" s="1"/>
  <c r="DR6" i="2"/>
  <c r="DS6" i="2" s="1"/>
  <c r="DR7" i="2"/>
  <c r="DS7" i="2" s="1"/>
  <c r="DR8" i="2"/>
  <c r="DS8" i="2" s="1"/>
  <c r="DR9" i="2"/>
  <c r="DS9" i="2" s="1"/>
  <c r="DR10" i="2"/>
  <c r="DS10" i="2" s="1"/>
  <c r="DR11" i="2"/>
  <c r="DS11" i="2" s="1"/>
  <c r="DR12" i="2"/>
  <c r="DS12" i="2" s="1"/>
  <c r="DR13" i="2"/>
  <c r="DS13" i="2" s="1"/>
  <c r="DR14" i="2"/>
  <c r="DS14" i="2" s="1"/>
  <c r="DR15" i="2"/>
  <c r="DS15" i="2" s="1"/>
  <c r="DR16" i="2"/>
  <c r="DS16" i="2" s="1"/>
  <c r="DR17" i="2"/>
  <c r="DS17" i="2" s="1"/>
  <c r="DR18" i="2"/>
  <c r="DS18" i="2" s="1"/>
  <c r="DR19" i="2"/>
  <c r="DS19" i="2" s="1"/>
  <c r="DR20" i="2"/>
  <c r="DS20" i="2" s="1"/>
  <c r="DR21" i="2"/>
  <c r="DS21" i="2" s="1"/>
  <c r="DR22" i="2"/>
  <c r="DS22" i="2" s="1"/>
  <c r="DR23" i="2"/>
  <c r="DS23" i="2" s="1"/>
  <c r="DR24" i="2"/>
  <c r="DS24" i="2" s="1"/>
  <c r="DR25" i="2"/>
  <c r="DS25" i="2" s="1"/>
  <c r="DR26" i="2"/>
  <c r="DS26" i="2" s="1"/>
  <c r="DR27" i="2"/>
  <c r="DS27" i="2" s="1"/>
  <c r="DR28" i="2"/>
  <c r="DS28" i="2" s="1"/>
  <c r="DR29" i="2"/>
  <c r="DS29" i="2" s="1"/>
  <c r="DR30" i="2"/>
  <c r="DS30" i="2" s="1"/>
  <c r="DR31" i="2"/>
  <c r="DS31" i="2" s="1"/>
  <c r="DR32" i="2"/>
  <c r="DS32" i="2" s="1"/>
  <c r="DR33" i="2"/>
  <c r="DS33" i="2" s="1"/>
  <c r="DR34" i="2"/>
  <c r="DS34" i="2" s="1"/>
  <c r="DR35" i="2"/>
  <c r="DS35" i="2" s="1"/>
  <c r="DR36" i="2"/>
  <c r="DS36" i="2" s="1"/>
  <c r="DR37" i="2"/>
  <c r="DS37" i="2" s="1"/>
  <c r="DR38" i="2"/>
  <c r="DS38" i="2" s="1"/>
  <c r="DR39" i="2"/>
  <c r="DS39" i="2" s="1"/>
  <c r="DR40" i="2"/>
  <c r="DS40" i="2" s="1"/>
  <c r="DR41" i="2"/>
  <c r="DS41" i="2" s="1"/>
  <c r="DR42" i="2"/>
  <c r="DS42" i="2" s="1"/>
  <c r="DR43" i="2"/>
  <c r="DS43" i="2" s="1"/>
  <c r="DR44" i="2"/>
  <c r="DS44" i="2" s="1"/>
  <c r="DR45" i="2"/>
  <c r="DS45" i="2" s="1"/>
  <c r="DR46" i="2"/>
  <c r="DS46" i="2" s="1"/>
  <c r="DR47" i="2"/>
  <c r="DS47" i="2" s="1"/>
  <c r="DR48" i="2"/>
  <c r="DS48" i="2" s="1"/>
  <c r="DR49" i="2"/>
  <c r="DS49" i="2" s="1"/>
  <c r="DR50" i="2"/>
  <c r="DS50" i="2" s="1"/>
  <c r="DR51" i="2"/>
  <c r="DS51" i="2" s="1"/>
  <c r="DR52" i="2"/>
  <c r="DS52" i="2" s="1"/>
  <c r="DR53" i="2"/>
  <c r="DS53" i="2" s="1"/>
  <c r="DR54" i="2"/>
  <c r="DS54" i="2" s="1"/>
  <c r="DR55" i="2"/>
  <c r="DS55" i="2" s="1"/>
  <c r="DR56" i="2"/>
  <c r="DS56" i="2" s="1"/>
  <c r="DR57" i="2"/>
  <c r="DS57" i="2" s="1"/>
  <c r="DR58" i="2"/>
  <c r="DS58" i="2" s="1"/>
  <c r="DR59" i="2"/>
  <c r="DS59" i="2" s="1"/>
  <c r="DR5" i="2"/>
  <c r="DS5" i="2" s="1"/>
  <c r="EB7" i="1"/>
  <c r="EC7" i="1" s="1"/>
  <c r="EB8" i="1"/>
  <c r="EC8" i="1" s="1"/>
  <c r="EB9" i="1"/>
  <c r="EC9" i="1" s="1"/>
  <c r="EB10" i="1"/>
  <c r="EC10" i="1" s="1"/>
  <c r="EB11" i="1"/>
  <c r="EC11" i="1" s="1"/>
  <c r="EB12" i="1"/>
  <c r="EC12" i="1" s="1"/>
  <c r="EB13" i="1"/>
  <c r="EC13" i="1" s="1"/>
  <c r="EB14" i="1"/>
  <c r="EC14" i="1" s="1"/>
  <c r="EB15" i="1"/>
  <c r="EC15" i="1" s="1"/>
  <c r="EB16" i="1"/>
  <c r="EC16" i="1" s="1"/>
  <c r="EB17" i="1"/>
  <c r="EC17" i="1" s="1"/>
  <c r="EB18" i="1"/>
  <c r="EC18" i="1" s="1"/>
  <c r="EB19" i="1"/>
  <c r="EC19" i="1" s="1"/>
  <c r="EB20" i="1"/>
  <c r="EC20" i="1" s="1"/>
  <c r="EB21" i="1"/>
  <c r="EC21" i="1" s="1"/>
  <c r="EB22" i="1"/>
  <c r="EC22" i="1" s="1"/>
  <c r="EB23" i="1"/>
  <c r="EC23" i="1" s="1"/>
  <c r="EB24" i="1"/>
  <c r="EC24" i="1" s="1"/>
  <c r="EB25" i="1"/>
  <c r="EC25" i="1" s="1"/>
  <c r="EB26" i="1"/>
  <c r="EC26" i="1" s="1"/>
  <c r="EB27" i="1"/>
  <c r="EC27" i="1" s="1"/>
  <c r="EB28" i="1"/>
  <c r="EC28" i="1" s="1"/>
  <c r="EB29" i="1"/>
  <c r="EC29" i="1" s="1"/>
  <c r="EB30" i="1"/>
  <c r="EC30" i="1" s="1"/>
  <c r="EB31" i="1"/>
  <c r="EC31" i="1" s="1"/>
  <c r="EB32" i="1"/>
  <c r="EC32" i="1" s="1"/>
  <c r="EB33" i="1"/>
  <c r="EC33" i="1" s="1"/>
  <c r="EB34" i="1"/>
  <c r="EC34" i="1" s="1"/>
  <c r="EB35" i="1"/>
  <c r="EC35" i="1" s="1"/>
  <c r="EB36" i="1"/>
  <c r="EC36" i="1" s="1"/>
  <c r="EB37" i="1"/>
  <c r="EC37" i="1" s="1"/>
  <c r="EB38" i="1"/>
  <c r="EC38" i="1" s="1"/>
  <c r="EB39" i="1"/>
  <c r="EC39" i="1" s="1"/>
  <c r="EB40" i="1"/>
  <c r="EC40" i="1" s="1"/>
  <c r="EB41" i="1"/>
  <c r="EC41" i="1" s="1"/>
  <c r="EB42" i="1"/>
  <c r="EC42" i="1" s="1"/>
  <c r="EB43" i="1"/>
  <c r="EC43" i="1" s="1"/>
  <c r="EB44" i="1"/>
  <c r="EC44" i="1" s="1"/>
  <c r="EB45" i="1"/>
  <c r="EC45" i="1" s="1"/>
  <c r="EB46" i="1"/>
  <c r="EC46" i="1" s="1"/>
  <c r="EB47" i="1"/>
  <c r="EC47" i="1" s="1"/>
  <c r="EB48" i="1"/>
  <c r="EC48" i="1" s="1"/>
  <c r="EB49" i="1"/>
  <c r="EC49" i="1" s="1"/>
  <c r="EB50" i="1"/>
  <c r="EC50" i="1" s="1"/>
  <c r="EB51" i="1"/>
  <c r="EC51" i="1" s="1"/>
  <c r="EB52" i="1"/>
  <c r="EC52" i="1" s="1"/>
  <c r="EB53" i="1"/>
  <c r="EC53" i="1" s="1"/>
  <c r="EB54" i="1"/>
  <c r="EC54" i="1" s="1"/>
  <c r="EB55" i="1"/>
  <c r="EC55" i="1" s="1"/>
  <c r="EB56" i="1"/>
  <c r="EC56" i="1" s="1"/>
  <c r="EB57" i="1"/>
  <c r="EC57" i="1" s="1"/>
  <c r="EB58" i="1"/>
  <c r="EC58" i="1" s="1"/>
  <c r="EB59" i="1"/>
  <c r="EC59" i="1" s="1"/>
  <c r="EB6" i="1"/>
  <c r="EC6" i="1" s="1"/>
  <c r="EB5" i="1"/>
  <c r="EC5" i="1" s="1"/>
  <c r="DP30" i="1"/>
  <c r="DQ30" i="1" s="1"/>
  <c r="DP31" i="1"/>
  <c r="DQ31" i="1" s="1"/>
  <c r="DP32" i="1"/>
  <c r="DQ32" i="1" s="1"/>
  <c r="DP33" i="1"/>
  <c r="DQ33" i="1" s="1"/>
  <c r="DP34" i="1"/>
  <c r="DQ34" i="1" s="1"/>
  <c r="DP35" i="1"/>
  <c r="DQ35" i="1" s="1"/>
  <c r="DP36" i="1"/>
  <c r="DQ36" i="1" s="1"/>
  <c r="DP37" i="1"/>
  <c r="DQ37" i="1" s="1"/>
  <c r="DP38" i="1"/>
  <c r="DQ38" i="1" s="1"/>
  <c r="DP39" i="1"/>
  <c r="DQ39" i="1" s="1"/>
  <c r="DP40" i="1"/>
  <c r="DQ40" i="1" s="1"/>
  <c r="DP41" i="1"/>
  <c r="DQ41" i="1" s="1"/>
  <c r="DP42" i="1"/>
  <c r="DQ42" i="1" s="1"/>
  <c r="DP43" i="1"/>
  <c r="DQ43" i="1" s="1"/>
  <c r="DP44" i="1"/>
  <c r="DQ44" i="1" s="1"/>
  <c r="DP45" i="1"/>
  <c r="DQ45" i="1" s="1"/>
  <c r="DP46" i="1"/>
  <c r="DQ46" i="1" s="1"/>
  <c r="DP47" i="1"/>
  <c r="DQ47" i="1" s="1"/>
  <c r="DP48" i="1"/>
  <c r="DQ48" i="1" s="1"/>
  <c r="DP49" i="1"/>
  <c r="DQ49" i="1" s="1"/>
  <c r="DP50" i="1"/>
  <c r="DQ50" i="1" s="1"/>
  <c r="DP51" i="1"/>
  <c r="DQ51" i="1" s="1"/>
  <c r="DP52" i="1"/>
  <c r="DQ52" i="1" s="1"/>
  <c r="DP53" i="1"/>
  <c r="DQ53" i="1" s="1"/>
  <c r="DP54" i="1"/>
  <c r="DQ54" i="1" s="1"/>
  <c r="DP55" i="1"/>
  <c r="DQ55" i="1" s="1"/>
  <c r="DP56" i="1"/>
  <c r="DQ56" i="1" s="1"/>
  <c r="DP57" i="1"/>
  <c r="DQ57" i="1" s="1"/>
  <c r="DP58" i="1"/>
  <c r="DQ58" i="1" s="1"/>
  <c r="DP59" i="1"/>
  <c r="DQ59" i="1" s="1"/>
  <c r="DP23" i="1"/>
  <c r="DQ23" i="1" s="1"/>
  <c r="DP24" i="1"/>
  <c r="DQ24" i="1" s="1"/>
  <c r="DP25" i="1"/>
  <c r="DQ25" i="1" s="1"/>
  <c r="DP26" i="1"/>
  <c r="DQ26" i="1" s="1"/>
  <c r="DP27" i="1"/>
  <c r="DQ27" i="1" s="1"/>
  <c r="DP28" i="1"/>
  <c r="DQ28" i="1" s="1"/>
  <c r="DP29" i="1"/>
  <c r="DQ29" i="1" s="1"/>
  <c r="DP6" i="1"/>
  <c r="DQ6" i="1" s="1"/>
  <c r="DP7" i="1"/>
  <c r="DQ7" i="1" s="1"/>
  <c r="DP8" i="1"/>
  <c r="DQ8" i="1" s="1"/>
  <c r="DP9" i="1"/>
  <c r="DQ9" i="1" s="1"/>
  <c r="DP10" i="1"/>
  <c r="DQ10" i="1" s="1"/>
  <c r="DP11" i="1"/>
  <c r="DQ11" i="1" s="1"/>
  <c r="DP12" i="1"/>
  <c r="DQ12" i="1" s="1"/>
  <c r="DP13" i="1"/>
  <c r="DQ13" i="1" s="1"/>
  <c r="DP14" i="1"/>
  <c r="DQ14" i="1" s="1"/>
  <c r="DP15" i="1"/>
  <c r="DQ15" i="1" s="1"/>
  <c r="DP16" i="1"/>
  <c r="DQ16" i="1" s="1"/>
  <c r="DP17" i="1"/>
  <c r="DQ17" i="1" s="1"/>
  <c r="DP18" i="1"/>
  <c r="DQ18" i="1" s="1"/>
  <c r="DP19" i="1"/>
  <c r="DQ19" i="1" s="1"/>
  <c r="DP20" i="1"/>
  <c r="DQ20" i="1" s="1"/>
  <c r="DP21" i="1"/>
  <c r="DQ21" i="1" s="1"/>
  <c r="DP22" i="1"/>
  <c r="DQ22" i="1" s="1"/>
  <c r="DP5" i="1"/>
  <c r="DQ5" i="1" s="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24" i="1"/>
  <c r="AK25" i="1"/>
  <c r="AK26" i="1"/>
  <c r="AK27" i="1"/>
  <c r="AK6" i="1"/>
  <c r="AK7" i="1"/>
  <c r="AK8" i="1"/>
  <c r="AK9" i="1"/>
  <c r="AK10" i="1"/>
  <c r="AK11" i="1"/>
  <c r="AK12" i="1"/>
  <c r="AK13" i="1"/>
  <c r="AK14" i="1"/>
  <c r="AK15" i="1"/>
  <c r="AK16" i="1"/>
  <c r="AK17" i="1"/>
  <c r="AK18" i="1"/>
  <c r="AK19" i="1"/>
  <c r="AK20" i="1"/>
  <c r="AK21" i="1"/>
  <c r="AK22" i="1"/>
  <c r="AK23" i="1"/>
  <c r="AK5" i="1"/>
  <c r="X18" i="1"/>
  <c r="Y18" i="1" s="1"/>
  <c r="X19" i="1"/>
  <c r="Y19" i="1" s="1"/>
  <c r="X20" i="1"/>
  <c r="Y20" i="1" s="1"/>
  <c r="X21" i="1"/>
  <c r="Y21" i="1" s="1"/>
  <c r="X22" i="1"/>
  <c r="Y22" i="1" s="1"/>
  <c r="X23" i="1"/>
  <c r="Y23" i="1" s="1"/>
  <c r="X24" i="1"/>
  <c r="Y24" i="1" s="1"/>
  <c r="X25" i="1"/>
  <c r="Y25" i="1" s="1"/>
  <c r="X26" i="1"/>
  <c r="Y26" i="1" s="1"/>
  <c r="X27" i="1"/>
  <c r="Y27" i="1" s="1"/>
  <c r="X28" i="1"/>
  <c r="Y28" i="1" s="1"/>
  <c r="X29" i="1"/>
  <c r="Y29" i="1" s="1"/>
  <c r="X30" i="1"/>
  <c r="Y30" i="1" s="1"/>
  <c r="X31" i="1"/>
  <c r="Y31" i="1" s="1"/>
  <c r="X32" i="1"/>
  <c r="Y32" i="1" s="1"/>
  <c r="X33" i="1"/>
  <c r="Y33" i="1" s="1"/>
  <c r="X34" i="1"/>
  <c r="Y34" i="1" s="1"/>
  <c r="X35" i="1"/>
  <c r="Y35" i="1" s="1"/>
  <c r="X36" i="1"/>
  <c r="Y36" i="1" s="1"/>
  <c r="X37" i="1"/>
  <c r="Y37" i="1" s="1"/>
  <c r="X38" i="1"/>
  <c r="Y38" i="1" s="1"/>
  <c r="X39" i="1"/>
  <c r="Y39" i="1" s="1"/>
  <c r="X40" i="1"/>
  <c r="Y40" i="1" s="1"/>
  <c r="X41" i="1"/>
  <c r="Y41" i="1" s="1"/>
  <c r="X42" i="1"/>
  <c r="Y42" i="1" s="1"/>
  <c r="X43" i="1"/>
  <c r="Y43" i="1" s="1"/>
  <c r="X44" i="1"/>
  <c r="Y44" i="1" s="1"/>
  <c r="X45" i="1"/>
  <c r="Y45" i="1" s="1"/>
  <c r="X46" i="1"/>
  <c r="Y46" i="1" s="1"/>
  <c r="X47" i="1"/>
  <c r="Y47" i="1" s="1"/>
  <c r="X48" i="1"/>
  <c r="Y48" i="1" s="1"/>
  <c r="X49" i="1"/>
  <c r="Y49" i="1" s="1"/>
  <c r="X50" i="1"/>
  <c r="Y50" i="1" s="1"/>
  <c r="X51" i="1"/>
  <c r="Y51" i="1" s="1"/>
  <c r="X52" i="1"/>
  <c r="Y52" i="1" s="1"/>
  <c r="X53" i="1"/>
  <c r="Y53" i="1" s="1"/>
  <c r="X54" i="1"/>
  <c r="Y54" i="1" s="1"/>
  <c r="X55" i="1"/>
  <c r="Y55" i="1" s="1"/>
  <c r="X56" i="1"/>
  <c r="Y56" i="1" s="1"/>
  <c r="X57" i="1"/>
  <c r="Y57" i="1" s="1"/>
  <c r="X58" i="1"/>
  <c r="Y58" i="1" s="1"/>
  <c r="X59" i="1"/>
  <c r="Y59" i="1" s="1"/>
  <c r="X6" i="1"/>
  <c r="Y6" i="1" s="1"/>
  <c r="X7" i="1"/>
  <c r="Y7" i="1" s="1"/>
  <c r="X8" i="1"/>
  <c r="Y8" i="1" s="1"/>
  <c r="X9" i="1"/>
  <c r="Y9" i="1" s="1"/>
  <c r="X10" i="1"/>
  <c r="Y10" i="1" s="1"/>
  <c r="X11" i="1"/>
  <c r="Y11" i="1" s="1"/>
  <c r="X12" i="1"/>
  <c r="Y12" i="1" s="1"/>
  <c r="X13" i="1"/>
  <c r="Y13" i="1" s="1"/>
  <c r="X14" i="1"/>
  <c r="Y14" i="1" s="1"/>
  <c r="X15" i="1"/>
  <c r="Y15" i="1" s="1"/>
  <c r="X16" i="1"/>
  <c r="Y16" i="1" s="1"/>
  <c r="X17" i="1"/>
  <c r="Y17" i="1" s="1"/>
  <c r="X5" i="1"/>
  <c r="Y5" i="1" s="1"/>
  <c r="BH59" i="2"/>
  <c r="BI59" i="2" s="1"/>
  <c r="BT59" i="2"/>
  <c r="BU59" i="2" s="1"/>
  <c r="DH59" i="2"/>
  <c r="DI59" i="2" s="1"/>
  <c r="FF59" i="2"/>
  <c r="FG59" i="2" s="1"/>
  <c r="BH58" i="2"/>
  <c r="BI58" i="2" s="1"/>
  <c r="BT58" i="2"/>
  <c r="BU58" i="2" s="1"/>
  <c r="DH58" i="2"/>
  <c r="DI58" i="2" s="1"/>
  <c r="FF58" i="2"/>
  <c r="FG58" i="2" s="1"/>
  <c r="BH57" i="2"/>
  <c r="BI57" i="2" s="1"/>
  <c r="BT57" i="2"/>
  <c r="BU57" i="2" s="1"/>
  <c r="DH57" i="2"/>
  <c r="DI57" i="2" s="1"/>
  <c r="FF57" i="2"/>
  <c r="FG57" i="2" s="1"/>
  <c r="BH56" i="2"/>
  <c r="BI56" i="2" s="1"/>
  <c r="BT56" i="2"/>
  <c r="BU56" i="2" s="1"/>
  <c r="DH56" i="2"/>
  <c r="DI56" i="2" s="1"/>
  <c r="FF56" i="2"/>
  <c r="FG56" i="2" s="1"/>
  <c r="BH55" i="2"/>
  <c r="BI55" i="2" s="1"/>
  <c r="BT55" i="2"/>
  <c r="BU55" i="2" s="1"/>
  <c r="DH55" i="2"/>
  <c r="DI55" i="2" s="1"/>
  <c r="FF55" i="2"/>
  <c r="FG55" i="2" s="1"/>
  <c r="BH54" i="2"/>
  <c r="BI54" i="2" s="1"/>
  <c r="BT54" i="2"/>
  <c r="BU54" i="2" s="1"/>
  <c r="DH54" i="2"/>
  <c r="DI54" i="2" s="1"/>
  <c r="FF54" i="2"/>
  <c r="FG54" i="2" s="1"/>
  <c r="BH53" i="2"/>
  <c r="BI53" i="2" s="1"/>
  <c r="BT53" i="2"/>
  <c r="BU53" i="2" s="1"/>
  <c r="DH53" i="2"/>
  <c r="DI53" i="2" s="1"/>
  <c r="FF53" i="2"/>
  <c r="FG53" i="2" s="1"/>
  <c r="BH52" i="2"/>
  <c r="BI52" i="2" s="1"/>
  <c r="BT52" i="2"/>
  <c r="BU52" i="2" s="1"/>
  <c r="DH52" i="2"/>
  <c r="DI52" i="2" s="1"/>
  <c r="FF52" i="2"/>
  <c r="FG52" i="2" s="1"/>
  <c r="BH51" i="2"/>
  <c r="BI51" i="2" s="1"/>
  <c r="BT51" i="2"/>
  <c r="BU51" i="2" s="1"/>
  <c r="DH51" i="2"/>
  <c r="DI51" i="2" s="1"/>
  <c r="FF51" i="2"/>
  <c r="FG51" i="2" s="1"/>
  <c r="BH50" i="2"/>
  <c r="BI50" i="2" s="1"/>
  <c r="BT50" i="2"/>
  <c r="BU50" i="2" s="1"/>
  <c r="DH50" i="2"/>
  <c r="DI50" i="2" s="1"/>
  <c r="FF50" i="2"/>
  <c r="FG50" i="2" s="1"/>
  <c r="BH49" i="2"/>
  <c r="BI49" i="2" s="1"/>
  <c r="BT49" i="2"/>
  <c r="BU49" i="2" s="1"/>
  <c r="DH49" i="2"/>
  <c r="DI49" i="2" s="1"/>
  <c r="FF49" i="2"/>
  <c r="FG49" i="2" s="1"/>
  <c r="BH48" i="2"/>
  <c r="BI48" i="2" s="1"/>
  <c r="BT48" i="2"/>
  <c r="BU48" i="2" s="1"/>
  <c r="DH48" i="2"/>
  <c r="DI48" i="2" s="1"/>
  <c r="FF48" i="2"/>
  <c r="FG48" i="2" s="1"/>
  <c r="BH47" i="2"/>
  <c r="BI47" i="2" s="1"/>
  <c r="BT47" i="2"/>
  <c r="BU47" i="2" s="1"/>
  <c r="DH47" i="2"/>
  <c r="DI47" i="2" s="1"/>
  <c r="FF47" i="2"/>
  <c r="FG47" i="2" s="1"/>
  <c r="BH46" i="2"/>
  <c r="BI46" i="2" s="1"/>
  <c r="BT46" i="2"/>
  <c r="BU46" i="2" s="1"/>
  <c r="DH46" i="2"/>
  <c r="DI46" i="2" s="1"/>
  <c r="FF46" i="2"/>
  <c r="FG46" i="2" s="1"/>
  <c r="BH45" i="2"/>
  <c r="BI45" i="2" s="1"/>
  <c r="BT45" i="2"/>
  <c r="BU45" i="2" s="1"/>
  <c r="DH45" i="2"/>
  <c r="DI45" i="2" s="1"/>
  <c r="FF45" i="2"/>
  <c r="FG45" i="2" s="1"/>
  <c r="BH44" i="2"/>
  <c r="BI44" i="2" s="1"/>
  <c r="BT44" i="2"/>
  <c r="BU44" i="2" s="1"/>
  <c r="DH44" i="2"/>
  <c r="DI44" i="2" s="1"/>
  <c r="FF44" i="2"/>
  <c r="FG44" i="2" s="1"/>
  <c r="BH43" i="2"/>
  <c r="BI43" i="2" s="1"/>
  <c r="BT43" i="2"/>
  <c r="BU43" i="2" s="1"/>
  <c r="DH43" i="2"/>
  <c r="DI43" i="2" s="1"/>
  <c r="FF43" i="2"/>
  <c r="FG43" i="2" s="1"/>
  <c r="BH42" i="2"/>
  <c r="BI42" i="2" s="1"/>
  <c r="BT42" i="2"/>
  <c r="BU42" i="2" s="1"/>
  <c r="DH42" i="2"/>
  <c r="DI42" i="2" s="1"/>
  <c r="FF42" i="2"/>
  <c r="FG42" i="2" s="1"/>
  <c r="BH41" i="2"/>
  <c r="BI41" i="2" s="1"/>
  <c r="BT41" i="2"/>
  <c r="BU41" i="2" s="1"/>
  <c r="DH41" i="2"/>
  <c r="DI41" i="2" s="1"/>
  <c r="FF41" i="2"/>
  <c r="FG41" i="2" s="1"/>
  <c r="BH40" i="2"/>
  <c r="BI40" i="2" s="1"/>
  <c r="BT40" i="2"/>
  <c r="BU40" i="2" s="1"/>
  <c r="DH40" i="2"/>
  <c r="DI40" i="2" s="1"/>
  <c r="FF40" i="2"/>
  <c r="FG40" i="2" s="1"/>
  <c r="BH39" i="2"/>
  <c r="BI39" i="2" s="1"/>
  <c r="BT39" i="2"/>
  <c r="BU39" i="2" s="1"/>
  <c r="DH39" i="2"/>
  <c r="DI39" i="2" s="1"/>
  <c r="FF39" i="2"/>
  <c r="FG39" i="2" s="1"/>
  <c r="BH38" i="2"/>
  <c r="BI38" i="2" s="1"/>
  <c r="BT38" i="2"/>
  <c r="BU38" i="2" s="1"/>
  <c r="DH38" i="2"/>
  <c r="DI38" i="2" s="1"/>
  <c r="FF38" i="2"/>
  <c r="FG38" i="2" s="1"/>
  <c r="BH37" i="2"/>
  <c r="BI37" i="2" s="1"/>
  <c r="BT37" i="2"/>
  <c r="BU37" i="2" s="1"/>
  <c r="DH37" i="2"/>
  <c r="DI37" i="2" s="1"/>
  <c r="FF37" i="2"/>
  <c r="FG37" i="2" s="1"/>
  <c r="BH36" i="2"/>
  <c r="BI36" i="2" s="1"/>
  <c r="BT36" i="2"/>
  <c r="BU36" i="2" s="1"/>
  <c r="DH36" i="2"/>
  <c r="DI36" i="2" s="1"/>
  <c r="FF36" i="2"/>
  <c r="FG36" i="2" s="1"/>
  <c r="BH35" i="2"/>
  <c r="BI35" i="2" s="1"/>
  <c r="BT35" i="2"/>
  <c r="BU35" i="2" s="1"/>
  <c r="DH35" i="2"/>
  <c r="DI35" i="2" s="1"/>
  <c r="FF35" i="2"/>
  <c r="FG35" i="2" s="1"/>
  <c r="BH34" i="2"/>
  <c r="BI34" i="2" s="1"/>
  <c r="BT34" i="2"/>
  <c r="BU34" i="2" s="1"/>
  <c r="DH34" i="2"/>
  <c r="DI34" i="2" s="1"/>
  <c r="FF34" i="2"/>
  <c r="FG34" i="2" s="1"/>
  <c r="BH33" i="2"/>
  <c r="BI33" i="2" s="1"/>
  <c r="BT33" i="2"/>
  <c r="BU33" i="2" s="1"/>
  <c r="DH33" i="2"/>
  <c r="DI33" i="2" s="1"/>
  <c r="FF33" i="2"/>
  <c r="FG33" i="2" s="1"/>
  <c r="BH32" i="2"/>
  <c r="BI32" i="2" s="1"/>
  <c r="BT32" i="2"/>
  <c r="BU32" i="2" s="1"/>
  <c r="DH32" i="2"/>
  <c r="DI32" i="2" s="1"/>
  <c r="FF32" i="2"/>
  <c r="FG32" i="2" s="1"/>
  <c r="BH31" i="2"/>
  <c r="BI31" i="2" s="1"/>
  <c r="BT31" i="2"/>
  <c r="BU31" i="2" s="1"/>
  <c r="DH31" i="2"/>
  <c r="DI31" i="2" s="1"/>
  <c r="FF31" i="2"/>
  <c r="FG31" i="2" s="1"/>
  <c r="BH30" i="2"/>
  <c r="BI30" i="2" s="1"/>
  <c r="BT30" i="2"/>
  <c r="BU30" i="2" s="1"/>
  <c r="DH30" i="2"/>
  <c r="DI30" i="2" s="1"/>
  <c r="FF30" i="2"/>
  <c r="FG30" i="2" s="1"/>
  <c r="BH29" i="2"/>
  <c r="BI29" i="2" s="1"/>
  <c r="BT29" i="2"/>
  <c r="BU29" i="2" s="1"/>
  <c r="DH29" i="2"/>
  <c r="DI29" i="2" s="1"/>
  <c r="FF29" i="2"/>
  <c r="FG29" i="2" s="1"/>
  <c r="BH28" i="2"/>
  <c r="BI28" i="2" s="1"/>
  <c r="BT28" i="2"/>
  <c r="BU28" i="2" s="1"/>
  <c r="DH28" i="2"/>
  <c r="DI28" i="2" s="1"/>
  <c r="FF28" i="2"/>
  <c r="FG28" i="2" s="1"/>
  <c r="BH27" i="2"/>
  <c r="BI27" i="2" s="1"/>
  <c r="BT27" i="2"/>
  <c r="BU27" i="2" s="1"/>
  <c r="DH27" i="2"/>
  <c r="DI27" i="2" s="1"/>
  <c r="FF27" i="2"/>
  <c r="FG27" i="2" s="1"/>
  <c r="BH26" i="2"/>
  <c r="BI26" i="2" s="1"/>
  <c r="BT26" i="2"/>
  <c r="BU26" i="2" s="1"/>
  <c r="DH26" i="2"/>
  <c r="DI26" i="2" s="1"/>
  <c r="FF26" i="2"/>
  <c r="FG26" i="2" s="1"/>
  <c r="BH25" i="2"/>
  <c r="BI25" i="2" s="1"/>
  <c r="BT25" i="2"/>
  <c r="BU25" i="2" s="1"/>
  <c r="DH25" i="2"/>
  <c r="DI25" i="2" s="1"/>
  <c r="FF25" i="2"/>
  <c r="FG25" i="2" s="1"/>
  <c r="BH24" i="2"/>
  <c r="BI24" i="2" s="1"/>
  <c r="BT24" i="2"/>
  <c r="BU24" i="2" s="1"/>
  <c r="DH24" i="2"/>
  <c r="DI24" i="2" s="1"/>
  <c r="FF24" i="2"/>
  <c r="FG24" i="2" s="1"/>
  <c r="BH23" i="2"/>
  <c r="BI23" i="2" s="1"/>
  <c r="BT23" i="2"/>
  <c r="BU23" i="2" s="1"/>
  <c r="DH23" i="2"/>
  <c r="DI23" i="2" s="1"/>
  <c r="FF23" i="2"/>
  <c r="FG23" i="2" s="1"/>
  <c r="BH22" i="2"/>
  <c r="BI22" i="2" s="1"/>
  <c r="BT22" i="2"/>
  <c r="BU22" i="2" s="1"/>
  <c r="DH22" i="2"/>
  <c r="DI22" i="2" s="1"/>
  <c r="FF22" i="2"/>
  <c r="FG22" i="2" s="1"/>
  <c r="BH21" i="2"/>
  <c r="BI21" i="2" s="1"/>
  <c r="BT21" i="2"/>
  <c r="BU21" i="2" s="1"/>
  <c r="DH21" i="2"/>
  <c r="DI21" i="2" s="1"/>
  <c r="FF21" i="2"/>
  <c r="FG21" i="2" s="1"/>
  <c r="BH20" i="2"/>
  <c r="BI20" i="2" s="1"/>
  <c r="BT20" i="2"/>
  <c r="BU20" i="2" s="1"/>
  <c r="DH20" i="2"/>
  <c r="DI20" i="2" s="1"/>
  <c r="FF20" i="2"/>
  <c r="FG20" i="2" s="1"/>
  <c r="BH19" i="2"/>
  <c r="BI19" i="2" s="1"/>
  <c r="BT19" i="2"/>
  <c r="BU19" i="2" s="1"/>
  <c r="DH19" i="2"/>
  <c r="DI19" i="2" s="1"/>
  <c r="FF19" i="2"/>
  <c r="FG19" i="2" s="1"/>
  <c r="BH18" i="2"/>
  <c r="BI18" i="2" s="1"/>
  <c r="BT18" i="2"/>
  <c r="BU18" i="2" s="1"/>
  <c r="DH18" i="2"/>
  <c r="DI18" i="2" s="1"/>
  <c r="FF18" i="2"/>
  <c r="FG18" i="2" s="1"/>
  <c r="BH17" i="2"/>
  <c r="BI17" i="2" s="1"/>
  <c r="BT17" i="2"/>
  <c r="BU17" i="2" s="1"/>
  <c r="DH17" i="2"/>
  <c r="DI17" i="2" s="1"/>
  <c r="FF17" i="2"/>
  <c r="FG17" i="2" s="1"/>
  <c r="BH16" i="2"/>
  <c r="BI16" i="2" s="1"/>
  <c r="BT16" i="2"/>
  <c r="BU16" i="2" s="1"/>
  <c r="DH16" i="2"/>
  <c r="DI16" i="2" s="1"/>
  <c r="FF16" i="2"/>
  <c r="FG16" i="2" s="1"/>
  <c r="BH15" i="2"/>
  <c r="BI15" i="2" s="1"/>
  <c r="BT15" i="2"/>
  <c r="BU15" i="2" s="1"/>
  <c r="DH15" i="2"/>
  <c r="DI15" i="2" s="1"/>
  <c r="FF15" i="2"/>
  <c r="FG15" i="2" s="1"/>
  <c r="BH14" i="2"/>
  <c r="BI14" i="2" s="1"/>
  <c r="BT14" i="2"/>
  <c r="BU14" i="2" s="1"/>
  <c r="DH14" i="2"/>
  <c r="DI14" i="2" s="1"/>
  <c r="FF14" i="2"/>
  <c r="FG14" i="2" s="1"/>
  <c r="BH13" i="2"/>
  <c r="BI13" i="2" s="1"/>
  <c r="BT13" i="2"/>
  <c r="BU13" i="2" s="1"/>
  <c r="DH13" i="2"/>
  <c r="DI13" i="2" s="1"/>
  <c r="FF13" i="2"/>
  <c r="FG13" i="2" s="1"/>
  <c r="BH12" i="2"/>
  <c r="BI12" i="2" s="1"/>
  <c r="BT12" i="2"/>
  <c r="BU12" i="2" s="1"/>
  <c r="DH12" i="2"/>
  <c r="DI12" i="2" s="1"/>
  <c r="FF12" i="2"/>
  <c r="FG12" i="2" s="1"/>
  <c r="BH11" i="2"/>
  <c r="BI11" i="2" s="1"/>
  <c r="BT11" i="2"/>
  <c r="BU11" i="2" s="1"/>
  <c r="DH11" i="2"/>
  <c r="DI11" i="2" s="1"/>
  <c r="FF11" i="2"/>
  <c r="FG11" i="2" s="1"/>
  <c r="BH10" i="2"/>
  <c r="BI10" i="2" s="1"/>
  <c r="BT10" i="2"/>
  <c r="BU10" i="2" s="1"/>
  <c r="DH10" i="2"/>
  <c r="DI10" i="2" s="1"/>
  <c r="FF10" i="2"/>
  <c r="FG10" i="2" s="1"/>
  <c r="BH9" i="2"/>
  <c r="BI9" i="2" s="1"/>
  <c r="BT9" i="2"/>
  <c r="BU9" i="2" s="1"/>
  <c r="DH9" i="2"/>
  <c r="DI9" i="2" s="1"/>
  <c r="FF9" i="2"/>
  <c r="FG9" i="2" s="1"/>
  <c r="BH8" i="2"/>
  <c r="BI8" i="2" s="1"/>
  <c r="BT8" i="2"/>
  <c r="BU8" i="2" s="1"/>
  <c r="DH8" i="2"/>
  <c r="DI8" i="2" s="1"/>
  <c r="FF8" i="2"/>
  <c r="FG8" i="2" s="1"/>
  <c r="BH7" i="2"/>
  <c r="BI7" i="2" s="1"/>
  <c r="BT7" i="2"/>
  <c r="BU7" i="2" s="1"/>
  <c r="DH7" i="2"/>
  <c r="DI7" i="2" s="1"/>
  <c r="FF7" i="2"/>
  <c r="FG7" i="2" s="1"/>
  <c r="BH6" i="2"/>
  <c r="BI6" i="2" s="1"/>
  <c r="BT6" i="2"/>
  <c r="BU6" i="2" s="1"/>
  <c r="DH6" i="2"/>
  <c r="DI6" i="2" s="1"/>
  <c r="FF6" i="2"/>
  <c r="FG6" i="2" s="1"/>
  <c r="BH5" i="2"/>
  <c r="BI5" i="2" s="1"/>
  <c r="BT5" i="2"/>
  <c r="BU5" i="2" s="1"/>
  <c r="DH5" i="2"/>
  <c r="DI5" i="2" s="1"/>
  <c r="FF5" i="2"/>
  <c r="FG5" i="2" s="1"/>
  <c r="BT59" i="1"/>
  <c r="BU59" i="1" s="1"/>
  <c r="CR59" i="1"/>
  <c r="CS59" i="1" s="1"/>
  <c r="EN59" i="1"/>
  <c r="EO59" i="1" s="1"/>
  <c r="EZ59" i="1"/>
  <c r="FA59" i="1" s="1"/>
  <c r="FJ59" i="1"/>
  <c r="FK59" i="1" s="1"/>
  <c r="BT58" i="1"/>
  <c r="BU58" i="1" s="1"/>
  <c r="CR58" i="1"/>
  <c r="CS58" i="1" s="1"/>
  <c r="EN58" i="1"/>
  <c r="EO58" i="1" s="1"/>
  <c r="EZ58" i="1"/>
  <c r="FA58" i="1" s="1"/>
  <c r="FJ58" i="1"/>
  <c r="FK58" i="1" s="1"/>
  <c r="BT57" i="1"/>
  <c r="BU57" i="1" s="1"/>
  <c r="CR57" i="1"/>
  <c r="CS57" i="1" s="1"/>
  <c r="EN57" i="1"/>
  <c r="EO57" i="1" s="1"/>
  <c r="EZ57" i="1"/>
  <c r="FA57" i="1" s="1"/>
  <c r="FJ57" i="1"/>
  <c r="FK57" i="1" s="1"/>
  <c r="BT56" i="1"/>
  <c r="BU56" i="1" s="1"/>
  <c r="CR56" i="1"/>
  <c r="CS56" i="1" s="1"/>
  <c r="EN56" i="1"/>
  <c r="EO56" i="1" s="1"/>
  <c r="EZ56" i="1"/>
  <c r="FA56" i="1" s="1"/>
  <c r="FJ56" i="1"/>
  <c r="FK56" i="1" s="1"/>
  <c r="BT55" i="1"/>
  <c r="BU55" i="1" s="1"/>
  <c r="CR55" i="1"/>
  <c r="CS55" i="1" s="1"/>
  <c r="EN55" i="1"/>
  <c r="EO55" i="1" s="1"/>
  <c r="EZ55" i="1"/>
  <c r="FA55" i="1" s="1"/>
  <c r="FJ55" i="1"/>
  <c r="FK55" i="1" s="1"/>
  <c r="BT54" i="1"/>
  <c r="BU54" i="1" s="1"/>
  <c r="CR54" i="1"/>
  <c r="CS54" i="1" s="1"/>
  <c r="EN54" i="1"/>
  <c r="EO54" i="1" s="1"/>
  <c r="EZ54" i="1"/>
  <c r="FA54" i="1" s="1"/>
  <c r="FJ54" i="1"/>
  <c r="FK54" i="1" s="1"/>
  <c r="BT53" i="1"/>
  <c r="BU53" i="1" s="1"/>
  <c r="CR53" i="1"/>
  <c r="CS53" i="1" s="1"/>
  <c r="EN53" i="1"/>
  <c r="EO53" i="1" s="1"/>
  <c r="EZ53" i="1"/>
  <c r="FA53" i="1" s="1"/>
  <c r="FJ53" i="1"/>
  <c r="FK53" i="1" s="1"/>
  <c r="BT52" i="1"/>
  <c r="BU52" i="1" s="1"/>
  <c r="CR52" i="1"/>
  <c r="CS52" i="1" s="1"/>
  <c r="EN52" i="1"/>
  <c r="EO52" i="1" s="1"/>
  <c r="EZ52" i="1"/>
  <c r="FA52" i="1" s="1"/>
  <c r="FJ52" i="1"/>
  <c r="FK52" i="1" s="1"/>
  <c r="BT51" i="1"/>
  <c r="BU51" i="1" s="1"/>
  <c r="CR51" i="1"/>
  <c r="CS51" i="1" s="1"/>
  <c r="EN51" i="1"/>
  <c r="EO51" i="1" s="1"/>
  <c r="EZ51" i="1"/>
  <c r="FA51" i="1" s="1"/>
  <c r="FJ51" i="1"/>
  <c r="FK51" i="1" s="1"/>
  <c r="BT50" i="1"/>
  <c r="BU50" i="1" s="1"/>
  <c r="CR50" i="1"/>
  <c r="CS50" i="1" s="1"/>
  <c r="EN50" i="1"/>
  <c r="EO50" i="1" s="1"/>
  <c r="EZ50" i="1"/>
  <c r="FA50" i="1" s="1"/>
  <c r="FJ50" i="1"/>
  <c r="FK50" i="1" s="1"/>
  <c r="BT49" i="1"/>
  <c r="BU49" i="1" s="1"/>
  <c r="CR49" i="1"/>
  <c r="CS49" i="1" s="1"/>
  <c r="EN49" i="1"/>
  <c r="EO49" i="1" s="1"/>
  <c r="EZ49" i="1"/>
  <c r="FA49" i="1" s="1"/>
  <c r="FJ49" i="1"/>
  <c r="FK49" i="1" s="1"/>
  <c r="BT48" i="1"/>
  <c r="BU48" i="1" s="1"/>
  <c r="CR48" i="1"/>
  <c r="CS48" i="1" s="1"/>
  <c r="EN48" i="1"/>
  <c r="EO48" i="1" s="1"/>
  <c r="EZ48" i="1"/>
  <c r="FA48" i="1" s="1"/>
  <c r="FJ48" i="1"/>
  <c r="FK48" i="1" s="1"/>
  <c r="BT47" i="1"/>
  <c r="BU47" i="1" s="1"/>
  <c r="CR47" i="1"/>
  <c r="CS47" i="1" s="1"/>
  <c r="EN47" i="1"/>
  <c r="EO47" i="1" s="1"/>
  <c r="EZ47" i="1"/>
  <c r="FA47" i="1" s="1"/>
  <c r="FJ47" i="1"/>
  <c r="FK47" i="1" s="1"/>
  <c r="BT46" i="1"/>
  <c r="BU46" i="1" s="1"/>
  <c r="CR46" i="1"/>
  <c r="CS46" i="1" s="1"/>
  <c r="EN46" i="1"/>
  <c r="EO46" i="1" s="1"/>
  <c r="EZ46" i="1"/>
  <c r="FA46" i="1" s="1"/>
  <c r="FJ46" i="1"/>
  <c r="FK46" i="1" s="1"/>
  <c r="FJ19" i="1"/>
  <c r="FK19" i="1" s="1"/>
  <c r="FJ41" i="1"/>
  <c r="FK41" i="1" s="1"/>
  <c r="FJ5" i="1"/>
  <c r="FK5" i="1" s="1"/>
  <c r="FJ6" i="1"/>
  <c r="FK6" i="1" s="1"/>
  <c r="FJ7" i="1"/>
  <c r="FK7" i="1" s="1"/>
  <c r="FJ8" i="1"/>
  <c r="FK8" i="1" s="1"/>
  <c r="FJ9" i="1"/>
  <c r="FK9" i="1" s="1"/>
  <c r="FJ10" i="1"/>
  <c r="FK10" i="1" s="1"/>
  <c r="FJ11" i="1"/>
  <c r="FK11" i="1" s="1"/>
  <c r="FJ12" i="1"/>
  <c r="FK12" i="1" s="1"/>
  <c r="FJ13" i="1"/>
  <c r="FK13" i="1" s="1"/>
  <c r="FJ14" i="1"/>
  <c r="FK14" i="1" s="1"/>
  <c r="FJ15" i="1"/>
  <c r="FK15" i="1" s="1"/>
  <c r="FJ16" i="1"/>
  <c r="FK16" i="1" s="1"/>
  <c r="FJ17" i="1"/>
  <c r="FK17" i="1" s="1"/>
  <c r="FJ18" i="1"/>
  <c r="FK18" i="1" s="1"/>
  <c r="FJ20" i="1"/>
  <c r="FK20" i="1" s="1"/>
  <c r="FJ21" i="1"/>
  <c r="FK21" i="1" s="1"/>
  <c r="FJ22" i="1"/>
  <c r="FK22" i="1" s="1"/>
  <c r="FJ23" i="1"/>
  <c r="FK23" i="1" s="1"/>
  <c r="FJ24" i="1"/>
  <c r="FK24" i="1" s="1"/>
  <c r="FJ25" i="1"/>
  <c r="FK25" i="1" s="1"/>
  <c r="FJ26" i="1"/>
  <c r="FK26" i="1" s="1"/>
  <c r="FJ27" i="1"/>
  <c r="FK27" i="1" s="1"/>
  <c r="FJ28" i="1"/>
  <c r="FK28" i="1" s="1"/>
  <c r="FJ29" i="1"/>
  <c r="FK29" i="1" s="1"/>
  <c r="FJ30" i="1"/>
  <c r="FK30" i="1" s="1"/>
  <c r="FJ31" i="1"/>
  <c r="FK31" i="1" s="1"/>
  <c r="FJ32" i="1"/>
  <c r="FK32" i="1" s="1"/>
  <c r="FJ33" i="1"/>
  <c r="FK33" i="1" s="1"/>
  <c r="FJ34" i="1"/>
  <c r="FK34" i="1" s="1"/>
  <c r="FJ35" i="1"/>
  <c r="FK35" i="1" s="1"/>
  <c r="FJ36" i="1"/>
  <c r="FK36" i="1" s="1"/>
  <c r="FJ37" i="1"/>
  <c r="FK37" i="1" s="1"/>
  <c r="FJ38" i="1"/>
  <c r="FK38" i="1" s="1"/>
  <c r="FJ39" i="1"/>
  <c r="FK39" i="1" s="1"/>
  <c r="FJ40" i="1"/>
  <c r="FK40" i="1" s="1"/>
  <c r="FJ42" i="1"/>
  <c r="FK42" i="1" s="1"/>
  <c r="FJ43" i="1"/>
  <c r="FK43" i="1" s="1"/>
  <c r="FJ44" i="1"/>
  <c r="FK44" i="1" s="1"/>
  <c r="FJ45" i="1"/>
  <c r="FK45" i="1" s="1"/>
  <c r="EZ5" i="1"/>
  <c r="FA5" i="1" s="1"/>
  <c r="EZ6" i="1"/>
  <c r="FA6" i="1" s="1"/>
  <c r="EZ7" i="1"/>
  <c r="FA7" i="1" s="1"/>
  <c r="EZ8" i="1"/>
  <c r="FA8" i="1" s="1"/>
  <c r="EZ9" i="1"/>
  <c r="FA9" i="1" s="1"/>
  <c r="EZ10" i="1"/>
  <c r="FA10" i="1" s="1"/>
  <c r="EZ11" i="1"/>
  <c r="FA11" i="1" s="1"/>
  <c r="EZ12" i="1"/>
  <c r="FA12" i="1" s="1"/>
  <c r="EZ13" i="1"/>
  <c r="FA13" i="1" s="1"/>
  <c r="EZ14" i="1"/>
  <c r="FA14" i="1" s="1"/>
  <c r="EZ15" i="1"/>
  <c r="FA15" i="1" s="1"/>
  <c r="EZ16" i="1"/>
  <c r="FA16" i="1" s="1"/>
  <c r="EZ17" i="1"/>
  <c r="FA17" i="1" s="1"/>
  <c r="EZ18" i="1"/>
  <c r="FA18" i="1" s="1"/>
  <c r="EZ19" i="1"/>
  <c r="FA19" i="1" s="1"/>
  <c r="EZ20" i="1"/>
  <c r="FA20" i="1" s="1"/>
  <c r="EZ21" i="1"/>
  <c r="FA21" i="1" s="1"/>
  <c r="EZ22" i="1"/>
  <c r="FA22" i="1" s="1"/>
  <c r="EZ23" i="1"/>
  <c r="FA23" i="1" s="1"/>
  <c r="EZ24" i="1"/>
  <c r="FA24" i="1" s="1"/>
  <c r="EZ25" i="1"/>
  <c r="FA25" i="1" s="1"/>
  <c r="EZ26" i="1"/>
  <c r="FA26" i="1" s="1"/>
  <c r="EZ27" i="1"/>
  <c r="FA27" i="1" s="1"/>
  <c r="EZ28" i="1"/>
  <c r="FA28" i="1" s="1"/>
  <c r="EZ29" i="1"/>
  <c r="FA29" i="1" s="1"/>
  <c r="EZ30" i="1"/>
  <c r="FA30" i="1" s="1"/>
  <c r="EZ31" i="1"/>
  <c r="FA31" i="1" s="1"/>
  <c r="EZ32" i="1"/>
  <c r="FA32" i="1" s="1"/>
  <c r="EZ33" i="1"/>
  <c r="FA33" i="1" s="1"/>
  <c r="EZ34" i="1"/>
  <c r="FA34" i="1" s="1"/>
  <c r="EZ35" i="1"/>
  <c r="FA35" i="1" s="1"/>
  <c r="EZ36" i="1"/>
  <c r="FA36" i="1" s="1"/>
  <c r="EZ37" i="1"/>
  <c r="FA37" i="1" s="1"/>
  <c r="EZ38" i="1"/>
  <c r="FA38" i="1" s="1"/>
  <c r="EZ39" i="1"/>
  <c r="FA39" i="1" s="1"/>
  <c r="EZ40" i="1"/>
  <c r="FA40" i="1" s="1"/>
  <c r="EZ41" i="1"/>
  <c r="FA41" i="1" s="1"/>
  <c r="EZ42" i="1"/>
  <c r="FA42" i="1" s="1"/>
  <c r="EZ43" i="1"/>
  <c r="FA43" i="1" s="1"/>
  <c r="EZ44" i="1"/>
  <c r="FA44" i="1" s="1"/>
  <c r="EZ45" i="1"/>
  <c r="FA45" i="1" s="1"/>
  <c r="EN5" i="1"/>
  <c r="EO5" i="1" s="1"/>
  <c r="EN6" i="1"/>
  <c r="EO6" i="1" s="1"/>
  <c r="EN7" i="1"/>
  <c r="EO7" i="1" s="1"/>
  <c r="EN8" i="1"/>
  <c r="EO8" i="1" s="1"/>
  <c r="EN9" i="1"/>
  <c r="EO9" i="1" s="1"/>
  <c r="EN10" i="1"/>
  <c r="EO10" i="1" s="1"/>
  <c r="EN11" i="1"/>
  <c r="EO11" i="1" s="1"/>
  <c r="EN12" i="1"/>
  <c r="EO12" i="1" s="1"/>
  <c r="EN13" i="1"/>
  <c r="EO13" i="1" s="1"/>
  <c r="EN14" i="1"/>
  <c r="EO14" i="1" s="1"/>
  <c r="EN15" i="1"/>
  <c r="EO15" i="1" s="1"/>
  <c r="EN16" i="1"/>
  <c r="EO16" i="1" s="1"/>
  <c r="EN17" i="1"/>
  <c r="EO17" i="1" s="1"/>
  <c r="EN18" i="1"/>
  <c r="EO18" i="1" s="1"/>
  <c r="EN19" i="1"/>
  <c r="EO19" i="1" s="1"/>
  <c r="EN20" i="1"/>
  <c r="EO20" i="1" s="1"/>
  <c r="EN21" i="1"/>
  <c r="EO21" i="1" s="1"/>
  <c r="EN22" i="1"/>
  <c r="EO22" i="1" s="1"/>
  <c r="EN23" i="1"/>
  <c r="EO23" i="1" s="1"/>
  <c r="EN24" i="1"/>
  <c r="EO24" i="1" s="1"/>
  <c r="EN25" i="1"/>
  <c r="EO25" i="1" s="1"/>
  <c r="EN26" i="1"/>
  <c r="EO26" i="1" s="1"/>
  <c r="EN27" i="1"/>
  <c r="EO27" i="1" s="1"/>
  <c r="EN28" i="1"/>
  <c r="EO28" i="1" s="1"/>
  <c r="EN29" i="1"/>
  <c r="EO29" i="1" s="1"/>
  <c r="EN30" i="1"/>
  <c r="EO30" i="1" s="1"/>
  <c r="EN31" i="1"/>
  <c r="EO31" i="1" s="1"/>
  <c r="EN32" i="1"/>
  <c r="EO32" i="1" s="1"/>
  <c r="EN33" i="1"/>
  <c r="EO33" i="1" s="1"/>
  <c r="EN34" i="1"/>
  <c r="EO34" i="1" s="1"/>
  <c r="EN35" i="1"/>
  <c r="EO35" i="1" s="1"/>
  <c r="EN36" i="1"/>
  <c r="EO36" i="1" s="1"/>
  <c r="EN37" i="1"/>
  <c r="EO37" i="1" s="1"/>
  <c r="EN38" i="1"/>
  <c r="EO38" i="1" s="1"/>
  <c r="EN39" i="1"/>
  <c r="EO39" i="1" s="1"/>
  <c r="EN40" i="1"/>
  <c r="EO40" i="1" s="1"/>
  <c r="EN41" i="1"/>
  <c r="EO41" i="1" s="1"/>
  <c r="EN42" i="1"/>
  <c r="EO42" i="1" s="1"/>
  <c r="EN43" i="1"/>
  <c r="EO43" i="1" s="1"/>
  <c r="EN44" i="1"/>
  <c r="EO44" i="1" s="1"/>
  <c r="EN45" i="1"/>
  <c r="EO45" i="1" s="1"/>
  <c r="CR5" i="1"/>
  <c r="CS5" i="1" s="1"/>
  <c r="CR6" i="1"/>
  <c r="CS6" i="1" s="1"/>
  <c r="CR7" i="1"/>
  <c r="CS7" i="1" s="1"/>
  <c r="CR8" i="1"/>
  <c r="CS8" i="1" s="1"/>
  <c r="CR9" i="1"/>
  <c r="CS9" i="1" s="1"/>
  <c r="CR10" i="1"/>
  <c r="CS10" i="1" s="1"/>
  <c r="CR11" i="1"/>
  <c r="CS11" i="1" s="1"/>
  <c r="CR12" i="1"/>
  <c r="CS12" i="1" s="1"/>
  <c r="CR13" i="1"/>
  <c r="CS13" i="1" s="1"/>
  <c r="CR14" i="1"/>
  <c r="CS14" i="1" s="1"/>
  <c r="CR15" i="1"/>
  <c r="CS15" i="1" s="1"/>
  <c r="CR16" i="1"/>
  <c r="CS16" i="1" s="1"/>
  <c r="CR17" i="1"/>
  <c r="CS17" i="1" s="1"/>
  <c r="CR18" i="1"/>
  <c r="CS18" i="1" s="1"/>
  <c r="CR19" i="1"/>
  <c r="CS19" i="1" s="1"/>
  <c r="CR20" i="1"/>
  <c r="CS20" i="1" s="1"/>
  <c r="CR21" i="1"/>
  <c r="CS21" i="1" s="1"/>
  <c r="CR22" i="1"/>
  <c r="CS22" i="1" s="1"/>
  <c r="CR23" i="1"/>
  <c r="CS23" i="1" s="1"/>
  <c r="CR24" i="1"/>
  <c r="CS24" i="1" s="1"/>
  <c r="CR25" i="1"/>
  <c r="CS25" i="1" s="1"/>
  <c r="CR26" i="1"/>
  <c r="CS26" i="1" s="1"/>
  <c r="CR27" i="1"/>
  <c r="CS27" i="1" s="1"/>
  <c r="CR28" i="1"/>
  <c r="CS28" i="1" s="1"/>
  <c r="CR29" i="1"/>
  <c r="CS29" i="1" s="1"/>
  <c r="CR30" i="1"/>
  <c r="CS30" i="1" s="1"/>
  <c r="CR31" i="1"/>
  <c r="CS31" i="1" s="1"/>
  <c r="CR32" i="1"/>
  <c r="CS32" i="1" s="1"/>
  <c r="CR33" i="1"/>
  <c r="CS33" i="1" s="1"/>
  <c r="CR34" i="1"/>
  <c r="CS34" i="1" s="1"/>
  <c r="CR35" i="1"/>
  <c r="CS35" i="1" s="1"/>
  <c r="CR36" i="1"/>
  <c r="CS36" i="1" s="1"/>
  <c r="CR37" i="1"/>
  <c r="CS37" i="1" s="1"/>
  <c r="CR38" i="1"/>
  <c r="CS38" i="1" s="1"/>
  <c r="CR39" i="1"/>
  <c r="CS39" i="1" s="1"/>
  <c r="CR40" i="1"/>
  <c r="CS40" i="1" s="1"/>
  <c r="CR41" i="1"/>
  <c r="CS41" i="1" s="1"/>
  <c r="CR42" i="1"/>
  <c r="CS42" i="1" s="1"/>
  <c r="CR43" i="1"/>
  <c r="CS43" i="1" s="1"/>
  <c r="CR44" i="1"/>
  <c r="CS44" i="1" s="1"/>
  <c r="CR45" i="1"/>
  <c r="CS45" i="1" s="1"/>
  <c r="BT5" i="1"/>
  <c r="BU5" i="1" s="1"/>
  <c r="BT6" i="1"/>
  <c r="BU6" i="1" s="1"/>
  <c r="BT7" i="1"/>
  <c r="BU7" i="1" s="1"/>
  <c r="BT8" i="1"/>
  <c r="BU8" i="1" s="1"/>
  <c r="BT9" i="1"/>
  <c r="BU9" i="1" s="1"/>
  <c r="BT10" i="1"/>
  <c r="BU10" i="1" s="1"/>
  <c r="BT11" i="1"/>
  <c r="BU11" i="1" s="1"/>
  <c r="BT12" i="1"/>
  <c r="BU12" i="1" s="1"/>
  <c r="BT13" i="1"/>
  <c r="BU13" i="1" s="1"/>
  <c r="BT14" i="1"/>
  <c r="BU14" i="1" s="1"/>
  <c r="BT15" i="1"/>
  <c r="BU15" i="1" s="1"/>
  <c r="BT16" i="1"/>
  <c r="BU16" i="1" s="1"/>
  <c r="BT17" i="1"/>
  <c r="BU17" i="1" s="1"/>
  <c r="BT18" i="1"/>
  <c r="BU18" i="1" s="1"/>
  <c r="BT19" i="1"/>
  <c r="BU19" i="1" s="1"/>
  <c r="BT20" i="1"/>
  <c r="BU20" i="1" s="1"/>
  <c r="BT21" i="1"/>
  <c r="BU21" i="1" s="1"/>
  <c r="BT22" i="1"/>
  <c r="BU22" i="1" s="1"/>
  <c r="BT23" i="1"/>
  <c r="BU23" i="1" s="1"/>
  <c r="BT24" i="1"/>
  <c r="BU24" i="1" s="1"/>
  <c r="BT25" i="1"/>
  <c r="BU25" i="1" s="1"/>
  <c r="BT26" i="1"/>
  <c r="BU26" i="1" s="1"/>
  <c r="BT27" i="1"/>
  <c r="BU27" i="1" s="1"/>
  <c r="BT28" i="1"/>
  <c r="BU28" i="1" s="1"/>
  <c r="BT29" i="1"/>
  <c r="BU29" i="1" s="1"/>
  <c r="BT30" i="1"/>
  <c r="BU30" i="1" s="1"/>
  <c r="BT31" i="1"/>
  <c r="BU31" i="1" s="1"/>
  <c r="BT32" i="1"/>
  <c r="BU32" i="1" s="1"/>
  <c r="BT33" i="1"/>
  <c r="BU33" i="1" s="1"/>
  <c r="BT34" i="1"/>
  <c r="BU34" i="1" s="1"/>
  <c r="BT35" i="1"/>
  <c r="BU35" i="1" s="1"/>
  <c r="BT36" i="1"/>
  <c r="BU36" i="1" s="1"/>
  <c r="BT37" i="1"/>
  <c r="BU37" i="1" s="1"/>
  <c r="BT38" i="1"/>
  <c r="BU38" i="1" s="1"/>
  <c r="BT39" i="1"/>
  <c r="BU39" i="1" s="1"/>
  <c r="BT40" i="1"/>
  <c r="BU40" i="1" s="1"/>
  <c r="BT41" i="1"/>
  <c r="BU41" i="1" s="1"/>
  <c r="BT42" i="1"/>
  <c r="BU42" i="1" s="1"/>
  <c r="BT43" i="1"/>
  <c r="BU43" i="1" s="1"/>
  <c r="BT44" i="1"/>
  <c r="BU44" i="1" s="1"/>
  <c r="BT45" i="1"/>
  <c r="BU45" i="1" s="1"/>
  <c r="GH15" i="1" l="1"/>
  <c r="GH7" i="1"/>
  <c r="GH53" i="1"/>
  <c r="GH45" i="1"/>
  <c r="GH37" i="1"/>
  <c r="GH29" i="1"/>
  <c r="GH21" i="1"/>
  <c r="GH14" i="1"/>
  <c r="GH6" i="1"/>
  <c r="GH44" i="1"/>
  <c r="GH36" i="1"/>
  <c r="GH28" i="1"/>
  <c r="GH20" i="1"/>
  <c r="GH17" i="1"/>
  <c r="GH13" i="1"/>
  <c r="GH9" i="1"/>
  <c r="GH59" i="1"/>
  <c r="GH55" i="1"/>
  <c r="GH51" i="1"/>
  <c r="GH47" i="1"/>
  <c r="GH43" i="1"/>
  <c r="GH39" i="1"/>
  <c r="GH35" i="1"/>
  <c r="GH31" i="1"/>
  <c r="GH27" i="1"/>
  <c r="GH23" i="1"/>
  <c r="GH19" i="1"/>
  <c r="GH11" i="1"/>
  <c r="GH57" i="1"/>
  <c r="GH49" i="1"/>
  <c r="GH41" i="1"/>
  <c r="GH33" i="1"/>
  <c r="GH25" i="1"/>
  <c r="GH10" i="1"/>
  <c r="GH48" i="1"/>
  <c r="GH40" i="1"/>
  <c r="GH32" i="1"/>
  <c r="GH24" i="1"/>
  <c r="GH16" i="1"/>
  <c r="GH12" i="1"/>
  <c r="GH8" i="1"/>
  <c r="GH58" i="1"/>
  <c r="GH54" i="1"/>
  <c r="GH50" i="1"/>
  <c r="GH46" i="1"/>
  <c r="GH42" i="1"/>
  <c r="GH38" i="1"/>
  <c r="GH34" i="1"/>
  <c r="GH30" i="1"/>
  <c r="GH26" i="1"/>
  <c r="GH22" i="1"/>
  <c r="GH18" i="1"/>
  <c r="GH5" i="1"/>
  <c r="GH56" i="1"/>
  <c r="GH52" i="1"/>
  <c r="GM57" i="2"/>
  <c r="GM53" i="2"/>
  <c r="GM49" i="2"/>
  <c r="GM45" i="2"/>
  <c r="GM41" i="2"/>
  <c r="GM37" i="2"/>
  <c r="GM33" i="2"/>
  <c r="GM29" i="2"/>
  <c r="GM25" i="2"/>
  <c r="GM21" i="2"/>
  <c r="GM17" i="2"/>
  <c r="GM13" i="2"/>
  <c r="GM9" i="2"/>
  <c r="GM59" i="2"/>
  <c r="GM55" i="2"/>
  <c r="GM51" i="2"/>
  <c r="GM47" i="2"/>
  <c r="GM43" i="2"/>
  <c r="GM39" i="2"/>
  <c r="GM35" i="2"/>
  <c r="GM31" i="2"/>
  <c r="GM27" i="2"/>
  <c r="GM23" i="2"/>
  <c r="GM19" i="2"/>
  <c r="GM5" i="2"/>
  <c r="GM56" i="2"/>
  <c r="GM52" i="2"/>
  <c r="GM48" i="2"/>
  <c r="GM44" i="2"/>
  <c r="GM40" i="2"/>
  <c r="GM36" i="2"/>
  <c r="GM32" i="2"/>
  <c r="GM28" i="2"/>
  <c r="GM24" i="2"/>
  <c r="GM20" i="2"/>
  <c r="GM14" i="2"/>
  <c r="GM6" i="2"/>
  <c r="GM16" i="2"/>
  <c r="GM12" i="2"/>
  <c r="GM8" i="2"/>
  <c r="GM15" i="2"/>
  <c r="GM11" i="2"/>
  <c r="GM7" i="2"/>
  <c r="GM58" i="2"/>
  <c r="GM54" i="2"/>
  <c r="GM50" i="2"/>
  <c r="GM46" i="2"/>
  <c r="GM42" i="2"/>
  <c r="GM38" i="2"/>
  <c r="GM34" i="2"/>
  <c r="GM30" i="2"/>
  <c r="GM26" i="2"/>
  <c r="GM22" i="2"/>
  <c r="GM18" i="2"/>
  <c r="GM10" i="2"/>
</calcChain>
</file>

<file path=xl/sharedStrings.xml><?xml version="1.0" encoding="utf-8"?>
<sst xmlns="http://schemas.openxmlformats.org/spreadsheetml/2006/main" count="738" uniqueCount="287">
  <si>
    <t>Participant ID</t>
  </si>
  <si>
    <t>1.2-Fruit-tinned in syrup, dried</t>
    <phoneticPr fontId="3" type="noConversion"/>
  </si>
  <si>
    <t>1.3-Fruit juice ( not cordial or squash)</t>
    <phoneticPr fontId="3" type="noConversion"/>
  </si>
  <si>
    <t>Rarely or never</t>
    <phoneticPr fontId="3" type="noConversion"/>
  </si>
  <si>
    <t>Less than 1 a week</t>
    <phoneticPr fontId="3" type="noConversion"/>
  </si>
  <si>
    <t>Once a week</t>
    <phoneticPr fontId="3" type="noConversion"/>
  </si>
  <si>
    <t>2-3 times a week</t>
    <phoneticPr fontId="3" type="noConversion"/>
  </si>
  <si>
    <t>4-6 times a week</t>
    <phoneticPr fontId="3" type="noConversion"/>
  </si>
  <si>
    <t>1-2 times a day</t>
    <phoneticPr fontId="3" type="noConversion"/>
  </si>
  <si>
    <t>3-4 times a day</t>
    <phoneticPr fontId="3" type="noConversion"/>
  </si>
  <si>
    <t>5+ a day</t>
    <phoneticPr fontId="3" type="noConversion"/>
  </si>
  <si>
    <t>Nothing</t>
    <phoneticPr fontId="3" type="noConversion"/>
  </si>
  <si>
    <t>&lt; 1/week</t>
    <phoneticPr fontId="3" type="noConversion"/>
  </si>
  <si>
    <t>1/week</t>
    <phoneticPr fontId="3" type="noConversion"/>
  </si>
  <si>
    <t>2-3/week</t>
    <phoneticPr fontId="3" type="noConversion"/>
  </si>
  <si>
    <t>4-6/week</t>
    <phoneticPr fontId="3" type="noConversion"/>
  </si>
  <si>
    <t>1-2/day</t>
    <phoneticPr fontId="3" type="noConversion"/>
  </si>
  <si>
    <t>3-4/day</t>
    <phoneticPr fontId="3" type="noConversion"/>
  </si>
  <si>
    <t>5+/day</t>
    <phoneticPr fontId="3" type="noConversion"/>
  </si>
  <si>
    <t>Nothing</t>
    <phoneticPr fontId="3" type="noConversion"/>
  </si>
  <si>
    <t>1.12-Breakfast Cereals</t>
    <phoneticPr fontId="3" type="noConversion"/>
  </si>
  <si>
    <t>Rarely or never</t>
    <phoneticPr fontId="3" type="noConversion"/>
  </si>
  <si>
    <t>&lt; 1/week</t>
    <phoneticPr fontId="3" type="noConversion"/>
  </si>
  <si>
    <t>1/week</t>
    <phoneticPr fontId="3" type="noConversion"/>
  </si>
  <si>
    <t>2-3/week</t>
    <phoneticPr fontId="3" type="noConversion"/>
  </si>
  <si>
    <t>4-6/week</t>
    <phoneticPr fontId="3" type="noConversion"/>
  </si>
  <si>
    <t>1-2/day</t>
    <phoneticPr fontId="3" type="noConversion"/>
  </si>
  <si>
    <t>3-4/day</t>
    <phoneticPr fontId="3" type="noConversion"/>
  </si>
  <si>
    <t>5+/day</t>
    <phoneticPr fontId="3" type="noConversion"/>
  </si>
  <si>
    <t>Nothing</t>
    <phoneticPr fontId="3" type="noConversion"/>
  </si>
  <si>
    <t>1.15-Fizzy soft drinks</t>
    <phoneticPr fontId="3" type="noConversion"/>
  </si>
  <si>
    <t>1.17-Sweet biscuits, cakes, chocolate, sweets</t>
    <phoneticPr fontId="3" type="noConversion"/>
  </si>
  <si>
    <t>1.18-Icecream/choc ice</t>
    <phoneticPr fontId="3" type="noConversion"/>
  </si>
  <si>
    <t>1.19-Sugar added to tea/coffee/cereal (teaspoon)</t>
    <phoneticPr fontId="3" type="noConversion"/>
  </si>
  <si>
    <t>1.23-Coffee drink, made with favoured syrups</t>
    <phoneticPr fontId="3" type="noConversion"/>
  </si>
  <si>
    <t>1.24-Cocoa, hot chocolate (cup)</t>
    <phoneticPr fontId="3" type="noConversion"/>
  </si>
  <si>
    <t>1/week</t>
    <phoneticPr fontId="3" type="noConversion"/>
  </si>
  <si>
    <t>5+/day</t>
    <phoneticPr fontId="3" type="noConversion"/>
  </si>
  <si>
    <t>3.1-Dairy Products-Low fat yoghurt</t>
    <phoneticPr fontId="3" type="noConversion"/>
  </si>
  <si>
    <t>7+/week</t>
    <phoneticPr fontId="3" type="noConversion"/>
  </si>
  <si>
    <t>serving/d</t>
    <phoneticPr fontId="3" type="noConversion"/>
  </si>
  <si>
    <t>g/d</t>
    <phoneticPr fontId="3" type="noConversion"/>
  </si>
  <si>
    <t>sugar/d</t>
    <phoneticPr fontId="3" type="noConversion"/>
  </si>
  <si>
    <t>serving/day</t>
    <phoneticPr fontId="3" type="noConversion"/>
  </si>
  <si>
    <t>Total sugar/d</t>
    <phoneticPr fontId="3" type="noConversion"/>
  </si>
  <si>
    <t>1.6-Chips/fried potatoes</t>
    <phoneticPr fontId="3" type="noConversion"/>
  </si>
  <si>
    <t>Rarely or never</t>
    <phoneticPr fontId="3" type="noConversion"/>
  </si>
  <si>
    <t>&lt; 1/week</t>
    <phoneticPr fontId="3" type="noConversion"/>
  </si>
  <si>
    <t>2-3/week</t>
    <phoneticPr fontId="3" type="noConversion"/>
  </si>
  <si>
    <t>1-2/day</t>
    <phoneticPr fontId="3" type="noConversion"/>
  </si>
  <si>
    <t>3-4/day</t>
    <phoneticPr fontId="3" type="noConversion"/>
  </si>
  <si>
    <t>5+/day</t>
    <phoneticPr fontId="3" type="noConversion"/>
  </si>
  <si>
    <t>Nothing</t>
    <phoneticPr fontId="3" type="noConversion"/>
  </si>
  <si>
    <t>fat/d</t>
    <phoneticPr fontId="3" type="noConversion"/>
  </si>
  <si>
    <t>1.20-Crisps/savoury snacks</t>
    <phoneticPr fontId="3" type="noConversion"/>
  </si>
  <si>
    <t>fat/d</t>
    <phoneticPr fontId="3" type="noConversion"/>
  </si>
  <si>
    <t>2.1-Whole meats-Beef, Lamb, Pork, Ham</t>
    <phoneticPr fontId="3" type="noConversion"/>
  </si>
  <si>
    <t>Rarely or never</t>
    <phoneticPr fontId="3" type="noConversion"/>
  </si>
  <si>
    <t>&lt; 1/week</t>
    <phoneticPr fontId="3" type="noConversion"/>
  </si>
  <si>
    <t>1/week</t>
    <phoneticPr fontId="3" type="noConversion"/>
  </si>
  <si>
    <t>2-3/week</t>
    <phoneticPr fontId="3" type="noConversion"/>
  </si>
  <si>
    <t>4-6/week</t>
    <phoneticPr fontId="3" type="noConversion"/>
  </si>
  <si>
    <t>7+/week</t>
    <phoneticPr fontId="3" type="noConversion"/>
  </si>
  <si>
    <t>2.3-Processed meats-Sausages</t>
    <phoneticPr fontId="3" type="noConversion"/>
  </si>
  <si>
    <t>2.4-Processed meats-Chicken</t>
    <phoneticPr fontId="3" type="noConversion"/>
  </si>
  <si>
    <t>Rarely or never</t>
    <phoneticPr fontId="3" type="noConversion"/>
  </si>
  <si>
    <t>1/week</t>
    <phoneticPr fontId="3" type="noConversion"/>
  </si>
  <si>
    <t>2-3/week</t>
    <phoneticPr fontId="3" type="noConversion"/>
  </si>
  <si>
    <t>4-6/week</t>
    <phoneticPr fontId="3" type="noConversion"/>
  </si>
  <si>
    <t>Nothing</t>
    <phoneticPr fontId="3" type="noConversion"/>
  </si>
  <si>
    <t xml:space="preserve">2.5-Fish-White fish in batter </t>
    <phoneticPr fontId="3" type="noConversion"/>
  </si>
  <si>
    <t>Nothing</t>
    <phoneticPr fontId="3" type="noConversion"/>
  </si>
  <si>
    <t>3.6-Spreads-Block margarine</t>
    <phoneticPr fontId="3" type="noConversion"/>
  </si>
  <si>
    <t>Rarely or never</t>
    <phoneticPr fontId="3" type="noConversion"/>
  </si>
  <si>
    <t>&lt; 1/week</t>
    <phoneticPr fontId="3" type="noConversion"/>
  </si>
  <si>
    <t>2-3/week</t>
    <phoneticPr fontId="3" type="noConversion"/>
  </si>
  <si>
    <t>4-6/week</t>
    <phoneticPr fontId="3" type="noConversion"/>
  </si>
  <si>
    <t>7+/week</t>
    <phoneticPr fontId="3" type="noConversion"/>
  </si>
  <si>
    <t>Nothing</t>
    <phoneticPr fontId="3" type="noConversion"/>
  </si>
  <si>
    <t>Total fat/d</t>
    <phoneticPr fontId="3" type="noConversion"/>
  </si>
  <si>
    <t>3.5-Spreads-Butter</t>
  </si>
  <si>
    <t>3.2-Dairy Products-Full fat, Greek, Natural yoghurt</t>
    <phoneticPr fontId="3" type="noConversion"/>
  </si>
  <si>
    <t>1/week</t>
    <phoneticPr fontId="3" type="noConversion"/>
  </si>
  <si>
    <t>4-6/week</t>
    <phoneticPr fontId="3" type="noConversion"/>
  </si>
  <si>
    <t>7+/week</t>
    <phoneticPr fontId="3" type="noConversion"/>
  </si>
  <si>
    <t>3.3-Dairy Products-Cheese</t>
    <phoneticPr fontId="3" type="noConversion"/>
  </si>
  <si>
    <t>3.4-Dairy Products-Cottage cheese</t>
    <phoneticPr fontId="3" type="noConversion"/>
  </si>
  <si>
    <t>7+/week</t>
    <phoneticPr fontId="3" type="noConversion"/>
  </si>
  <si>
    <t>Nothing</t>
    <phoneticPr fontId="3" type="noConversion"/>
  </si>
  <si>
    <t>3.7-Spreads-Polyunsaturated margarine</t>
    <phoneticPr fontId="3" type="noConversion"/>
  </si>
  <si>
    <t>3.8-Spreads-Other soft margaine, dairy spreads</t>
    <phoneticPr fontId="3" type="noConversion"/>
  </si>
  <si>
    <t>3.9-Spreads-Salad cream/mayonnaise</t>
    <phoneticPr fontId="3" type="noConversion"/>
  </si>
  <si>
    <t>1.1-Fruit-fresh and frozen</t>
    <phoneticPr fontId="2" type="noConversion"/>
  </si>
  <si>
    <t>Rarely or never</t>
    <phoneticPr fontId="2" type="noConversion"/>
  </si>
  <si>
    <t>&lt; 1/week</t>
    <phoneticPr fontId="2" type="noConversion"/>
  </si>
  <si>
    <t>1/week</t>
    <phoneticPr fontId="2" type="noConversion"/>
  </si>
  <si>
    <t>2-3/week</t>
    <phoneticPr fontId="2" type="noConversion"/>
  </si>
  <si>
    <t>4-6/week</t>
    <phoneticPr fontId="2" type="noConversion"/>
  </si>
  <si>
    <t>1-2/day</t>
    <phoneticPr fontId="2" type="noConversion"/>
  </si>
  <si>
    <t>3-4/day</t>
    <phoneticPr fontId="2" type="noConversion"/>
  </si>
  <si>
    <t>5+/day</t>
    <phoneticPr fontId="2" type="noConversion"/>
  </si>
  <si>
    <t>Nothing</t>
    <phoneticPr fontId="2" type="noConversion"/>
  </si>
  <si>
    <t>7+/week</t>
    <phoneticPr fontId="2" type="noConversion"/>
  </si>
  <si>
    <t>1.7-Potatoes, boiled, steamed, baked</t>
    <phoneticPr fontId="2" type="noConversion"/>
  </si>
  <si>
    <t>1.9-White bread, rolls</t>
    <phoneticPr fontId="2" type="noConversion"/>
  </si>
  <si>
    <t>1.13-White rice and pasta</t>
    <phoneticPr fontId="2" type="noConversion"/>
  </si>
  <si>
    <t>3.2-Dairy Products-Full fat, Greek, Natural yoghurt</t>
    <phoneticPr fontId="2" type="noConversion"/>
  </si>
  <si>
    <t>3.4-Dairy Products-Cottage cheese</t>
    <phoneticPr fontId="2" type="noConversion"/>
  </si>
  <si>
    <t>sugar/d</t>
  </si>
  <si>
    <t>Total g/d</t>
  </si>
  <si>
    <t>1.5-Vegetables (tinned/frozen/fresh but not potatoes)</t>
  </si>
  <si>
    <t>Frequency of consumption to grams…..</t>
  </si>
  <si>
    <t>Item number</t>
  </si>
  <si>
    <t>Item</t>
  </si>
  <si>
    <t>Portion Size</t>
  </si>
  <si>
    <t>No response</t>
  </si>
  <si>
    <t>Rarely or never</t>
  </si>
  <si>
    <t>Less than 1 a Week</t>
  </si>
  <si>
    <t>Once a Week</t>
  </si>
  <si>
    <t>2-3 times a Week</t>
  </si>
  <si>
    <t>4-6 times a Week</t>
  </si>
  <si>
    <t>1-2 times a Day</t>
  </si>
  <si>
    <t>3-4 times a Day</t>
  </si>
  <si>
    <t>5+ a Day</t>
  </si>
  <si>
    <t>Chips</t>
  </si>
  <si>
    <t>Fizzy drinks</t>
  </si>
  <si>
    <t>7+ times a week</t>
  </si>
  <si>
    <t>Fruit fresh frozen</t>
  </si>
  <si>
    <t>Fruit tinned dried</t>
  </si>
  <si>
    <t>Fruit juice</t>
  </si>
  <si>
    <t>Potatoes</t>
  </si>
  <si>
    <t>Cereal</t>
  </si>
  <si>
    <t>Rice Pasta</t>
  </si>
  <si>
    <t xml:space="preserve">Bread </t>
  </si>
  <si>
    <t>Biscuits Cakes Choc</t>
  </si>
  <si>
    <t>Ice cream</t>
  </si>
  <si>
    <t>Added Sugar</t>
  </si>
  <si>
    <t>Syrupy Coffees</t>
  </si>
  <si>
    <t>Cocoa</t>
  </si>
  <si>
    <t>LF Yoghurt</t>
  </si>
  <si>
    <t>FF Yoghurt</t>
  </si>
  <si>
    <t>Total Fat</t>
  </si>
  <si>
    <t>Bisuits Cakes Choc</t>
  </si>
  <si>
    <t>Soft Cheese</t>
  </si>
  <si>
    <t>Crisps</t>
  </si>
  <si>
    <t>Syrupy Coffee</t>
  </si>
  <si>
    <t>Whole Red Meat</t>
  </si>
  <si>
    <t>Processed Red Meat</t>
  </si>
  <si>
    <t>Processed White Meat</t>
  </si>
  <si>
    <t>Fish in Batter</t>
  </si>
  <si>
    <t>Cheese</t>
  </si>
  <si>
    <t>Butter</t>
  </si>
  <si>
    <t>Margarine</t>
  </si>
  <si>
    <t>Spread-PUFA</t>
  </si>
  <si>
    <t>Spread-Other</t>
  </si>
  <si>
    <t>Spread-Mayo</t>
  </si>
  <si>
    <t>Fruit</t>
  </si>
  <si>
    <t>Vegetables</t>
  </si>
  <si>
    <t>Frequency of consumption to grams/week</t>
  </si>
  <si>
    <t>Portion Size (g)</t>
  </si>
  <si>
    <t xml:space="preserve">Corresponding author: </t>
  </si>
  <si>
    <t>Summary:</t>
  </si>
  <si>
    <t>Total Sugars per 100g</t>
  </si>
  <si>
    <t>Fruit cocktail, canned</t>
  </si>
  <si>
    <t xml:space="preserve">Prunes, canned </t>
  </si>
  <si>
    <t>Raisins</t>
  </si>
  <si>
    <t>Figs</t>
  </si>
  <si>
    <t>1.3 Fruit Juice</t>
  </si>
  <si>
    <t>Orange Juice</t>
  </si>
  <si>
    <t>Cranberry Juice</t>
  </si>
  <si>
    <t>Smoothies</t>
  </si>
  <si>
    <t xml:space="preserve">1.12 Breakfast Cereals </t>
  </si>
  <si>
    <t xml:space="preserve">Corn Flakes </t>
  </si>
  <si>
    <t>Rice Krispies</t>
  </si>
  <si>
    <t>Sugar Puffs</t>
  </si>
  <si>
    <t>1.15 Fizzy Drinks</t>
  </si>
  <si>
    <t>Coca Cola</t>
  </si>
  <si>
    <t>1.17 Sweets Biscuits Cakes Chocolate</t>
  </si>
  <si>
    <t>Dairy Milk</t>
  </si>
  <si>
    <t>Digestive, Chocolate</t>
  </si>
  <si>
    <t>Fruit Cake</t>
  </si>
  <si>
    <t>1.18 Ice Cream</t>
  </si>
  <si>
    <t>Dairy, generic</t>
  </si>
  <si>
    <t>Luxury</t>
  </si>
  <si>
    <t>Vienetta</t>
  </si>
  <si>
    <t>1.23 Coffee Drink made with syrups</t>
  </si>
  <si>
    <t>Cappuccino /Latte</t>
  </si>
  <si>
    <t>Capp/Latte with syrup</t>
  </si>
  <si>
    <t>3.1 Low Fat Yoghurt</t>
  </si>
  <si>
    <t xml:space="preserve">Fruit flavoured </t>
  </si>
  <si>
    <t>Plain</t>
  </si>
  <si>
    <t>Toffee flavoured</t>
  </si>
  <si>
    <t>Apples</t>
  </si>
  <si>
    <t>Bananas</t>
  </si>
  <si>
    <t>Grapes</t>
  </si>
  <si>
    <t>Oranges</t>
  </si>
  <si>
    <t>Pears</t>
  </si>
  <si>
    <t>Strawberries</t>
  </si>
  <si>
    <t>1.7 Potatoes</t>
  </si>
  <si>
    <t>Boiled, old</t>
  </si>
  <si>
    <t>Steamed, baby</t>
  </si>
  <si>
    <t>Baked, old</t>
  </si>
  <si>
    <t>1.9 White Bread</t>
  </si>
  <si>
    <t>White Sliced</t>
  </si>
  <si>
    <t>Roll, crusty</t>
  </si>
  <si>
    <t>1.13 White Pasta/Rice</t>
  </si>
  <si>
    <t>Pasta</t>
  </si>
  <si>
    <t>Rice</t>
  </si>
  <si>
    <t>3.2 Full fat Yoghurt</t>
  </si>
  <si>
    <t>3.4  Soft Cheese</t>
  </si>
  <si>
    <t>Cottage Cheese</t>
  </si>
  <si>
    <t>Ricotta</t>
  </si>
  <si>
    <t>Philadelphia</t>
  </si>
  <si>
    <t>SFFQ question</t>
  </si>
  <si>
    <t>myfood24 item</t>
  </si>
  <si>
    <t>AVERAGE</t>
  </si>
  <si>
    <t>Portion Size (g or ml)</t>
  </si>
  <si>
    <t>Dataset:</t>
  </si>
  <si>
    <t>Dr J Bernadette Moore: j.b.moore@leeds.ac.uk</t>
  </si>
  <si>
    <t>© University of Leeds (2018); DOI: http://doi.org/10.5518/456 This work is licensed under a Creative Commons (CC-BY 4.0)</t>
  </si>
  <si>
    <t>1.2-Fruit-tinned in syrup, dried</t>
  </si>
  <si>
    <t>Standard Portion sizes for fruits, veg, yogurt, spreads etc. were used wherever possible, using recommendations from FSAI, 2011 https://www.fsai.ierecommendationsforhealthyeatingguidelinesireland.html
and the BDA, 2016 https://www.bda.uk.com/foodfacts/portionsizesfoodfactsheet.pdf</t>
  </si>
  <si>
    <t>Nutrient Derivations:</t>
  </si>
  <si>
    <t>Authors:</t>
  </si>
  <si>
    <t xml:space="preserve">Development and relative validation of a short food frequency questionnaire for assessing dietary intakes of non-alcoholic fatty liver disease patients. </t>
  </si>
  <si>
    <t xml:space="preserve">Bredin C, NAimimohasses S, Norris S, Wright C, Hancock N, Hart K and Moore JB. </t>
  </si>
  <si>
    <t>Study:</t>
  </si>
  <si>
    <t>SUGAR:</t>
  </si>
  <si>
    <t>Sugar per gr or ml</t>
  </si>
  <si>
    <t>FAT:</t>
  </si>
  <si>
    <t>Fat per 100g</t>
  </si>
  <si>
    <t>Fat per gr or ml</t>
  </si>
  <si>
    <t>1.6 Chips/Fried Potatoes</t>
  </si>
  <si>
    <t>Crinkle Cut</t>
  </si>
  <si>
    <t>Fine Cut</t>
  </si>
  <si>
    <t>Homemade</t>
  </si>
  <si>
    <t>Oven Chips</t>
  </si>
  <si>
    <t>1.17 Biscuits/Cakes</t>
  </si>
  <si>
    <t>Choc Digestives</t>
  </si>
  <si>
    <t>1.20 Crisps/Savoury Snacks</t>
  </si>
  <si>
    <t>Golden Wonder</t>
  </si>
  <si>
    <t>Tayto</t>
  </si>
  <si>
    <t>1.18 Ice cream</t>
  </si>
  <si>
    <t>2.1 Beef Lamb Pork Ham</t>
  </si>
  <si>
    <t>Beef</t>
  </si>
  <si>
    <t>Lamb</t>
  </si>
  <si>
    <t>Pork</t>
  </si>
  <si>
    <t>Ham</t>
  </si>
  <si>
    <t>2.3 Sausages, bacon, pies</t>
  </si>
  <si>
    <t>Sausage</t>
  </si>
  <si>
    <t>Bacon</t>
  </si>
  <si>
    <t>2.4 Processed chicken</t>
  </si>
  <si>
    <t>Chicken burgers</t>
  </si>
  <si>
    <t>2.5 White fish in batter/breadcrumb</t>
  </si>
  <si>
    <t>Cod, breadcrumb</t>
  </si>
  <si>
    <t>Cod, batter</t>
  </si>
  <si>
    <t>3.3 Cheese</t>
  </si>
  <si>
    <t>Cheddar</t>
  </si>
  <si>
    <t>Brie</t>
  </si>
  <si>
    <t>This sheet details which sugar/fat values from myfood24 were used for estimations that went into sugar and fat calculations</t>
  </si>
  <si>
    <r>
      <t xml:space="preserve">1 tab: </t>
    </r>
    <r>
      <rPr>
        <b/>
        <sz val="11"/>
        <color theme="1"/>
        <rFont val="Arial"/>
        <family val="2"/>
      </rPr>
      <t>Portion Sizes</t>
    </r>
    <r>
      <rPr>
        <sz val="11"/>
        <color theme="1"/>
        <rFont val="Arial"/>
        <family val="2"/>
      </rPr>
      <t>; details portion size and conversion to weekly gram amounts for Sugar, Fat, Fruit and Veg</t>
    </r>
  </si>
  <si>
    <r>
      <t xml:space="preserve">1 tab: </t>
    </r>
    <r>
      <rPr>
        <b/>
        <sz val="11"/>
        <color theme="1"/>
        <rFont val="Arial"/>
        <family val="2"/>
      </rPr>
      <t>Nutrient Derivations</t>
    </r>
    <r>
      <rPr>
        <sz val="11"/>
        <color theme="1"/>
        <rFont val="Arial"/>
        <family val="2"/>
      </rPr>
      <t xml:space="preserve">; details which foods and corresponding sugar/fat values (from myfood24) were used for questions used for estimations used in relative validation study. </t>
    </r>
  </si>
  <si>
    <t>3.9 Salad Cream/Mayo</t>
  </si>
  <si>
    <t>Salad Cream</t>
  </si>
  <si>
    <t>Mayo</t>
  </si>
  <si>
    <t>3.2-Dairy Products-Full fat, Greek, Natural yoghurt</t>
  </si>
  <si>
    <t>Total Sugar</t>
  </si>
  <si>
    <t>1.20</t>
  </si>
  <si>
    <t>Yogurt, Greek style, plain</t>
  </si>
  <si>
    <t>Yogurt, whole milk, plain</t>
  </si>
  <si>
    <t>Walkers</t>
  </si>
  <si>
    <t>1.24 Cocoa, hot chocolate</t>
  </si>
  <si>
    <t>Cocoa powder, made up with semi-skimmed milk</t>
  </si>
  <si>
    <t>Drinking chocolate powder, made up with skimmed milk</t>
  </si>
  <si>
    <t>1.19 Sugar added</t>
  </si>
  <si>
    <t>Sugar, white</t>
  </si>
  <si>
    <t>3.5 Butter</t>
  </si>
  <si>
    <t>Butter, unsalted</t>
  </si>
  <si>
    <t>3.6 Block margarine</t>
  </si>
  <si>
    <t>Baking fat and margarine (75-90% fat), hard block</t>
  </si>
  <si>
    <t>3.7 Polyunsaturated margarine</t>
  </si>
  <si>
    <t>Fat spread, reduced fat (62-75%), polyunsaturated</t>
  </si>
  <si>
    <t>3.8 Other soft margarine</t>
  </si>
  <si>
    <t>Fat spread, low fat (26-39%), not polyunsaturated, including dairy type</t>
  </si>
  <si>
    <r>
      <t xml:space="preserve">4 tabs: </t>
    </r>
    <r>
      <rPr>
        <b/>
        <sz val="11"/>
        <color theme="1"/>
        <rFont val="Arial"/>
        <family val="2"/>
      </rPr>
      <t>Sugar, Fat, Fruit, Veg</t>
    </r>
    <r>
      <rPr>
        <sz val="11"/>
        <color theme="1"/>
        <rFont val="Arial"/>
        <family val="2"/>
      </rPr>
      <t>; itemise participants responses to questions derived from the SFFQ, utilised to calculate Sugar, Fat, Fruit and Veg in grams/week for Spearman and Bland-Altman analyses found in paper</t>
    </r>
  </si>
  <si>
    <t>Note, the series of assmptions (food items averaged) made, in mapping SFFQ items to MyFood24 database items and establishing an 'average' sugar or fat value is detailed in the tab labelled 'Nutrient Derivations'.</t>
  </si>
  <si>
    <t>1.1-Fruit fresh and frozen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</si>
</sst>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_ "/>
    <numFmt numFmtId="165" formatCode="0.0"/>
    <numFmt numFmtId="166" formatCode="0.0000"/>
    <numFmt numFmtId="167" formatCode="0.000"/>
  </numFmts>
  <fonts count="27">
    <font>
      <sz val="11"/>
      <color theme="1"/>
      <name val="Calibri"/>
      <family val="2"/>
      <scheme val="minor"/>
    </font>
    <font>
      <sz val="12"/>
      <color theme="1"/>
      <name val="Calibri"/>
      <family val="2"/>
      <scheme val="minor"/>
    </font>
    <font>
      <sz val="12"/>
      <color theme="1"/>
      <name val="Calibri"/>
      <family val="2"/>
      <scheme val="minor"/>
    </font>
    <font>
      <sz val="9"/>
      <name val="Calibri"/>
      <family val="3"/>
      <charset val="134"/>
      <scheme val="minor"/>
    </font>
    <font>
      <b/>
      <sz val="12"/>
      <color indexed="8"/>
      <name val="Arial"/>
      <family val="2"/>
    </font>
    <font>
      <b/>
      <sz val="11"/>
      <color theme="1"/>
      <name val="Calibri"/>
      <family val="3"/>
      <charset val="134"/>
      <scheme val="minor"/>
    </font>
    <font>
      <b/>
      <sz val="13"/>
      <color theme="1"/>
      <name val="Calibri"/>
      <family val="3"/>
      <charset val="134"/>
      <scheme val="minor"/>
    </font>
    <font>
      <u/>
      <sz val="11"/>
      <color theme="10"/>
      <name val="Calibri"/>
      <family val="2"/>
      <scheme val="minor"/>
    </font>
    <font>
      <u/>
      <sz val="11"/>
      <color theme="11"/>
      <name val="Calibri"/>
      <family val="2"/>
      <scheme val="minor"/>
    </font>
    <font>
      <b/>
      <sz val="10"/>
      <name val="Arial"/>
      <family val="2"/>
    </font>
    <font>
      <sz val="12"/>
      <color rgb="FFCCFFFF"/>
      <name val="Arial"/>
      <family val="2"/>
    </font>
    <font>
      <sz val="10"/>
      <color indexed="8"/>
      <name val="Arial"/>
      <family val="2"/>
    </font>
    <font>
      <b/>
      <sz val="10"/>
      <color indexed="8"/>
      <name val="Arial"/>
      <family val="2"/>
    </font>
    <font>
      <sz val="10"/>
      <name val="Arial"/>
      <family val="2"/>
    </font>
    <font>
      <b/>
      <sz val="11"/>
      <color theme="1"/>
      <name val="Calibri"/>
      <family val="2"/>
      <scheme val="minor"/>
    </font>
    <font>
      <sz val="11"/>
      <name val="Arial"/>
      <family val="2"/>
    </font>
    <font>
      <sz val="11"/>
      <color theme="1"/>
      <name val="Arial"/>
      <family val="2"/>
    </font>
    <font>
      <sz val="12"/>
      <color theme="1"/>
      <name val="Arial"/>
      <family val="2"/>
    </font>
    <font>
      <u/>
      <sz val="12"/>
      <color theme="1"/>
      <name val="Calibri"/>
      <family val="2"/>
      <scheme val="minor"/>
    </font>
    <font>
      <sz val="14"/>
      <color theme="1"/>
      <name val="Arial"/>
      <family val="2"/>
    </font>
    <font>
      <b/>
      <sz val="11"/>
      <color theme="1"/>
      <name val="Arial"/>
      <family val="2"/>
    </font>
    <font>
      <u/>
      <sz val="11"/>
      <color theme="1"/>
      <name val="Arial"/>
      <family val="2"/>
    </font>
    <font>
      <sz val="11"/>
      <color rgb="FF7030A0"/>
      <name val="Arial"/>
      <family val="2"/>
    </font>
    <font>
      <b/>
      <sz val="14"/>
      <color theme="1"/>
      <name val="Arial"/>
      <family val="2"/>
    </font>
    <font>
      <b/>
      <i/>
      <sz val="12"/>
      <color theme="1"/>
      <name val="Arial"/>
      <family val="2"/>
    </font>
    <font>
      <u/>
      <sz val="11"/>
      <color theme="1"/>
      <name val="Calibri"/>
      <family val="2"/>
      <scheme val="minor"/>
    </font>
    <font>
      <u/>
      <sz val="12"/>
      <name val="Calibri"/>
      <family val="2"/>
      <scheme val="minor"/>
    </font>
  </fonts>
  <fills count="26">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A184F4"/>
        <bgColor indexed="64"/>
      </patternFill>
    </fill>
    <fill>
      <patternFill patternType="solid">
        <fgColor rgb="FFEC80AC"/>
        <bgColor indexed="64"/>
      </patternFill>
    </fill>
    <fill>
      <patternFill patternType="solid">
        <fgColor rgb="FFFFC000"/>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96F8F8"/>
        <bgColor indexed="64"/>
      </patternFill>
    </fill>
    <fill>
      <patternFill patternType="solid">
        <fgColor rgb="FF92D05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E65891"/>
        <bgColor indexed="64"/>
      </patternFill>
    </fill>
    <fill>
      <patternFill patternType="solid">
        <fgColor theme="7" tint="0.79998168889431442"/>
        <bgColor indexed="64"/>
      </patternFill>
    </fill>
    <fill>
      <patternFill patternType="solid">
        <fgColor rgb="FFE5D7FD"/>
        <bgColor indexed="64"/>
      </patternFill>
    </fill>
    <fill>
      <patternFill patternType="solid">
        <fgColor theme="4" tint="0.79998168889431442"/>
        <bgColor indexed="64"/>
      </patternFill>
    </fill>
    <fill>
      <patternFill patternType="solid">
        <fgColor rgb="FFFFDC6D"/>
        <bgColor indexed="64"/>
      </patternFill>
    </fill>
    <fill>
      <patternFill patternType="solid">
        <fgColor rgb="FF333399"/>
        <bgColor indexed="64"/>
      </patternFill>
    </fill>
    <fill>
      <patternFill patternType="solid">
        <fgColor rgb="FF00FCF7"/>
        <bgColor indexed="64"/>
      </patternFill>
    </fill>
    <fill>
      <patternFill patternType="solid">
        <fgColor theme="0" tint="-4.9989318521683403E-2"/>
        <bgColor indexed="64"/>
      </patternFill>
    </fill>
    <fill>
      <patternFill patternType="solid">
        <fgColor theme="6" tint="0.79998168889431442"/>
        <bgColor indexed="64"/>
      </patternFill>
    </fill>
  </fills>
  <borders count="25">
    <border>
      <left/>
      <right/>
      <top/>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style="medium">
        <color rgb="FFFFFFFF"/>
      </left>
      <right style="medium">
        <color rgb="FFFFFFFF"/>
      </right>
      <top/>
      <bottom/>
      <diagonal/>
    </border>
    <border>
      <left/>
      <right style="medium">
        <color rgb="FFFFFFFF"/>
      </right>
      <top/>
      <bottom/>
      <diagonal/>
    </border>
    <border>
      <left/>
      <right style="medium">
        <color indexed="64"/>
      </right>
      <top/>
      <bottom/>
      <diagonal/>
    </border>
    <border>
      <left style="medium">
        <color rgb="FFFFFFFF"/>
      </left>
      <right style="medium">
        <color rgb="FFFFFFFF"/>
      </right>
      <top style="medium">
        <color indexed="64"/>
      </top>
      <bottom style="medium">
        <color indexed="64"/>
      </bottom>
      <diagonal/>
    </border>
    <border>
      <left/>
      <right style="medium">
        <color rgb="FFFFFFFF"/>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medium">
        <color indexed="64"/>
      </bottom>
      <diagonal/>
    </border>
  </borders>
  <cellStyleXfs count="13">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1" fillId="0" borderId="0"/>
    <xf numFmtId="0" fontId="7" fillId="0" borderId="0" applyNumberFormat="0" applyFill="0" applyBorder="0" applyAlignment="0" applyProtection="0"/>
  </cellStyleXfs>
  <cellXfs count="237">
    <xf numFmtId="0" fontId="0" fillId="0" borderId="0" xfId="0"/>
    <xf numFmtId="0" fontId="5" fillId="3" borderId="1" xfId="0" applyFont="1" applyFill="1" applyBorder="1" applyAlignment="1">
      <alignment horizontal="center" vertical="center"/>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1" xfId="0" applyFill="1" applyBorder="1" applyAlignment="1">
      <alignment horizontal="center" vertical="center" wrapText="1"/>
    </xf>
    <xf numFmtId="0" fontId="0" fillId="5" borderId="3" xfId="0" applyFill="1" applyBorder="1" applyAlignment="1">
      <alignment horizontal="center" vertical="center" wrapText="1"/>
    </xf>
    <xf numFmtId="0" fontId="0" fillId="5" borderId="4" xfId="0" applyFill="1" applyBorder="1" applyAlignment="1">
      <alignment horizontal="center" vertical="center" wrapText="1"/>
    </xf>
    <xf numFmtId="0" fontId="0" fillId="5" borderId="1" xfId="0" applyFill="1" applyBorder="1" applyAlignment="1">
      <alignment horizontal="center" vertical="center" wrapText="1"/>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6" borderId="3" xfId="0" applyFill="1" applyBorder="1" applyAlignment="1">
      <alignment horizontal="center" vertical="center" wrapText="1"/>
    </xf>
    <xf numFmtId="0" fontId="0" fillId="6" borderId="4" xfId="0" applyFill="1" applyBorder="1" applyAlignment="1">
      <alignment horizontal="center" vertical="center" wrapText="1"/>
    </xf>
    <xf numFmtId="0" fontId="0" fillId="6" borderId="1" xfId="0" applyFill="1" applyBorder="1" applyAlignment="1">
      <alignment horizontal="center" vertical="center" wrapText="1"/>
    </xf>
    <xf numFmtId="0" fontId="0" fillId="7" borderId="3" xfId="0" applyFill="1" applyBorder="1" applyAlignment="1">
      <alignment horizontal="center" vertical="center" wrapText="1"/>
    </xf>
    <xf numFmtId="0" fontId="0" fillId="7" borderId="4" xfId="0" applyFill="1" applyBorder="1" applyAlignment="1">
      <alignment horizontal="center" vertical="center" wrapText="1"/>
    </xf>
    <xf numFmtId="0" fontId="0" fillId="7" borderId="1" xfId="0" applyFill="1" applyBorder="1" applyAlignment="1">
      <alignment horizontal="center" vertical="center" wrapText="1"/>
    </xf>
    <xf numFmtId="0" fontId="0" fillId="8" borderId="3" xfId="0" applyFill="1" applyBorder="1" applyAlignment="1">
      <alignment horizontal="center" vertical="center" wrapText="1"/>
    </xf>
    <xf numFmtId="0" fontId="0" fillId="8" borderId="4" xfId="0" applyFill="1" applyBorder="1" applyAlignment="1">
      <alignment horizontal="center" vertical="center" wrapText="1"/>
    </xf>
    <xf numFmtId="0" fontId="0" fillId="8" borderId="1" xfId="0" applyFill="1" applyBorder="1" applyAlignment="1">
      <alignment horizontal="center" vertical="center" wrapText="1"/>
    </xf>
    <xf numFmtId="0" fontId="0" fillId="0" borderId="0" xfId="0" applyBorder="1"/>
    <xf numFmtId="0" fontId="0" fillId="9" borderId="5" xfId="0" applyFill="1" applyBorder="1" applyAlignment="1">
      <alignment horizontal="center" vertical="center" wrapText="1"/>
    </xf>
    <xf numFmtId="0" fontId="0" fillId="9" borderId="3" xfId="0" applyFill="1" applyBorder="1" applyAlignment="1">
      <alignment horizontal="center" vertical="center" wrapText="1"/>
    </xf>
    <xf numFmtId="0" fontId="0" fillId="9" borderId="1" xfId="0" applyFill="1" applyBorder="1" applyAlignment="1">
      <alignment horizontal="center" vertical="center" wrapText="1"/>
    </xf>
    <xf numFmtId="0" fontId="0" fillId="3" borderId="5" xfId="0" applyFill="1" applyBorder="1" applyAlignment="1">
      <alignment horizontal="center" vertical="center"/>
    </xf>
    <xf numFmtId="0" fontId="6" fillId="4" borderId="4" xfId="0" applyFont="1" applyFill="1" applyBorder="1" applyAlignment="1">
      <alignment horizontal="center" vertical="center"/>
    </xf>
    <xf numFmtId="0" fontId="0" fillId="5" borderId="5" xfId="0"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6" xfId="0" applyFont="1" applyFill="1" applyBorder="1" applyAlignment="1">
      <alignment horizontal="center"/>
    </xf>
    <xf numFmtId="0" fontId="5" fillId="11" borderId="4" xfId="0" applyFont="1" applyFill="1" applyBorder="1" applyAlignment="1">
      <alignment horizontal="center" vertical="center" wrapText="1"/>
    </xf>
    <xf numFmtId="0" fontId="5" fillId="11" borderId="4" xfId="0" applyFont="1" applyFill="1" applyBorder="1" applyAlignment="1">
      <alignment horizontal="center"/>
    </xf>
    <xf numFmtId="0" fontId="5" fillId="5" borderId="1" xfId="0" applyFont="1" applyFill="1" applyBorder="1" applyAlignment="1">
      <alignment horizontal="center" vertical="center" wrapText="1"/>
    </xf>
    <xf numFmtId="0" fontId="5" fillId="5" borderId="1" xfId="0" applyFont="1" applyFill="1" applyBorder="1" applyAlignment="1">
      <alignment horizontal="center"/>
    </xf>
    <xf numFmtId="0" fontId="5" fillId="10" borderId="3" xfId="0" applyFont="1" applyFill="1" applyBorder="1" applyAlignment="1">
      <alignment horizontal="center" vertical="center"/>
    </xf>
    <xf numFmtId="0" fontId="5" fillId="11" borderId="1" xfId="0" applyFont="1" applyFill="1" applyBorder="1" applyAlignment="1">
      <alignment horizontal="center"/>
    </xf>
    <xf numFmtId="164" fontId="5" fillId="5" borderId="1" xfId="0" applyNumberFormat="1" applyFont="1" applyFill="1" applyBorder="1" applyAlignment="1">
      <alignment horizontal="center"/>
    </xf>
    <xf numFmtId="0" fontId="5" fillId="10" borderId="7" xfId="0" applyFont="1" applyFill="1" applyBorder="1" applyAlignment="1">
      <alignment horizontal="center" vertical="center"/>
    </xf>
    <xf numFmtId="164" fontId="5" fillId="12" borderId="3" xfId="0" applyNumberFormat="1" applyFont="1" applyFill="1" applyBorder="1" applyAlignment="1">
      <alignment horizontal="center"/>
    </xf>
    <xf numFmtId="0" fontId="0" fillId="4" borderId="4" xfId="0" applyFill="1" applyBorder="1" applyAlignment="1">
      <alignment horizontal="center" vertical="center" wrapText="1"/>
    </xf>
    <xf numFmtId="0" fontId="0" fillId="14" borderId="5" xfId="0" applyFill="1" applyBorder="1" applyAlignment="1">
      <alignment horizontal="center" vertical="center" wrapText="1"/>
    </xf>
    <xf numFmtId="0" fontId="0" fillId="14" borderId="3" xfId="0" applyFill="1" applyBorder="1" applyAlignment="1">
      <alignment horizontal="center" vertical="center" wrapText="1"/>
    </xf>
    <xf numFmtId="0" fontId="0" fillId="14" borderId="4" xfId="0" applyFill="1" applyBorder="1" applyAlignment="1">
      <alignment horizontal="center" vertical="center" wrapText="1"/>
    </xf>
    <xf numFmtId="0" fontId="0" fillId="14" borderId="1" xfId="0" applyFill="1" applyBorder="1" applyAlignment="1">
      <alignment horizontal="center" vertical="center" wrapText="1"/>
    </xf>
    <xf numFmtId="0" fontId="0" fillId="15" borderId="3" xfId="0" applyFill="1" applyBorder="1" applyAlignment="1">
      <alignment horizontal="center" vertical="center" wrapText="1"/>
    </xf>
    <xf numFmtId="0" fontId="0" fillId="15" borderId="4" xfId="0" applyFill="1" applyBorder="1" applyAlignment="1">
      <alignment horizontal="center" vertical="center" wrapText="1"/>
    </xf>
    <xf numFmtId="0" fontId="0" fillId="15" borderId="1" xfId="0" applyFill="1" applyBorder="1" applyAlignment="1">
      <alignment horizontal="center" vertical="center" wrapText="1"/>
    </xf>
    <xf numFmtId="0" fontId="0" fillId="16" borderId="5" xfId="0" applyFill="1" applyBorder="1" applyAlignment="1">
      <alignment horizontal="center" vertical="center" wrapText="1"/>
    </xf>
    <xf numFmtId="0" fontId="0" fillId="16" borderId="3" xfId="0" applyFill="1" applyBorder="1" applyAlignment="1">
      <alignment horizontal="center" vertical="center" wrapText="1"/>
    </xf>
    <xf numFmtId="0" fontId="0" fillId="16" borderId="4" xfId="0" applyFill="1" applyBorder="1" applyAlignment="1">
      <alignment horizontal="center" vertical="center" wrapText="1"/>
    </xf>
    <xf numFmtId="0" fontId="0" fillId="16" borderId="1" xfId="0" applyFill="1" applyBorder="1" applyAlignment="1">
      <alignment horizontal="center" vertical="center" wrapText="1"/>
    </xf>
    <xf numFmtId="0" fontId="0" fillId="18" borderId="3" xfId="0" applyFill="1" applyBorder="1" applyAlignment="1">
      <alignment horizontal="center" vertical="center" wrapText="1"/>
    </xf>
    <xf numFmtId="0" fontId="0" fillId="18" borderId="4" xfId="0" applyFill="1" applyBorder="1" applyAlignment="1">
      <alignment horizontal="center" vertical="center" wrapText="1"/>
    </xf>
    <xf numFmtId="0" fontId="0" fillId="18" borderId="1" xfId="0" applyFill="1" applyBorder="1" applyAlignment="1">
      <alignment horizontal="center" vertical="center" wrapText="1"/>
    </xf>
    <xf numFmtId="0" fontId="0" fillId="19" borderId="3" xfId="0" applyFill="1" applyBorder="1" applyAlignment="1">
      <alignment horizontal="center" vertical="center" wrapText="1"/>
    </xf>
    <xf numFmtId="0" fontId="0" fillId="19" borderId="4" xfId="0" applyFill="1" applyBorder="1" applyAlignment="1">
      <alignment horizontal="center" vertical="center" wrapText="1"/>
    </xf>
    <xf numFmtId="0" fontId="0" fillId="19" borderId="1" xfId="0" applyFill="1" applyBorder="1" applyAlignment="1">
      <alignment horizontal="center" vertical="center" wrapText="1"/>
    </xf>
    <xf numFmtId="0" fontId="6" fillId="4" borderId="4"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4" xfId="0" applyFont="1" applyFill="1" applyBorder="1" applyAlignment="1">
      <alignment horizontal="center" vertical="center"/>
    </xf>
    <xf numFmtId="0" fontId="0" fillId="20" borderId="5" xfId="0" applyFill="1" applyBorder="1" applyAlignment="1">
      <alignment horizontal="center" vertical="center" wrapText="1"/>
    </xf>
    <xf numFmtId="0" fontId="0" fillId="20" borderId="3" xfId="0" applyFill="1" applyBorder="1" applyAlignment="1">
      <alignment horizontal="center" vertical="center" wrapText="1"/>
    </xf>
    <xf numFmtId="0" fontId="0" fillId="20" borderId="4" xfId="0" applyFill="1" applyBorder="1" applyAlignment="1">
      <alignment horizontal="center" vertical="center" wrapText="1"/>
    </xf>
    <xf numFmtId="0" fontId="0" fillId="20" borderId="1" xfId="0" applyFill="1" applyBorder="1" applyAlignment="1">
      <alignment horizontal="center" vertical="center" wrapText="1"/>
    </xf>
    <xf numFmtId="0" fontId="0" fillId="21" borderId="3" xfId="0" applyFill="1" applyBorder="1" applyAlignment="1">
      <alignment horizontal="center" vertical="center" wrapText="1"/>
    </xf>
    <xf numFmtId="0" fontId="0" fillId="21" borderId="4" xfId="0" applyFill="1" applyBorder="1" applyAlignment="1">
      <alignment horizontal="center" vertical="center" wrapText="1"/>
    </xf>
    <xf numFmtId="0" fontId="0" fillId="21" borderId="1" xfId="0" applyFill="1" applyBorder="1" applyAlignment="1">
      <alignment horizontal="center" vertical="center" wrapText="1"/>
    </xf>
    <xf numFmtId="0" fontId="0" fillId="8" borderId="5" xfId="0" applyFill="1" applyBorder="1" applyAlignment="1">
      <alignment horizontal="center" vertical="center" wrapText="1"/>
    </xf>
    <xf numFmtId="0" fontId="6" fillId="4" borderId="4"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4" xfId="0" applyFont="1" applyFill="1" applyBorder="1" applyAlignment="1">
      <alignment horizontal="center" vertical="center"/>
    </xf>
    <xf numFmtId="0" fontId="9" fillId="0" borderId="3" xfId="0" applyFont="1" applyBorder="1" applyAlignment="1">
      <alignment wrapText="1"/>
    </xf>
    <xf numFmtId="0" fontId="0" fillId="0" borderId="3" xfId="0" applyBorder="1" applyAlignment="1">
      <alignment wrapText="1"/>
    </xf>
    <xf numFmtId="0" fontId="13" fillId="0" borderId="3" xfId="0" applyFont="1" applyBorder="1" applyAlignment="1">
      <alignment wrapText="1"/>
    </xf>
    <xf numFmtId="0" fontId="14" fillId="0" borderId="3" xfId="0" applyFont="1" applyBorder="1" applyAlignment="1">
      <alignment wrapText="1"/>
    </xf>
    <xf numFmtId="164" fontId="5" fillId="23" borderId="3" xfId="0" applyNumberFormat="1" applyFont="1" applyFill="1" applyBorder="1" applyAlignment="1">
      <alignment horizontal="center"/>
    </xf>
    <xf numFmtId="0" fontId="5" fillId="11" borderId="3" xfId="0" applyFont="1" applyFill="1" applyBorder="1" applyAlignment="1">
      <alignment horizontal="center" vertical="center" wrapText="1"/>
    </xf>
    <xf numFmtId="0" fontId="5" fillId="11" borderId="3" xfId="0" applyFont="1" applyFill="1" applyBorder="1" applyAlignment="1">
      <alignment horizontal="center"/>
    </xf>
    <xf numFmtId="0" fontId="14" fillId="23" borderId="3" xfId="0" applyFont="1" applyFill="1" applyBorder="1" applyAlignment="1">
      <alignment vertical="center"/>
    </xf>
    <xf numFmtId="0" fontId="5" fillId="24" borderId="1" xfId="0" applyFont="1" applyFill="1" applyBorder="1" applyAlignment="1">
      <alignment horizontal="center" vertical="center"/>
    </xf>
    <xf numFmtId="0" fontId="0" fillId="24" borderId="5" xfId="0" applyFill="1" applyBorder="1" applyAlignment="1">
      <alignment horizontal="center" vertical="center"/>
    </xf>
    <xf numFmtId="0" fontId="0" fillId="24" borderId="3" xfId="0" applyFill="1" applyBorder="1" applyAlignment="1">
      <alignment horizontal="center" vertical="center"/>
    </xf>
    <xf numFmtId="0" fontId="0" fillId="24" borderId="4" xfId="0" applyFill="1" applyBorder="1" applyAlignment="1">
      <alignment horizontal="center" vertical="center"/>
    </xf>
    <xf numFmtId="0" fontId="0" fillId="24" borderId="1" xfId="0" applyFill="1" applyBorder="1" applyAlignment="1">
      <alignment horizontal="center" vertical="center"/>
    </xf>
    <xf numFmtId="0" fontId="0" fillId="3" borderId="2" xfId="0" applyFill="1" applyBorder="1" applyAlignment="1">
      <alignment horizontal="center"/>
    </xf>
    <xf numFmtId="0" fontId="0" fillId="3" borderId="3" xfId="0" applyFill="1" applyBorder="1" applyAlignment="1">
      <alignment horizontal="center"/>
    </xf>
    <xf numFmtId="0" fontId="0" fillId="3" borderId="1" xfId="0" applyFill="1" applyBorder="1" applyAlignment="1">
      <alignment horizontal="center"/>
    </xf>
    <xf numFmtId="0" fontId="0" fillId="24" borderId="2" xfId="0" applyFill="1" applyBorder="1" applyAlignment="1">
      <alignment horizontal="center"/>
    </xf>
    <xf numFmtId="0" fontId="0" fillId="24" borderId="3" xfId="0" applyFill="1" applyBorder="1" applyAlignment="1">
      <alignment horizontal="center"/>
    </xf>
    <xf numFmtId="0" fontId="0" fillId="24" borderId="1" xfId="0" applyFill="1" applyBorder="1" applyAlignment="1">
      <alignment horizontal="center"/>
    </xf>
    <xf numFmtId="0" fontId="0" fillId="24" borderId="0" xfId="0" applyFill="1"/>
    <xf numFmtId="0" fontId="0" fillId="3" borderId="0" xfId="0" applyFill="1"/>
    <xf numFmtId="0" fontId="0" fillId="25" borderId="2" xfId="0" applyFill="1" applyBorder="1" applyAlignment="1">
      <alignment horizontal="center"/>
    </xf>
    <xf numFmtId="0" fontId="0" fillId="25" borderId="3" xfId="0" applyFill="1" applyBorder="1" applyAlignment="1">
      <alignment horizontal="center"/>
    </xf>
    <xf numFmtId="0" fontId="0" fillId="25" borderId="1" xfId="0" applyFill="1" applyBorder="1" applyAlignment="1">
      <alignment horizontal="center"/>
    </xf>
    <xf numFmtId="0" fontId="0" fillId="0" borderId="0" xfId="0" applyAlignment="1">
      <alignment vertical="center"/>
    </xf>
    <xf numFmtId="0" fontId="0" fillId="25" borderId="3" xfId="0" applyFill="1" applyBorder="1" applyAlignment="1">
      <alignment horizontal="center" vertical="center"/>
    </xf>
    <xf numFmtId="0" fontId="0" fillId="25" borderId="4" xfId="0" applyFill="1" applyBorder="1" applyAlignment="1">
      <alignment horizontal="center" vertical="center"/>
    </xf>
    <xf numFmtId="0" fontId="0" fillId="25" borderId="1" xfId="0" applyFill="1" applyBorder="1" applyAlignment="1">
      <alignment horizontal="center" vertical="center"/>
    </xf>
    <xf numFmtId="0" fontId="0" fillId="25" borderId="5" xfId="0" applyFill="1" applyBorder="1" applyAlignment="1">
      <alignment horizontal="center" vertical="center"/>
    </xf>
    <xf numFmtId="0" fontId="5" fillId="25" borderId="1" xfId="0" applyFont="1" applyFill="1" applyBorder="1" applyAlignment="1">
      <alignment horizontal="center" vertical="center"/>
    </xf>
    <xf numFmtId="0" fontId="6" fillId="4" borderId="3" xfId="0" applyFont="1" applyFill="1" applyBorder="1" applyAlignment="1">
      <alignment horizontal="center" vertical="center"/>
    </xf>
    <xf numFmtId="0" fontId="15" fillId="0" borderId="0" xfId="0" applyFont="1"/>
    <xf numFmtId="0" fontId="15" fillId="0" borderId="0" xfId="0" applyFont="1" applyFill="1"/>
    <xf numFmtId="0" fontId="0" fillId="0" borderId="0" xfId="0" applyFill="1"/>
    <xf numFmtId="0" fontId="16" fillId="0" borderId="0" xfId="0" applyFont="1"/>
    <xf numFmtId="0" fontId="16" fillId="0" borderId="0" xfId="0" applyFont="1" applyAlignment="1">
      <alignment wrapText="1"/>
    </xf>
    <xf numFmtId="0" fontId="17" fillId="0" borderId="0" xfId="0" applyFont="1"/>
    <xf numFmtId="0" fontId="1" fillId="0" borderId="0" xfId="0" applyFont="1" applyAlignment="1">
      <alignment vertical="center"/>
    </xf>
    <xf numFmtId="0" fontId="18" fillId="0" borderId="0" xfId="0" applyFont="1" applyAlignment="1">
      <alignment vertical="center"/>
    </xf>
    <xf numFmtId="0" fontId="20" fillId="0" borderId="0" xfId="0" applyFont="1"/>
    <xf numFmtId="0" fontId="17" fillId="0" borderId="0" xfId="0" applyFont="1" applyAlignment="1">
      <alignment vertical="center"/>
    </xf>
    <xf numFmtId="165" fontId="16" fillId="0" borderId="0" xfId="0" applyNumberFormat="1" applyFont="1"/>
    <xf numFmtId="0" fontId="16" fillId="4" borderId="0" xfId="0" applyFont="1" applyFill="1"/>
    <xf numFmtId="165" fontId="0" fillId="0" borderId="0" xfId="0" applyNumberFormat="1"/>
    <xf numFmtId="165" fontId="20" fillId="0" borderId="0" xfId="0" applyNumberFormat="1" applyFont="1"/>
    <xf numFmtId="166" fontId="16" fillId="0" borderId="0" xfId="0" applyNumberFormat="1" applyFont="1"/>
    <xf numFmtId="166" fontId="20" fillId="0" borderId="0" xfId="0" applyNumberFormat="1" applyFont="1"/>
    <xf numFmtId="0" fontId="0" fillId="4" borderId="0" xfId="0" applyFill="1"/>
    <xf numFmtId="0" fontId="1" fillId="4" borderId="0" xfId="0" applyFont="1" applyFill="1" applyAlignment="1">
      <alignment vertical="center"/>
    </xf>
    <xf numFmtId="0" fontId="21" fillId="0" borderId="0" xfId="0" applyFont="1" applyAlignment="1">
      <alignment vertical="center"/>
    </xf>
    <xf numFmtId="0" fontId="16" fillId="0" borderId="0" xfId="0" applyFont="1" applyAlignment="1">
      <alignment vertical="center"/>
    </xf>
    <xf numFmtId="166" fontId="16" fillId="0" borderId="0" xfId="0" applyNumberFormat="1" applyFont="1" applyAlignment="1">
      <alignment vertical="center"/>
    </xf>
    <xf numFmtId="165" fontId="16" fillId="0" borderId="0" xfId="0" applyNumberFormat="1" applyFont="1" applyAlignment="1">
      <alignment vertical="center"/>
    </xf>
    <xf numFmtId="0" fontId="16" fillId="4" borderId="0" xfId="0" applyFont="1" applyFill="1" applyAlignment="1">
      <alignment vertical="center"/>
    </xf>
    <xf numFmtId="0" fontId="22" fillId="0" borderId="0" xfId="0" applyFont="1" applyAlignment="1">
      <alignment vertical="center"/>
    </xf>
    <xf numFmtId="167" fontId="16" fillId="4" borderId="0" xfId="0" applyNumberFormat="1" applyFont="1" applyFill="1" applyAlignment="1">
      <alignment vertical="center"/>
    </xf>
    <xf numFmtId="0" fontId="23" fillId="0" borderId="0" xfId="0" applyFont="1"/>
    <xf numFmtId="165" fontId="9" fillId="0" borderId="3" xfId="0" applyNumberFormat="1" applyFont="1" applyBorder="1"/>
    <xf numFmtId="165" fontId="10" fillId="22" borderId="12" xfId="0" applyNumberFormat="1" applyFont="1" applyFill="1" applyBorder="1" applyAlignment="1">
      <alignment horizontal="center" vertical="center" wrapText="1"/>
    </xf>
    <xf numFmtId="165" fontId="10" fillId="22" borderId="13" xfId="0" applyNumberFormat="1" applyFont="1" applyFill="1" applyBorder="1" applyAlignment="1">
      <alignment horizontal="center" vertical="center" wrapText="1"/>
    </xf>
    <xf numFmtId="165" fontId="10" fillId="22" borderId="14" xfId="0" applyNumberFormat="1" applyFont="1" applyFill="1" applyBorder="1" applyAlignment="1">
      <alignment horizontal="center" vertical="center" wrapText="1"/>
    </xf>
    <xf numFmtId="165" fontId="13" fillId="0" borderId="3" xfId="0" applyNumberFormat="1" applyFont="1" applyBorder="1" applyAlignment="1">
      <alignment wrapText="1"/>
    </xf>
    <xf numFmtId="165" fontId="9" fillId="0" borderId="9" xfId="0" applyNumberFormat="1" applyFont="1" applyBorder="1" applyAlignment="1">
      <alignment wrapText="1"/>
    </xf>
    <xf numFmtId="165" fontId="9" fillId="0" borderId="3" xfId="0" applyNumberFormat="1" applyFont="1" applyBorder="1" applyAlignment="1">
      <alignment wrapText="1"/>
    </xf>
    <xf numFmtId="165" fontId="10" fillId="22" borderId="15" xfId="0" applyNumberFormat="1" applyFont="1" applyFill="1" applyBorder="1" applyAlignment="1">
      <alignment horizontal="center" vertical="center" wrapText="1"/>
    </xf>
    <xf numFmtId="165" fontId="10" fillId="22" borderId="16" xfId="0" applyNumberFormat="1" applyFont="1" applyFill="1" applyBorder="1" applyAlignment="1">
      <alignment horizontal="center" vertical="center" wrapText="1"/>
    </xf>
    <xf numFmtId="165" fontId="10" fillId="22" borderId="17" xfId="0" applyNumberFormat="1" applyFont="1" applyFill="1" applyBorder="1" applyAlignment="1">
      <alignment horizontal="center" vertical="center" wrapText="1"/>
    </xf>
    <xf numFmtId="165" fontId="9" fillId="0" borderId="0" xfId="0" applyNumberFormat="1" applyFont="1" applyAlignment="1">
      <alignment wrapText="1"/>
    </xf>
    <xf numFmtId="165" fontId="13" fillId="0" borderId="0" xfId="0" applyNumberFormat="1" applyFont="1" applyAlignment="1">
      <alignment wrapText="1"/>
    </xf>
    <xf numFmtId="0" fontId="24" fillId="0" borderId="0" xfId="0" applyFont="1"/>
    <xf numFmtId="0" fontId="21" fillId="0" borderId="0" xfId="0" applyFont="1" applyFill="1" applyAlignment="1">
      <alignment vertical="center"/>
    </xf>
    <xf numFmtId="0" fontId="16" fillId="0" borderId="0" xfId="0" applyFont="1" applyFill="1"/>
    <xf numFmtId="0" fontId="25" fillId="0" borderId="0" xfId="0" applyFont="1" applyAlignment="1">
      <alignment vertical="center"/>
    </xf>
    <xf numFmtId="0" fontId="0" fillId="0" borderId="0" xfId="0" applyFont="1"/>
    <xf numFmtId="0" fontId="0" fillId="0" borderId="0" xfId="0" applyFont="1" applyAlignment="1">
      <alignment vertical="center"/>
    </xf>
    <xf numFmtId="0" fontId="21" fillId="0" borderId="0" xfId="0" applyFont="1"/>
    <xf numFmtId="0" fontId="1" fillId="0" borderId="24" xfId="0" applyFont="1" applyBorder="1" applyAlignment="1">
      <alignment vertical="center"/>
    </xf>
    <xf numFmtId="0" fontId="0" fillId="0" borderId="24" xfId="0" applyBorder="1"/>
    <xf numFmtId="1" fontId="16" fillId="0" borderId="0" xfId="0" applyNumberFormat="1" applyFont="1" applyAlignment="1">
      <alignment vertical="center"/>
    </xf>
    <xf numFmtId="1" fontId="0" fillId="0" borderId="0" xfId="0" applyNumberFormat="1"/>
    <xf numFmtId="1" fontId="16" fillId="4" borderId="0" xfId="0" applyNumberFormat="1" applyFont="1" applyFill="1" applyAlignment="1">
      <alignment vertical="center"/>
    </xf>
    <xf numFmtId="165" fontId="16" fillId="4" borderId="0" xfId="0" applyNumberFormat="1" applyFont="1" applyFill="1" applyAlignment="1">
      <alignment vertical="center"/>
    </xf>
    <xf numFmtId="1" fontId="20" fillId="0" borderId="0" xfId="0" applyNumberFormat="1" applyFont="1" applyAlignment="1">
      <alignment vertical="center"/>
    </xf>
    <xf numFmtId="165" fontId="20" fillId="0" borderId="0" xfId="0" applyNumberFormat="1" applyFont="1" applyAlignment="1">
      <alignment vertical="center"/>
    </xf>
    <xf numFmtId="1" fontId="16" fillId="0" borderId="0" xfId="0" applyNumberFormat="1" applyFont="1" applyFill="1" applyAlignment="1">
      <alignment vertical="center"/>
    </xf>
    <xf numFmtId="165" fontId="16" fillId="0" borderId="0" xfId="0" applyNumberFormat="1" applyFont="1" applyFill="1" applyAlignment="1">
      <alignment vertical="center"/>
    </xf>
    <xf numFmtId="1" fontId="0" fillId="0" borderId="0" xfId="0" applyNumberFormat="1" applyFont="1" applyAlignment="1">
      <alignment vertical="center"/>
    </xf>
    <xf numFmtId="1" fontId="0" fillId="0" borderId="0" xfId="0" applyNumberFormat="1" applyAlignment="1">
      <alignment vertical="center"/>
    </xf>
    <xf numFmtId="0" fontId="0" fillId="0" borderId="24" xfId="0" applyBorder="1" applyAlignment="1">
      <alignment vertical="center"/>
    </xf>
    <xf numFmtId="165" fontId="16" fillId="0" borderId="0" xfId="0" applyNumberFormat="1" applyFont="1" applyAlignment="1">
      <alignment horizontal="right"/>
    </xf>
    <xf numFmtId="166" fontId="16" fillId="0" borderId="0" xfId="0" applyNumberFormat="1" applyFont="1" applyAlignment="1">
      <alignment horizontal="right"/>
    </xf>
    <xf numFmtId="165" fontId="20" fillId="0" borderId="0" xfId="0" applyNumberFormat="1" applyFont="1" applyAlignment="1">
      <alignment horizontal="right"/>
    </xf>
    <xf numFmtId="166" fontId="20" fillId="0" borderId="0" xfId="0" applyNumberFormat="1" applyFont="1" applyAlignment="1">
      <alignment horizontal="right"/>
    </xf>
    <xf numFmtId="0" fontId="20" fillId="0" borderId="0" xfId="0" applyFont="1" applyAlignment="1">
      <alignment horizontal="right"/>
    </xf>
    <xf numFmtId="0" fontId="16" fillId="0" borderId="0" xfId="0" applyFont="1" applyAlignment="1">
      <alignment horizontal="right"/>
    </xf>
    <xf numFmtId="167" fontId="16" fillId="0" borderId="0" xfId="0" applyNumberFormat="1" applyFont="1" applyAlignment="1">
      <alignment vertical="center"/>
    </xf>
    <xf numFmtId="167" fontId="20" fillId="0" borderId="0" xfId="0" applyNumberFormat="1" applyFont="1" applyAlignment="1">
      <alignment vertical="center"/>
    </xf>
    <xf numFmtId="167" fontId="16" fillId="0" borderId="0" xfId="0" applyNumberFormat="1" applyFont="1" applyFill="1" applyAlignment="1">
      <alignment vertical="center"/>
    </xf>
    <xf numFmtId="167" fontId="0" fillId="0" borderId="0" xfId="0" applyNumberFormat="1" applyFont="1" applyAlignment="1">
      <alignment vertical="center"/>
    </xf>
    <xf numFmtId="167" fontId="0" fillId="0" borderId="0" xfId="0" applyNumberFormat="1" applyAlignment="1">
      <alignment vertical="center"/>
    </xf>
    <xf numFmtId="0" fontId="20" fillId="0" borderId="0" xfId="0" applyFont="1" applyAlignment="1">
      <alignment vertical="top" wrapText="1"/>
    </xf>
    <xf numFmtId="0" fontId="16" fillId="0" borderId="0" xfId="0" applyFont="1" applyAlignment="1">
      <alignment vertical="top" wrapText="1"/>
    </xf>
    <xf numFmtId="1" fontId="0" fillId="4" borderId="0" xfId="0" applyNumberFormat="1" applyFill="1"/>
    <xf numFmtId="1" fontId="9" fillId="0" borderId="3" xfId="0" applyNumberFormat="1" applyFont="1" applyFill="1" applyBorder="1" applyAlignment="1">
      <alignment wrapText="1"/>
    </xf>
    <xf numFmtId="1" fontId="13" fillId="0" borderId="3" xfId="0" applyNumberFormat="1" applyFont="1" applyFill="1" applyBorder="1" applyAlignment="1">
      <alignment wrapText="1"/>
    </xf>
    <xf numFmtId="1" fontId="0" fillId="0" borderId="0" xfId="0" applyNumberFormat="1" applyFill="1"/>
    <xf numFmtId="0" fontId="21" fillId="0" borderId="0" xfId="0" applyFont="1" applyFill="1"/>
    <xf numFmtId="0" fontId="1" fillId="0" borderId="0" xfId="0" applyFont="1" applyFill="1" applyAlignment="1">
      <alignment vertical="center"/>
    </xf>
    <xf numFmtId="0" fontId="5" fillId="23" borderId="3" xfId="0" applyFont="1" applyFill="1" applyBorder="1" applyAlignment="1">
      <alignment horizontal="center" wrapText="1"/>
    </xf>
    <xf numFmtId="2" fontId="12" fillId="0" borderId="3" xfId="11" applyNumberFormat="1" applyFont="1" applyFill="1" applyBorder="1" applyAlignment="1">
      <alignment horizontal="right" wrapText="1"/>
    </xf>
    <xf numFmtId="49" fontId="0" fillId="0" borderId="3" xfId="0" applyNumberFormat="1" applyBorder="1" applyAlignment="1">
      <alignment horizontal="right" wrapText="1"/>
    </xf>
    <xf numFmtId="165" fontId="13" fillId="0" borderId="0" xfId="0" applyNumberFormat="1" applyFont="1" applyBorder="1" applyAlignment="1">
      <alignment wrapText="1"/>
    </xf>
    <xf numFmtId="0" fontId="20" fillId="0" borderId="0" xfId="0" applyFont="1" applyAlignment="1">
      <alignment wrapText="1"/>
    </xf>
    <xf numFmtId="165" fontId="20" fillId="0" borderId="0" xfId="0" applyNumberFormat="1" applyFont="1" applyAlignment="1">
      <alignment horizontal="right" wrapText="1"/>
    </xf>
    <xf numFmtId="166" fontId="20" fillId="0" borderId="0" xfId="0" applyNumberFormat="1" applyFont="1" applyAlignment="1">
      <alignment horizontal="right" wrapText="1"/>
    </xf>
    <xf numFmtId="0" fontId="20" fillId="0" borderId="0" xfId="0" applyFont="1" applyAlignment="1">
      <alignment horizontal="right" wrapText="1"/>
    </xf>
    <xf numFmtId="0" fontId="26" fillId="0" borderId="0" xfId="0" applyFont="1" applyFill="1" applyAlignment="1">
      <alignment vertical="center"/>
    </xf>
    <xf numFmtId="0" fontId="0" fillId="0" borderId="0" xfId="0" applyFill="1" applyAlignment="1">
      <alignment vertical="center"/>
    </xf>
    <xf numFmtId="0" fontId="19" fillId="0" borderId="0" xfId="0" applyFont="1" applyAlignment="1">
      <alignment wrapText="1"/>
    </xf>
    <xf numFmtId="0" fontId="24" fillId="0" borderId="0" xfId="0" applyFont="1" applyFill="1"/>
    <xf numFmtId="0" fontId="20" fillId="0" borderId="0" xfId="0" applyFont="1" applyFill="1"/>
    <xf numFmtId="165" fontId="20" fillId="0" borderId="0" xfId="0" applyNumberFormat="1" applyFont="1" applyFill="1" applyAlignment="1">
      <alignment horizontal="right"/>
    </xf>
    <xf numFmtId="0" fontId="18" fillId="0" borderId="0" xfId="0" applyFont="1" applyFill="1" applyAlignment="1">
      <alignment vertical="center"/>
    </xf>
    <xf numFmtId="0" fontId="7" fillId="0" borderId="0" xfId="12" applyFill="1" applyAlignment="1">
      <alignment vertical="center"/>
    </xf>
    <xf numFmtId="1" fontId="0" fillId="0" borderId="0" xfId="0" applyNumberFormat="1" applyFill="1" applyAlignment="1">
      <alignment vertical="center"/>
    </xf>
    <xf numFmtId="0" fontId="5" fillId="10" borderId="19" xfId="0" applyFont="1" applyFill="1" applyBorder="1" applyAlignment="1">
      <alignment horizontal="center" vertical="center"/>
    </xf>
    <xf numFmtId="0" fontId="5" fillId="10" borderId="18" xfId="0" applyFont="1" applyFill="1" applyBorder="1" applyAlignment="1">
      <alignment horizontal="center" vertical="center"/>
    </xf>
    <xf numFmtId="0" fontId="6" fillId="8" borderId="3" xfId="0" applyFont="1" applyFill="1" applyBorder="1" applyAlignment="1">
      <alignment horizontal="center" vertical="center"/>
    </xf>
    <xf numFmtId="0" fontId="6" fillId="8" borderId="1"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1"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1" xfId="0" applyFont="1" applyFill="1" applyBorder="1" applyAlignment="1">
      <alignment horizontal="center" vertical="center"/>
    </xf>
    <xf numFmtId="49" fontId="4" fillId="2" borderId="1" xfId="0" applyNumberFormat="1" applyFont="1" applyFill="1" applyBorder="1" applyAlignment="1">
      <alignment horizontal="center" vertical="center" wrapText="1"/>
    </xf>
    <xf numFmtId="0" fontId="6" fillId="4" borderId="2"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1" xfId="0" applyFont="1" applyFill="1" applyBorder="1" applyAlignment="1">
      <alignment horizontal="center" vertical="center"/>
    </xf>
    <xf numFmtId="0" fontId="5" fillId="23" borderId="8" xfId="0" applyFont="1" applyFill="1" applyBorder="1" applyAlignment="1">
      <alignment horizontal="center" vertical="center" wrapText="1"/>
    </xf>
    <xf numFmtId="0" fontId="5" fillId="23" borderId="9" xfId="0" applyFont="1" applyFill="1" applyBorder="1" applyAlignment="1">
      <alignment horizontal="center" vertical="center" wrapText="1"/>
    </xf>
    <xf numFmtId="0" fontId="6" fillId="8" borderId="5" xfId="0" applyFont="1" applyFill="1" applyBorder="1" applyAlignment="1">
      <alignment horizontal="center" vertical="center"/>
    </xf>
    <xf numFmtId="0" fontId="6" fillId="7" borderId="3"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5" xfId="0" applyFont="1" applyFill="1" applyBorder="1" applyAlignment="1">
      <alignment horizontal="center" vertical="center"/>
    </xf>
    <xf numFmtId="0" fontId="6" fillId="7" borderId="4" xfId="0" applyFont="1" applyFill="1" applyBorder="1" applyAlignment="1">
      <alignment horizontal="center" vertical="center"/>
    </xf>
    <xf numFmtId="0" fontId="6" fillId="17" borderId="3" xfId="0" applyFont="1" applyFill="1" applyBorder="1" applyAlignment="1">
      <alignment horizontal="center" vertical="center"/>
    </xf>
    <xf numFmtId="0" fontId="6" fillId="17" borderId="4" xfId="0" applyFont="1" applyFill="1" applyBorder="1" applyAlignment="1">
      <alignment horizontal="center" vertical="center"/>
    </xf>
    <xf numFmtId="0" fontId="6" fillId="17" borderId="1" xfId="0" applyFont="1" applyFill="1" applyBorder="1" applyAlignment="1">
      <alignment horizontal="center" vertical="center"/>
    </xf>
    <xf numFmtId="0" fontId="6" fillId="8" borderId="4" xfId="0" applyFont="1" applyFill="1" applyBorder="1" applyAlignment="1">
      <alignment horizontal="center" vertical="center"/>
    </xf>
    <xf numFmtId="0" fontId="6" fillId="13" borderId="5" xfId="0" applyFont="1" applyFill="1" applyBorder="1" applyAlignment="1">
      <alignment horizontal="center" vertical="center"/>
    </xf>
    <xf numFmtId="0" fontId="6" fillId="13" borderId="3" xfId="0" applyFont="1" applyFill="1" applyBorder="1" applyAlignment="1">
      <alignment horizontal="center" vertical="center"/>
    </xf>
    <xf numFmtId="0" fontId="6" fillId="13" borderId="4" xfId="0" applyFont="1" applyFill="1" applyBorder="1" applyAlignment="1">
      <alignment horizontal="center" vertical="center"/>
    </xf>
    <xf numFmtId="0" fontId="6" fillId="13" borderId="1" xfId="0" applyFont="1" applyFill="1" applyBorder="1" applyAlignment="1">
      <alignment horizontal="center" vertical="center"/>
    </xf>
    <xf numFmtId="0" fontId="5" fillId="12" borderId="8" xfId="0" applyFont="1" applyFill="1" applyBorder="1" applyAlignment="1">
      <alignment horizontal="center" vertical="center"/>
    </xf>
    <xf numFmtId="0" fontId="5" fillId="12" borderId="9" xfId="0" applyFont="1" applyFill="1" applyBorder="1" applyAlignment="1">
      <alignment horizontal="center" vertical="center"/>
    </xf>
    <xf numFmtId="0" fontId="9" fillId="0" borderId="20" xfId="0" applyFont="1" applyBorder="1" applyAlignment="1">
      <alignment horizontal="center"/>
    </xf>
    <xf numFmtId="0" fontId="9" fillId="0" borderId="21" xfId="0" applyFont="1" applyBorder="1" applyAlignment="1">
      <alignment horizontal="center"/>
    </xf>
    <xf numFmtId="0" fontId="9" fillId="0" borderId="22" xfId="0" applyFont="1" applyBorder="1" applyAlignment="1">
      <alignment horizontal="center"/>
    </xf>
    <xf numFmtId="0" fontId="9" fillId="0" borderId="19" xfId="0" applyFont="1" applyBorder="1" applyAlignment="1">
      <alignment horizontal="center"/>
    </xf>
    <xf numFmtId="0" fontId="9" fillId="0" borderId="18" xfId="0" applyFont="1" applyBorder="1" applyAlignment="1">
      <alignment horizontal="center"/>
    </xf>
    <xf numFmtId="0" fontId="9" fillId="0" borderId="23" xfId="0" applyFont="1" applyBorder="1" applyAlignment="1">
      <alignment horizontal="center"/>
    </xf>
    <xf numFmtId="0" fontId="17" fillId="0" borderId="0" xfId="0" applyFont="1" applyAlignment="1">
      <alignment wrapText="1"/>
    </xf>
    <xf numFmtId="0" fontId="0" fillId="0" borderId="0" xfId="0" applyAlignment="1">
      <alignment wrapText="1"/>
    </xf>
    <xf numFmtId="0" fontId="19" fillId="0" borderId="0" xfId="0" applyFont="1" applyAlignment="1">
      <alignment wrapText="1"/>
    </xf>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2" builtinId="8"/>
    <cellStyle name="Normal" xfId="0" builtinId="0"/>
    <cellStyle name="Normal_Variable names" xfId="11"/>
  </cellStyles>
  <dxfs count="0"/>
  <tableStyles count="0" defaultTableStyle="TableStyleMedium2" defaultPivotStyle="PivotStyleLight16"/>
  <colors>
    <mruColors>
      <color rgb="FF00FCF7"/>
      <color rgb="FF8EED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abSelected="1" zoomScaleNormal="100" workbookViewId="0"/>
  </sheetViews>
  <sheetFormatPr defaultColWidth="10.85546875" defaultRowHeight="14.25"/>
  <cols>
    <col min="1" max="1" width="18.28515625" style="171" customWidth="1"/>
    <col min="2" max="2" width="85.85546875" style="105" customWidth="1"/>
    <col min="3" max="16384" width="10.85546875" style="104"/>
  </cols>
  <sheetData>
    <row r="1" spans="1:2" ht="42.95" customHeight="1">
      <c r="A1" s="170" t="s">
        <v>217</v>
      </c>
      <c r="B1" s="171" t="s">
        <v>219</v>
      </c>
    </row>
    <row r="2" spans="1:2" ht="57.95" customHeight="1">
      <c r="A2" s="170" t="s">
        <v>226</v>
      </c>
      <c r="B2" s="171" t="s">
        <v>224</v>
      </c>
    </row>
    <row r="3" spans="1:2" ht="57.95" customHeight="1">
      <c r="A3" s="170" t="s">
        <v>223</v>
      </c>
      <c r="B3" s="171" t="s">
        <v>225</v>
      </c>
    </row>
    <row r="4" spans="1:2" ht="30">
      <c r="A4" s="170" t="s">
        <v>160</v>
      </c>
      <c r="B4" s="171" t="s">
        <v>218</v>
      </c>
    </row>
    <row r="5" spans="1:2" s="105" customFormat="1" ht="46.5" customHeight="1">
      <c r="A5" s="170" t="s">
        <v>161</v>
      </c>
      <c r="B5" s="171" t="s">
        <v>284</v>
      </c>
    </row>
    <row r="6" spans="1:2" ht="33" customHeight="1">
      <c r="A6" s="170"/>
      <c r="B6" s="171" t="s">
        <v>260</v>
      </c>
    </row>
    <row r="7" spans="1:2" ht="47.25" customHeight="1">
      <c r="A7" s="170"/>
      <c r="B7" s="171" t="s">
        <v>261</v>
      </c>
    </row>
    <row r="8" spans="1:2" ht="15">
      <c r="A8" s="170"/>
    </row>
    <row r="9" spans="1:2" ht="15">
      <c r="A9" s="170"/>
    </row>
    <row r="10" spans="1:2" ht="15">
      <c r="A10" s="17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J59"/>
  <sheetViews>
    <sheetView topLeftCell="DM1" workbookViewId="0">
      <pane ySplit="4" topLeftCell="A5" activePane="bottomLeft" state="frozen"/>
      <selection activeCell="FW1" sqref="FW1"/>
      <selection pane="bottomLeft" activeCell="EC6" sqref="EC6"/>
    </sheetView>
  </sheetViews>
  <sheetFormatPr defaultColWidth="8.85546875" defaultRowHeight="15"/>
  <cols>
    <col min="1" max="1" width="15.140625" customWidth="1"/>
    <col min="116" max="116" width="8.85546875" style="20"/>
    <col min="122" max="122" width="15.28515625" customWidth="1"/>
  </cols>
  <sheetData>
    <row r="1" spans="1:192">
      <c r="B1" s="195" t="s">
        <v>43</v>
      </c>
      <c r="C1" s="196"/>
      <c r="D1" s="196"/>
      <c r="E1" s="196"/>
      <c r="F1" s="196"/>
      <c r="G1" s="196"/>
      <c r="H1" s="196"/>
      <c r="I1" s="196"/>
      <c r="J1" s="196"/>
    </row>
    <row r="2" spans="1:192" ht="23.45" customHeight="1">
      <c r="B2" s="33">
        <v>0</v>
      </c>
      <c r="C2" s="33">
        <v>0.05</v>
      </c>
      <c r="D2" s="33">
        <v>0.14000000000000001</v>
      </c>
      <c r="E2" s="33">
        <v>0.36</v>
      </c>
      <c r="F2" s="33">
        <v>0.71</v>
      </c>
      <c r="G2" s="33">
        <v>1.5</v>
      </c>
      <c r="H2" s="33">
        <v>3.5</v>
      </c>
      <c r="I2" s="33">
        <v>6</v>
      </c>
      <c r="J2" s="33">
        <v>0</v>
      </c>
      <c r="DL2"/>
      <c r="FB2" s="33">
        <v>0</v>
      </c>
      <c r="FC2" s="33">
        <v>0.05</v>
      </c>
      <c r="FD2" s="33">
        <v>0.14000000000000001</v>
      </c>
      <c r="FE2" s="33">
        <v>0.36</v>
      </c>
      <c r="FF2" s="33">
        <v>0.71</v>
      </c>
      <c r="FG2" s="33">
        <v>1.1399999999999999</v>
      </c>
      <c r="FH2" s="36">
        <v>0</v>
      </c>
    </row>
    <row r="3" spans="1:192" ht="17.25">
      <c r="A3" s="207" t="s">
        <v>0</v>
      </c>
      <c r="B3" s="213" t="s">
        <v>92</v>
      </c>
      <c r="C3" s="197"/>
      <c r="D3" s="197"/>
      <c r="E3" s="197"/>
      <c r="F3" s="197"/>
      <c r="G3" s="197"/>
      <c r="H3" s="197"/>
      <c r="I3" s="197"/>
      <c r="J3" s="198"/>
      <c r="K3" s="68"/>
      <c r="L3" s="68"/>
      <c r="M3" s="68"/>
      <c r="N3" s="208" t="s">
        <v>220</v>
      </c>
      <c r="O3" s="202"/>
      <c r="P3" s="202"/>
      <c r="Q3" s="202"/>
      <c r="R3" s="202"/>
      <c r="S3" s="202"/>
      <c r="T3" s="202"/>
      <c r="U3" s="202"/>
      <c r="V3" s="204"/>
      <c r="W3" s="25"/>
      <c r="X3" s="25"/>
      <c r="Y3" s="25"/>
      <c r="Z3" s="205" t="s">
        <v>2</v>
      </c>
      <c r="AA3" s="205"/>
      <c r="AB3" s="205"/>
      <c r="AC3" s="205"/>
      <c r="AD3" s="205"/>
      <c r="AE3" s="205"/>
      <c r="AF3" s="205"/>
      <c r="AG3" s="205"/>
      <c r="AH3" s="206"/>
      <c r="AI3" s="25"/>
      <c r="AJ3" s="25"/>
      <c r="AK3" s="25"/>
      <c r="AL3" s="197" t="s">
        <v>103</v>
      </c>
      <c r="AM3" s="197"/>
      <c r="AN3" s="197"/>
      <c r="AO3" s="197"/>
      <c r="AP3" s="197"/>
      <c r="AQ3" s="197"/>
      <c r="AR3" s="197"/>
      <c r="AS3" s="197"/>
      <c r="AT3" s="198"/>
      <c r="AU3" s="67"/>
      <c r="AV3" s="67"/>
      <c r="AW3" s="67"/>
      <c r="AX3" s="205" t="s">
        <v>104</v>
      </c>
      <c r="AY3" s="205"/>
      <c r="AZ3" s="205"/>
      <c r="BA3" s="205"/>
      <c r="BB3" s="205"/>
      <c r="BC3" s="205"/>
      <c r="BD3" s="205"/>
      <c r="BE3" s="205"/>
      <c r="BF3" s="206"/>
      <c r="BG3" s="67"/>
      <c r="BH3" s="67"/>
      <c r="BI3" s="67"/>
      <c r="BJ3" s="209" t="s">
        <v>20</v>
      </c>
      <c r="BK3" s="209"/>
      <c r="BL3" s="209"/>
      <c r="BM3" s="209"/>
      <c r="BN3" s="209"/>
      <c r="BO3" s="209"/>
      <c r="BP3" s="209"/>
      <c r="BQ3" s="209"/>
      <c r="BR3" s="210"/>
      <c r="BS3" s="25"/>
      <c r="BT3" s="25"/>
      <c r="BU3" s="25"/>
      <c r="BV3" s="197" t="s">
        <v>105</v>
      </c>
      <c r="BW3" s="197"/>
      <c r="BX3" s="197"/>
      <c r="BY3" s="197"/>
      <c r="BZ3" s="197"/>
      <c r="CA3" s="197"/>
      <c r="CB3" s="197"/>
      <c r="CC3" s="197"/>
      <c r="CD3" s="198"/>
      <c r="CE3" s="68"/>
      <c r="CF3" s="68"/>
      <c r="CG3" s="68"/>
      <c r="CH3" s="205" t="s">
        <v>30</v>
      </c>
      <c r="CI3" s="205"/>
      <c r="CJ3" s="205"/>
      <c r="CK3" s="205"/>
      <c r="CL3" s="205"/>
      <c r="CM3" s="205"/>
      <c r="CN3" s="205"/>
      <c r="CO3" s="205"/>
      <c r="CP3" s="206"/>
      <c r="CQ3" s="25"/>
      <c r="CR3" s="25"/>
      <c r="CS3" s="25"/>
      <c r="CT3" s="214" t="s">
        <v>31</v>
      </c>
      <c r="CU3" s="214"/>
      <c r="CV3" s="214"/>
      <c r="CW3" s="214"/>
      <c r="CX3" s="214"/>
      <c r="CY3" s="214"/>
      <c r="CZ3" s="214"/>
      <c r="DA3" s="214"/>
      <c r="DB3" s="215"/>
      <c r="DC3" s="25"/>
      <c r="DD3" s="25"/>
      <c r="DE3" s="25"/>
      <c r="DF3" s="209" t="s">
        <v>32</v>
      </c>
      <c r="DG3" s="209"/>
      <c r="DH3" s="209"/>
      <c r="DI3" s="209"/>
      <c r="DJ3" s="209"/>
      <c r="DK3" s="209"/>
      <c r="DL3" s="209"/>
      <c r="DM3" s="209"/>
      <c r="DN3" s="210"/>
      <c r="DO3" s="25"/>
      <c r="DP3" s="25"/>
      <c r="DQ3" s="25"/>
      <c r="DR3" s="197" t="s">
        <v>33</v>
      </c>
      <c r="DS3" s="197"/>
      <c r="DT3" s="197"/>
      <c r="DU3" s="197"/>
      <c r="DV3" s="197"/>
      <c r="DW3" s="197"/>
      <c r="DX3" s="197"/>
      <c r="DY3" s="197"/>
      <c r="DZ3" s="198"/>
      <c r="EA3" s="25"/>
      <c r="EB3" s="25"/>
      <c r="EC3" s="25"/>
      <c r="ED3" s="214" t="s">
        <v>34</v>
      </c>
      <c r="EE3" s="214"/>
      <c r="EF3" s="214"/>
      <c r="EG3" s="214"/>
      <c r="EH3" s="214"/>
      <c r="EI3" s="214"/>
      <c r="EJ3" s="214"/>
      <c r="EK3" s="214"/>
      <c r="EL3" s="215"/>
      <c r="EM3" s="25"/>
      <c r="EN3" s="25"/>
      <c r="EO3" s="25"/>
      <c r="EP3" s="209" t="s">
        <v>35</v>
      </c>
      <c r="EQ3" s="209"/>
      <c r="ER3" s="209"/>
      <c r="ES3" s="209"/>
      <c r="ET3" s="209"/>
      <c r="EU3" s="209"/>
      <c r="EV3" s="209"/>
      <c r="EW3" s="209"/>
      <c r="EX3" s="210"/>
      <c r="EY3" s="25"/>
      <c r="EZ3" s="25"/>
      <c r="FA3" s="25"/>
      <c r="FB3" s="201" t="s">
        <v>38</v>
      </c>
      <c r="FC3" s="202"/>
      <c r="FD3" s="202"/>
      <c r="FE3" s="202"/>
      <c r="FF3" s="202"/>
      <c r="FG3" s="203"/>
      <c r="FH3" s="204"/>
      <c r="FI3" s="25"/>
      <c r="FJ3" s="25"/>
      <c r="FK3" s="25"/>
      <c r="FL3" s="199" t="s">
        <v>106</v>
      </c>
      <c r="FM3" s="199"/>
      <c r="FN3" s="199"/>
      <c r="FO3" s="199"/>
      <c r="FP3" s="199"/>
      <c r="FQ3" s="199"/>
      <c r="FR3" s="200"/>
      <c r="FS3" s="68"/>
      <c r="FT3" s="68"/>
      <c r="FU3" s="68"/>
      <c r="FV3" s="201" t="s">
        <v>107</v>
      </c>
      <c r="FW3" s="202"/>
      <c r="FX3" s="202"/>
      <c r="FY3" s="202"/>
      <c r="FZ3" s="202"/>
      <c r="GA3" s="203"/>
      <c r="GB3" s="204"/>
      <c r="GC3" s="68"/>
      <c r="GD3" s="68"/>
      <c r="GE3" s="100"/>
      <c r="GH3" s="211" t="s">
        <v>44</v>
      </c>
    </row>
    <row r="4" spans="1:192" ht="45">
      <c r="A4" s="207"/>
      <c r="B4" s="66" t="s">
        <v>93</v>
      </c>
      <c r="C4" s="17" t="s">
        <v>94</v>
      </c>
      <c r="D4" s="17" t="s">
        <v>95</v>
      </c>
      <c r="E4" s="17" t="s">
        <v>96</v>
      </c>
      <c r="F4" s="17" t="s">
        <v>97</v>
      </c>
      <c r="G4" s="17" t="s">
        <v>98</v>
      </c>
      <c r="H4" s="17" t="s">
        <v>99</v>
      </c>
      <c r="I4" s="18" t="s">
        <v>100</v>
      </c>
      <c r="J4" s="19" t="s">
        <v>101</v>
      </c>
      <c r="K4" s="27" t="s">
        <v>40</v>
      </c>
      <c r="L4" s="29" t="s">
        <v>41</v>
      </c>
      <c r="M4" s="31" t="s">
        <v>108</v>
      </c>
      <c r="N4" s="2" t="s">
        <v>3</v>
      </c>
      <c r="O4" s="3" t="s">
        <v>4</v>
      </c>
      <c r="P4" s="3" t="s">
        <v>5</v>
      </c>
      <c r="Q4" s="3" t="s">
        <v>6</v>
      </c>
      <c r="R4" s="3" t="s">
        <v>7</v>
      </c>
      <c r="S4" s="3" t="s">
        <v>8</v>
      </c>
      <c r="T4" s="3" t="s">
        <v>9</v>
      </c>
      <c r="U4" s="3" t="s">
        <v>10</v>
      </c>
      <c r="V4" s="4" t="s">
        <v>11</v>
      </c>
      <c r="W4" s="27" t="s">
        <v>40</v>
      </c>
      <c r="X4" s="29" t="s">
        <v>41</v>
      </c>
      <c r="Y4" s="31" t="s">
        <v>42</v>
      </c>
      <c r="Z4" s="26" t="s">
        <v>3</v>
      </c>
      <c r="AA4" s="5" t="s">
        <v>12</v>
      </c>
      <c r="AB4" s="5" t="s">
        <v>13</v>
      </c>
      <c r="AC4" s="5" t="s">
        <v>14</v>
      </c>
      <c r="AD4" s="5" t="s">
        <v>15</v>
      </c>
      <c r="AE4" s="5" t="s">
        <v>16</v>
      </c>
      <c r="AF4" s="5" t="s">
        <v>17</v>
      </c>
      <c r="AG4" s="6" t="s">
        <v>18</v>
      </c>
      <c r="AH4" s="7" t="s">
        <v>19</v>
      </c>
      <c r="AI4" s="27" t="s">
        <v>40</v>
      </c>
      <c r="AJ4" s="29" t="s">
        <v>41</v>
      </c>
      <c r="AK4" s="31" t="s">
        <v>42</v>
      </c>
      <c r="AL4" s="17" t="s">
        <v>93</v>
      </c>
      <c r="AM4" s="17" t="s">
        <v>94</v>
      </c>
      <c r="AN4" s="17" t="s">
        <v>95</v>
      </c>
      <c r="AO4" s="17" t="s">
        <v>96</v>
      </c>
      <c r="AP4" s="17" t="s">
        <v>97</v>
      </c>
      <c r="AQ4" s="17" t="s">
        <v>98</v>
      </c>
      <c r="AR4" s="17" t="s">
        <v>99</v>
      </c>
      <c r="AS4" s="18" t="s">
        <v>100</v>
      </c>
      <c r="AT4" s="19" t="s">
        <v>101</v>
      </c>
      <c r="AU4" s="27" t="s">
        <v>40</v>
      </c>
      <c r="AV4" s="29" t="s">
        <v>41</v>
      </c>
      <c r="AW4" s="31" t="s">
        <v>42</v>
      </c>
      <c r="AX4" s="5" t="s">
        <v>93</v>
      </c>
      <c r="AY4" s="5" t="s">
        <v>94</v>
      </c>
      <c r="AZ4" s="5" t="s">
        <v>95</v>
      </c>
      <c r="BA4" s="5" t="s">
        <v>96</v>
      </c>
      <c r="BB4" s="5" t="s">
        <v>97</v>
      </c>
      <c r="BC4" s="5" t="s">
        <v>98</v>
      </c>
      <c r="BD4" s="5" t="s">
        <v>99</v>
      </c>
      <c r="BE4" s="6" t="s">
        <v>100</v>
      </c>
      <c r="BF4" s="7" t="s">
        <v>101</v>
      </c>
      <c r="BG4" s="27" t="s">
        <v>40</v>
      </c>
      <c r="BH4" s="29" t="s">
        <v>41</v>
      </c>
      <c r="BI4" s="31" t="s">
        <v>42</v>
      </c>
      <c r="BJ4" s="11" t="s">
        <v>21</v>
      </c>
      <c r="BK4" s="11" t="s">
        <v>22</v>
      </c>
      <c r="BL4" s="11" t="s">
        <v>23</v>
      </c>
      <c r="BM4" s="11" t="s">
        <v>24</v>
      </c>
      <c r="BN4" s="11" t="s">
        <v>25</v>
      </c>
      <c r="BO4" s="11" t="s">
        <v>26</v>
      </c>
      <c r="BP4" s="11" t="s">
        <v>27</v>
      </c>
      <c r="BQ4" s="12" t="s">
        <v>28</v>
      </c>
      <c r="BR4" s="13" t="s">
        <v>29</v>
      </c>
      <c r="BS4" s="27" t="s">
        <v>40</v>
      </c>
      <c r="BT4" s="29" t="s">
        <v>41</v>
      </c>
      <c r="BU4" s="31" t="s">
        <v>42</v>
      </c>
      <c r="BV4" s="17" t="s">
        <v>93</v>
      </c>
      <c r="BW4" s="17" t="s">
        <v>94</v>
      </c>
      <c r="BX4" s="17" t="s">
        <v>95</v>
      </c>
      <c r="BY4" s="17" t="s">
        <v>96</v>
      </c>
      <c r="BZ4" s="17" t="s">
        <v>97</v>
      </c>
      <c r="CA4" s="17" t="s">
        <v>98</v>
      </c>
      <c r="CB4" s="17" t="s">
        <v>99</v>
      </c>
      <c r="CC4" s="18" t="s">
        <v>100</v>
      </c>
      <c r="CD4" s="19" t="s">
        <v>101</v>
      </c>
      <c r="CE4" s="27" t="s">
        <v>40</v>
      </c>
      <c r="CF4" s="29" t="s">
        <v>41</v>
      </c>
      <c r="CG4" s="31" t="s">
        <v>42</v>
      </c>
      <c r="CH4" s="5" t="s">
        <v>21</v>
      </c>
      <c r="CI4" s="5" t="s">
        <v>22</v>
      </c>
      <c r="CJ4" s="5" t="s">
        <v>23</v>
      </c>
      <c r="CK4" s="5" t="s">
        <v>24</v>
      </c>
      <c r="CL4" s="5" t="s">
        <v>25</v>
      </c>
      <c r="CM4" s="5" t="s">
        <v>26</v>
      </c>
      <c r="CN4" s="5" t="s">
        <v>27</v>
      </c>
      <c r="CO4" s="6" t="s">
        <v>28</v>
      </c>
      <c r="CP4" s="7" t="s">
        <v>29</v>
      </c>
      <c r="CQ4" s="27" t="s">
        <v>40</v>
      </c>
      <c r="CR4" s="29" t="s">
        <v>41</v>
      </c>
      <c r="CS4" s="31" t="s">
        <v>42</v>
      </c>
      <c r="CT4" s="14" t="s">
        <v>21</v>
      </c>
      <c r="CU4" s="14" t="s">
        <v>22</v>
      </c>
      <c r="CV4" s="14" t="s">
        <v>23</v>
      </c>
      <c r="CW4" s="14" t="s">
        <v>24</v>
      </c>
      <c r="CX4" s="14" t="s">
        <v>25</v>
      </c>
      <c r="CY4" s="14" t="s">
        <v>26</v>
      </c>
      <c r="CZ4" s="14" t="s">
        <v>27</v>
      </c>
      <c r="DA4" s="15" t="s">
        <v>28</v>
      </c>
      <c r="DB4" s="16" t="s">
        <v>29</v>
      </c>
      <c r="DC4" s="27" t="s">
        <v>40</v>
      </c>
      <c r="DD4" s="29" t="s">
        <v>41</v>
      </c>
      <c r="DE4" s="31" t="s">
        <v>42</v>
      </c>
      <c r="DF4" s="11" t="s">
        <v>21</v>
      </c>
      <c r="DG4" s="11" t="s">
        <v>22</v>
      </c>
      <c r="DH4" s="11" t="s">
        <v>23</v>
      </c>
      <c r="DI4" s="11" t="s">
        <v>24</v>
      </c>
      <c r="DJ4" s="11" t="s">
        <v>25</v>
      </c>
      <c r="DK4" s="11" t="s">
        <v>26</v>
      </c>
      <c r="DL4" s="11" t="s">
        <v>27</v>
      </c>
      <c r="DM4" s="12" t="s">
        <v>28</v>
      </c>
      <c r="DN4" s="13" t="s">
        <v>29</v>
      </c>
      <c r="DO4" s="27" t="s">
        <v>40</v>
      </c>
      <c r="DP4" s="29" t="s">
        <v>41</v>
      </c>
      <c r="DQ4" s="31" t="s">
        <v>42</v>
      </c>
      <c r="DR4" s="17" t="s">
        <v>21</v>
      </c>
      <c r="DS4" s="17" t="s">
        <v>22</v>
      </c>
      <c r="DT4" s="17" t="s">
        <v>23</v>
      </c>
      <c r="DU4" s="17" t="s">
        <v>24</v>
      </c>
      <c r="DV4" s="17" t="s">
        <v>25</v>
      </c>
      <c r="DW4" s="17" t="s">
        <v>26</v>
      </c>
      <c r="DX4" s="17" t="s">
        <v>27</v>
      </c>
      <c r="DY4" s="18" t="s">
        <v>28</v>
      </c>
      <c r="DZ4" s="19" t="s">
        <v>29</v>
      </c>
      <c r="EA4" s="27" t="s">
        <v>40</v>
      </c>
      <c r="EB4" s="29" t="s">
        <v>41</v>
      </c>
      <c r="EC4" s="31" t="s">
        <v>42</v>
      </c>
      <c r="ED4" s="14" t="s">
        <v>3</v>
      </c>
      <c r="EE4" s="14" t="s">
        <v>12</v>
      </c>
      <c r="EF4" s="14" t="s">
        <v>36</v>
      </c>
      <c r="EG4" s="14" t="s">
        <v>14</v>
      </c>
      <c r="EH4" s="14" t="s">
        <v>15</v>
      </c>
      <c r="EI4" s="14" t="s">
        <v>16</v>
      </c>
      <c r="EJ4" s="14" t="s">
        <v>17</v>
      </c>
      <c r="EK4" s="15" t="s">
        <v>37</v>
      </c>
      <c r="EL4" s="16" t="s">
        <v>11</v>
      </c>
      <c r="EM4" s="27" t="s">
        <v>40</v>
      </c>
      <c r="EN4" s="29" t="s">
        <v>41</v>
      </c>
      <c r="EO4" s="31" t="s">
        <v>42</v>
      </c>
      <c r="EP4" s="11" t="s">
        <v>3</v>
      </c>
      <c r="EQ4" s="11" t="s">
        <v>12</v>
      </c>
      <c r="ER4" s="11" t="s">
        <v>36</v>
      </c>
      <c r="ES4" s="11" t="s">
        <v>14</v>
      </c>
      <c r="ET4" s="11" t="s">
        <v>15</v>
      </c>
      <c r="EU4" s="11" t="s">
        <v>16</v>
      </c>
      <c r="EV4" s="11" t="s">
        <v>17</v>
      </c>
      <c r="EW4" s="12" t="s">
        <v>37</v>
      </c>
      <c r="EX4" s="13" t="s">
        <v>11</v>
      </c>
      <c r="EY4" s="27" t="s">
        <v>40</v>
      </c>
      <c r="EZ4" s="29" t="s">
        <v>41</v>
      </c>
      <c r="FA4" s="31" t="s">
        <v>42</v>
      </c>
      <c r="FB4" s="21" t="s">
        <v>21</v>
      </c>
      <c r="FC4" s="22" t="s">
        <v>22</v>
      </c>
      <c r="FD4" s="22" t="s">
        <v>23</v>
      </c>
      <c r="FE4" s="22" t="s">
        <v>24</v>
      </c>
      <c r="FF4" s="22" t="s">
        <v>25</v>
      </c>
      <c r="FG4" s="22" t="s">
        <v>39</v>
      </c>
      <c r="FH4" s="23" t="s">
        <v>29</v>
      </c>
      <c r="FI4" s="27" t="s">
        <v>40</v>
      </c>
      <c r="FJ4" s="29" t="s">
        <v>41</v>
      </c>
      <c r="FK4" s="31" t="s">
        <v>42</v>
      </c>
      <c r="FL4" s="59" t="s">
        <v>93</v>
      </c>
      <c r="FM4" s="60" t="s">
        <v>94</v>
      </c>
      <c r="FN4" s="60" t="s">
        <v>95</v>
      </c>
      <c r="FO4" s="60" t="s">
        <v>96</v>
      </c>
      <c r="FP4" s="60" t="s">
        <v>97</v>
      </c>
      <c r="FQ4" s="61" t="s">
        <v>102</v>
      </c>
      <c r="FR4" s="62" t="s">
        <v>101</v>
      </c>
      <c r="FS4" s="27" t="s">
        <v>40</v>
      </c>
      <c r="FT4" s="29" t="s">
        <v>41</v>
      </c>
      <c r="FU4" s="31" t="s">
        <v>42</v>
      </c>
      <c r="FV4" s="43" t="s">
        <v>93</v>
      </c>
      <c r="FW4" s="43" t="s">
        <v>94</v>
      </c>
      <c r="FX4" s="43" t="s">
        <v>95</v>
      </c>
      <c r="FY4" s="43" t="s">
        <v>96</v>
      </c>
      <c r="FZ4" s="43" t="s">
        <v>97</v>
      </c>
      <c r="GA4" s="44" t="s">
        <v>102</v>
      </c>
      <c r="GB4" s="45" t="s">
        <v>101</v>
      </c>
      <c r="GC4" s="27" t="s">
        <v>40</v>
      </c>
      <c r="GD4" s="29" t="s">
        <v>41</v>
      </c>
      <c r="GE4" s="31" t="s">
        <v>42</v>
      </c>
      <c r="GH4" s="212"/>
    </row>
    <row r="5" spans="1:192">
      <c r="A5" s="78"/>
      <c r="B5" s="79"/>
      <c r="C5" s="80"/>
      <c r="D5" s="80"/>
      <c r="E5" s="80"/>
      <c r="F5" s="80"/>
      <c r="G5" s="80"/>
      <c r="H5" s="80">
        <v>1</v>
      </c>
      <c r="I5" s="81"/>
      <c r="J5" s="82"/>
      <c r="K5" s="28">
        <f>IF(B5=1,$B$2,IF(C5=1,$C$2,IF(D5=1,$D$2,IF(E5=1,$E$2,IF(F5=1,$F$2,IF(G5=1,$G$2,IF(H5=1,$H$2,IF(I5=1,$I$2,IF(J5=1,$J$2,0)))))))))</f>
        <v>3.5</v>
      </c>
      <c r="L5" s="30">
        <f t="shared" ref="L5:L36" si="0">80*K5</f>
        <v>280</v>
      </c>
      <c r="M5" s="35">
        <f>0.118*L5</f>
        <v>33.04</v>
      </c>
      <c r="N5" s="86"/>
      <c r="O5" s="87">
        <v>1</v>
      </c>
      <c r="P5" s="87"/>
      <c r="Q5" s="87"/>
      <c r="R5" s="87"/>
      <c r="S5" s="87"/>
      <c r="T5" s="87"/>
      <c r="U5" s="87"/>
      <c r="V5" s="88"/>
      <c r="W5" s="28">
        <f>IF(N5=1,$B$2,IF(O5=1,$C$2,IF(P5=1,$D$2,IF(Q5=1,$E$2,IF(R5=1,$F$2,IF(S5=1,$G$2,IF(T5=1,$H$2,IF(U5=1,$I$2,IF(V5=1,$J$2,0)))))))))</f>
        <v>0.05</v>
      </c>
      <c r="X5" s="30">
        <f>47*W5</f>
        <v>2.35</v>
      </c>
      <c r="Y5" s="35">
        <f>0.373*X5</f>
        <v>0.87655000000000005</v>
      </c>
      <c r="Z5" s="98">
        <v>1</v>
      </c>
      <c r="AA5" s="95"/>
      <c r="AB5" s="95"/>
      <c r="AC5" s="95"/>
      <c r="AD5" s="95"/>
      <c r="AE5" s="95"/>
      <c r="AF5" s="95"/>
      <c r="AG5" s="96"/>
      <c r="AH5" s="97"/>
      <c r="AI5" s="28">
        <f>IF(Z5=1,$B$2,IF(AA5=1,$C$2,IF(AB5=1,$D$2,IF(AC5=1,$E$2,IF(AD5=1,$F$2,IF(AE5=1,$G$2,IF(AF5=1,$H$2,IF(AG5=1,$I$2,IF(AH5=1,$J$2,0)))))))))</f>
        <v>0</v>
      </c>
      <c r="AJ5" s="34">
        <f>AI5*167</f>
        <v>0</v>
      </c>
      <c r="AK5" s="35">
        <f>0.108*AJ5</f>
        <v>0</v>
      </c>
      <c r="AL5" s="95"/>
      <c r="AM5" s="95"/>
      <c r="AN5" s="95"/>
      <c r="AO5" s="95">
        <v>1</v>
      </c>
      <c r="AP5" s="95"/>
      <c r="AQ5" s="95"/>
      <c r="AR5" s="95"/>
      <c r="AS5" s="96"/>
      <c r="AT5" s="97"/>
      <c r="AU5" s="28">
        <f>IF(AL5=1,$B$2,IF(AM5=1,$C$2,IF(AN5=1,$D$2,IF(AO5=1,$E$2,IF(AP5=1,$F$2,IF(AQ5=1,$G$2,IF(AR5=1,$H$2,IF(AS5=1,$I$2,IF(AT5=1,$J$2,0)))))))))</f>
        <v>0.36</v>
      </c>
      <c r="AV5" s="30">
        <f>170*AU5</f>
        <v>61.199999999999996</v>
      </c>
      <c r="AW5" s="35">
        <f>0.012*AV5</f>
        <v>0.73439999999999994</v>
      </c>
      <c r="AX5" s="8"/>
      <c r="AY5" s="8"/>
      <c r="AZ5" s="8"/>
      <c r="BA5" s="8"/>
      <c r="BB5" s="8">
        <v>1</v>
      </c>
      <c r="BC5" s="8"/>
      <c r="BD5" s="8"/>
      <c r="BE5" s="9"/>
      <c r="BF5" s="10"/>
      <c r="BG5" s="28">
        <f>IF(AX5=1,$B$2,IF(AY5=1,$C$2,IF(AZ5=1,$D$2,IF(BA5=1,$E$2,IF(BB5=1,$F$2,IF(BC5=1,$G$2,IF(BD5=1,$H$2,IF(BE5=1,$I$2,IF(BF5=1,$J$2,0)))))))))</f>
        <v>0.71</v>
      </c>
      <c r="BH5" s="30">
        <f t="shared" ref="BH5:BH9" si="1">35*BG5</f>
        <v>24.849999999999998</v>
      </c>
      <c r="BI5" s="35">
        <f>0.035*BH5</f>
        <v>0.86975000000000002</v>
      </c>
      <c r="BJ5" s="8">
        <v>1</v>
      </c>
      <c r="BK5" s="8"/>
      <c r="BL5" s="8"/>
      <c r="BM5" s="8"/>
      <c r="BN5" s="8"/>
      <c r="BO5" s="8"/>
      <c r="BP5" s="8"/>
      <c r="BQ5" s="9"/>
      <c r="BR5" s="10"/>
      <c r="BS5" s="28">
        <f>IF(BJ5=1,$B$2,IF(BK5=1,$C$2,IF(BL5=1,$D$2,IF(BM5=1,$E$2,IF(BN5=1,$F$2,IF(BO5=1,$G$2,IF(BP5=1,$H$2,IF(BQ5=1,$I$2,IF(BR5=1,$J$2,0)))))))))</f>
        <v>0</v>
      </c>
      <c r="BT5" s="30">
        <f t="shared" ref="BT5:BT45" si="2">BS5*50</f>
        <v>0</v>
      </c>
      <c r="BU5" s="35">
        <f>0.289*BT5</f>
        <v>0</v>
      </c>
      <c r="BV5" s="8"/>
      <c r="BW5" s="8"/>
      <c r="BX5" s="8"/>
      <c r="BY5" s="8">
        <v>1</v>
      </c>
      <c r="BZ5" s="8"/>
      <c r="CA5" s="8"/>
      <c r="CB5" s="8"/>
      <c r="CC5" s="9"/>
      <c r="CD5" s="10"/>
      <c r="CE5" s="28">
        <f>IF(BV5=1,$B$2,IF(BW5=1,$C$2,IF(BX5=1,$D$2,IF(BY5=1,$E$2,IF(BZ5=1,$F$2,IF(CA5=1,$G$2,IF(CB5=1,$H$2,IF(CC5=1,$I$2,IF(CD5=1,$J$2,0)))))))))</f>
        <v>0.36</v>
      </c>
      <c r="CF5" s="30">
        <f>165*CE5</f>
        <v>59.4</v>
      </c>
      <c r="CG5" s="35">
        <f>0.009*CF5</f>
        <v>0.53459999999999996</v>
      </c>
      <c r="CH5" s="8"/>
      <c r="CI5" s="8"/>
      <c r="CJ5" s="8"/>
      <c r="CK5" s="8"/>
      <c r="CL5" s="8"/>
      <c r="CM5" s="8"/>
      <c r="CN5" s="8">
        <v>1</v>
      </c>
      <c r="CO5" s="9"/>
      <c r="CP5" s="10"/>
      <c r="CQ5" s="28">
        <f>IF(CH5=1,$B$2,IF(CI5=1,$C$2,IF(CJ5=1,$D$2,IF(CK5=1,$E$2,IF(CL5=1,$F$2,IF(CM5=1,$G$2,IF(CN5=1,$H$2,IF(CO5=1,$I$2,IF(CP5=1,$J$2,0)))))))))</f>
        <v>3.5</v>
      </c>
      <c r="CR5" s="30">
        <f t="shared" ref="CR5:CR45" si="3">330*CQ5</f>
        <v>1155</v>
      </c>
      <c r="CS5" s="35">
        <f>0.109*CR5</f>
        <v>125.895</v>
      </c>
      <c r="CT5" s="8"/>
      <c r="CU5" s="8"/>
      <c r="CV5" s="8"/>
      <c r="CW5" s="8"/>
      <c r="CX5" s="8"/>
      <c r="CY5" s="8"/>
      <c r="CZ5" s="8">
        <v>1</v>
      </c>
      <c r="DA5" s="9"/>
      <c r="DB5" s="10"/>
      <c r="DC5" s="28">
        <f>IF(CT5=1,$B$2,IF(CU5=1,$C$2,IF(CV5=1,$D$2,IF(CW5=1,$E$2,IF(CX5=1,$F$2,IF(CY5=1,$G$2,IF(CZ5=1,$H$2,IF(DA5=1,$I$2,IF(DB5=1,$J$2,0)))))))))</f>
        <v>3.5</v>
      </c>
      <c r="DD5" s="30">
        <f>51*DC5</f>
        <v>178.5</v>
      </c>
      <c r="DE5" s="35">
        <f>0.45*DD5</f>
        <v>80.325000000000003</v>
      </c>
      <c r="DF5" s="8"/>
      <c r="DG5" s="8"/>
      <c r="DH5" s="8"/>
      <c r="DI5" s="8">
        <v>1</v>
      </c>
      <c r="DJ5" s="8"/>
      <c r="DK5" s="8"/>
      <c r="DL5" s="8"/>
      <c r="DM5" s="9"/>
      <c r="DN5" s="10"/>
      <c r="DO5" s="28">
        <f>IF(DF5=1,$B$2,IF(DG5=1,$C$2,IF(DH5=1,$D$2,IF(DI5=1,$E$2,IF(DJ5=1,$F$2,IF(DK5=1,$G$2,IF(DL5=1,$H$2,IF(DM5=1,$I$2,IF(DN5=1,$J$2,0)))))))))</f>
        <v>0.36</v>
      </c>
      <c r="DP5" s="30">
        <f>116*DO5</f>
        <v>41.76</v>
      </c>
      <c r="DQ5" s="35">
        <f>0.217*DP5</f>
        <v>9.0619199999999989</v>
      </c>
      <c r="DR5" s="8"/>
      <c r="DS5" s="8"/>
      <c r="DT5" s="8"/>
      <c r="DU5" s="8"/>
      <c r="DV5" s="8"/>
      <c r="DW5" s="8"/>
      <c r="DX5" s="8"/>
      <c r="DY5" s="9">
        <v>1</v>
      </c>
      <c r="DZ5" s="10"/>
      <c r="EA5" s="28">
        <f>IF(DR5=1,$B$2,IF(DS5=1,$C$2,IF(DT5=1,$D$2,IF(DU5=1,$E$2,IF(DV5=1,$F$2,IF(DW5=1,$G$2,IF(DX5=1,$H$2,IF(DY5=1,$I$2,IF(DZ5=1,$J$2,0)))))))))</f>
        <v>6</v>
      </c>
      <c r="EB5" s="30">
        <f>4*EA5</f>
        <v>24</v>
      </c>
      <c r="EC5" s="35">
        <f>1.05*EB5</f>
        <v>25.200000000000003</v>
      </c>
      <c r="ED5" s="8"/>
      <c r="EE5" s="8"/>
      <c r="EF5" s="8"/>
      <c r="EG5" s="8"/>
      <c r="EH5" s="8"/>
      <c r="EI5" s="8">
        <v>1</v>
      </c>
      <c r="EJ5" s="8"/>
      <c r="EK5" s="9"/>
      <c r="EL5" s="10"/>
      <c r="EM5" s="28">
        <f>IF(ED5=1,$B$2,IF(EE5=1,$C$2,IF(EF5=1,$D$2,IF(EG5=1,$E$2,IF(EH5=1,$F$2,IF(EI5=1,$G$2,IF(EJ5=1,$H$2,IF(EK5=1,$I$2,IF(EL5=1,$J$2,0)))))))))</f>
        <v>1.5</v>
      </c>
      <c r="EN5" s="30">
        <f t="shared" ref="EN5:EN45" si="4">250*EM5</f>
        <v>375</v>
      </c>
      <c r="EO5" s="35">
        <f>0.114*EN5</f>
        <v>42.75</v>
      </c>
      <c r="EP5" s="8">
        <v>1</v>
      </c>
      <c r="EQ5" s="8"/>
      <c r="ER5" s="8"/>
      <c r="ES5" s="8"/>
      <c r="ET5" s="8"/>
      <c r="EU5" s="8"/>
      <c r="EV5" s="8"/>
      <c r="EW5" s="9"/>
      <c r="EX5" s="10"/>
      <c r="EY5" s="28">
        <f>IF(EP5=1,$B$2,IF(EQ5=1,$C$2,IF(ER5=1,$D$2,IF(ES5=1,$E$2,IF(ET5=1,$F$2,IF(EU5=1,$G$2,IF(EV5=1,$H$2,IF(EW5=1,$I$2,IF(EX5=1,$J$2,0)))))))))</f>
        <v>0</v>
      </c>
      <c r="EZ5" s="30">
        <f t="shared" ref="EZ5:EZ45" si="5">250*EY5</f>
        <v>0</v>
      </c>
      <c r="FA5" s="32">
        <f>0.087*EZ5</f>
        <v>0</v>
      </c>
      <c r="FB5" s="24">
        <v>1</v>
      </c>
      <c r="FC5" s="8"/>
      <c r="FD5" s="8"/>
      <c r="FE5" s="8"/>
      <c r="FF5" s="8"/>
      <c r="FG5" s="9"/>
      <c r="FH5" s="10"/>
      <c r="FI5" s="28">
        <f>IF(FB5=1,$FB$2,IF(FC5=1,$FC$2,IF(FD5=1,$FD$2,IF(FE5=1,$FE$2,IF(FF5=1,$FF$2,IF(FG5=1,$FG$2,IF(FH5=1,$FH$2,0)))))))</f>
        <v>0</v>
      </c>
      <c r="FJ5" s="30">
        <f t="shared" ref="FJ5:FJ45" si="6">125*FI5</f>
        <v>0</v>
      </c>
      <c r="FK5" s="35">
        <f>0.123*FJ5</f>
        <v>0</v>
      </c>
      <c r="FL5" s="8">
        <v>1</v>
      </c>
      <c r="FM5" s="8"/>
      <c r="FN5" s="8"/>
      <c r="FO5" s="8"/>
      <c r="FP5" s="8"/>
      <c r="FQ5" s="9"/>
      <c r="FR5" s="10"/>
      <c r="FS5" s="28">
        <f>IF(FL5=1,$FB$2,IF(FM5=1,$FC$2,IF(FN5=1,$FD$2,IF(FO5=1,$FE$2,IF(FP5=1,$FF$2,IF(FQ5=1,$FG$2,IF(FR5=1,$FH$2,0)))))))</f>
        <v>0</v>
      </c>
      <c r="FT5" s="30">
        <f>125*FS5</f>
        <v>0</v>
      </c>
      <c r="FU5" s="35">
        <f>0.062*FT5</f>
        <v>0</v>
      </c>
      <c r="FV5" s="8">
        <v>1</v>
      </c>
      <c r="FW5" s="8"/>
      <c r="FX5" s="8"/>
      <c r="FY5" s="8"/>
      <c r="FZ5" s="8"/>
      <c r="GA5" s="9"/>
      <c r="GB5" s="10"/>
      <c r="GC5" s="28">
        <f>IF(FV5=1,$FB$2,IF(FW5=1,$FC$2,IF(FX5=1,$FD$2,IF(FY5=1,$FE$2,IF(FZ5=1,$FF$2,IF(GA5=1,$FG$2,IF(GB5=1,$FH$2,0)))))))</f>
        <v>0</v>
      </c>
      <c r="GD5" s="30">
        <f>40*GC5</f>
        <v>0</v>
      </c>
      <c r="GE5" s="35">
        <f>0.041*GD5</f>
        <v>0</v>
      </c>
      <c r="GH5" s="37">
        <f t="shared" ref="GH5:GH36" si="7">SUM(Y5,AK5,BU5,CS5,DE5,DQ5,EC5,EO5,FA5,FK5, M5, AW5, BI5, CG5, FU5, GE5)</f>
        <v>319.28721999999999</v>
      </c>
      <c r="GI5" s="102"/>
      <c r="GJ5" s="103"/>
    </row>
    <row r="6" spans="1:192">
      <c r="A6" s="1"/>
      <c r="B6" s="24"/>
      <c r="C6" s="8"/>
      <c r="D6" s="8"/>
      <c r="E6" s="8"/>
      <c r="F6" s="8">
        <v>1</v>
      </c>
      <c r="G6" s="8"/>
      <c r="H6" s="8"/>
      <c r="I6" s="9"/>
      <c r="J6" s="10"/>
      <c r="K6" s="28">
        <f t="shared" ref="K6:K59" si="8">IF(B6=1,$B$2,IF(C6=1,$C$2,IF(D6=1,$D$2,IF(E6=1,$E$2,IF(F6=1,$F$2,IF(G6=1,$G$2,IF(H6=1,$H$2,IF(I6=1,$I$2,IF(J6=1,$J$2,0)))))))))</f>
        <v>0.71</v>
      </c>
      <c r="L6" s="30">
        <f t="shared" si="0"/>
        <v>56.8</v>
      </c>
      <c r="M6" s="35">
        <f t="shared" ref="M6:M59" si="9">0.118*L6</f>
        <v>6.702399999999999</v>
      </c>
      <c r="N6" s="83"/>
      <c r="O6" s="84"/>
      <c r="P6" s="84"/>
      <c r="Q6" s="84">
        <v>1</v>
      </c>
      <c r="R6" s="84"/>
      <c r="S6" s="84"/>
      <c r="T6" s="84"/>
      <c r="U6" s="84"/>
      <c r="V6" s="85"/>
      <c r="W6" s="28">
        <f t="shared" ref="W6:W59" si="10">IF(N6=1,$B$2,IF(O6=1,$C$2,IF(P6=1,$D$2,IF(Q6=1,$E$2,IF(R6=1,$F$2,IF(S6=1,$G$2,IF(T6=1,$H$2,IF(U6=1,$I$2,IF(V6=1,$J$2,0)))))))))</f>
        <v>0.36</v>
      </c>
      <c r="X6" s="30">
        <f t="shared" ref="X6:X59" si="11">47*W6</f>
        <v>16.919999999999998</v>
      </c>
      <c r="Y6" s="35">
        <f t="shared" ref="Y6:Y59" si="12">0.373*X6</f>
        <v>6.3111599999999992</v>
      </c>
      <c r="Z6" s="24">
        <v>1</v>
      </c>
      <c r="AA6" s="8"/>
      <c r="AB6" s="8"/>
      <c r="AC6" s="8"/>
      <c r="AD6" s="8"/>
      <c r="AE6" s="8"/>
      <c r="AF6" s="8"/>
      <c r="AG6" s="9"/>
      <c r="AH6" s="10"/>
      <c r="AI6" s="28">
        <f t="shared" ref="AI6:AI59" si="13">IF(Z6=1,$B$2,IF(AA6=1,$C$2,IF(AB6=1,$D$2,IF(AC6=1,$E$2,IF(AD6=1,$F$2,IF(AE6=1,$G$2,IF(AF6=1,$H$2,IF(AG6=1,$I$2,IF(AH6=1,$J$2,0)))))))))</f>
        <v>0</v>
      </c>
      <c r="AJ6" s="34">
        <f t="shared" ref="AJ6:AJ59" si="14">AI6*167</f>
        <v>0</v>
      </c>
      <c r="AK6" s="35">
        <f t="shared" ref="AK6:AK59" si="15">0.108*AJ6</f>
        <v>0</v>
      </c>
      <c r="AL6" s="8"/>
      <c r="AM6" s="8"/>
      <c r="AN6" s="8"/>
      <c r="AO6" s="8"/>
      <c r="AP6" s="8"/>
      <c r="AQ6" s="8">
        <v>1</v>
      </c>
      <c r="AR6" s="8"/>
      <c r="AS6" s="9"/>
      <c r="AT6" s="10"/>
      <c r="AU6" s="28">
        <f t="shared" ref="AU6:AU59" si="16">IF(AL6=1,$B$2,IF(AM6=1,$C$2,IF(AN6=1,$D$2,IF(AO6=1,$E$2,IF(AP6=1,$F$2,IF(AQ6=1,$G$2,IF(AR6=1,$H$2,IF(AS6=1,$I$2,IF(AT6=1,$J$2,0)))))))))</f>
        <v>1.5</v>
      </c>
      <c r="AV6" s="30">
        <f t="shared" ref="AV6:AV59" si="17">170*AU6</f>
        <v>255</v>
      </c>
      <c r="AW6" s="35">
        <f t="shared" ref="AW6:AW59" si="18">0.012*AV6</f>
        <v>3.06</v>
      </c>
      <c r="AX6" s="8">
        <v>1</v>
      </c>
      <c r="AY6" s="8"/>
      <c r="AZ6" s="8"/>
      <c r="BA6" s="8"/>
      <c r="BB6" s="8"/>
      <c r="BC6" s="8"/>
      <c r="BD6" s="8"/>
      <c r="BE6" s="9"/>
      <c r="BF6" s="10"/>
      <c r="BG6" s="28">
        <f t="shared" ref="BG6:BG59" si="19">IF(AX6=1,$B$2,IF(AY6=1,$C$2,IF(AZ6=1,$D$2,IF(BA6=1,$E$2,IF(BB6=1,$F$2,IF(BC6=1,$G$2,IF(BD6=1,$H$2,IF(BE6=1,$I$2,IF(BF6=1,$J$2,0)))))))))</f>
        <v>0</v>
      </c>
      <c r="BH6" s="30">
        <f t="shared" si="1"/>
        <v>0</v>
      </c>
      <c r="BI6" s="35">
        <f t="shared" ref="BI6:BI59" si="20">0.035*BH6</f>
        <v>0</v>
      </c>
      <c r="BJ6" s="8"/>
      <c r="BK6" s="8"/>
      <c r="BL6" s="8"/>
      <c r="BM6" s="8">
        <v>1</v>
      </c>
      <c r="BN6" s="8"/>
      <c r="BO6" s="8"/>
      <c r="BP6" s="8"/>
      <c r="BQ6" s="9"/>
      <c r="BR6" s="10"/>
      <c r="BS6" s="28">
        <f t="shared" ref="BS6:BS59" si="21">IF(BJ6=1,$B$2,IF(BK6=1,$C$2,IF(BL6=1,$D$2,IF(BM6=1,$E$2,IF(BN6=1,$F$2,IF(BO6=1,$G$2,IF(BP6=1,$H$2,IF(BQ6=1,$I$2,IF(BR6=1,$J$2,0)))))))))</f>
        <v>0.36</v>
      </c>
      <c r="BT6" s="30">
        <f t="shared" si="2"/>
        <v>18</v>
      </c>
      <c r="BU6" s="35">
        <f t="shared" ref="BU6:BU59" si="22">0.289*BT6</f>
        <v>5.202</v>
      </c>
      <c r="BV6" s="8">
        <v>1</v>
      </c>
      <c r="BW6" s="8"/>
      <c r="BX6" s="8"/>
      <c r="BY6" s="8"/>
      <c r="BZ6" s="8"/>
      <c r="CA6" s="8"/>
      <c r="CB6" s="8"/>
      <c r="CC6" s="9"/>
      <c r="CD6" s="10"/>
      <c r="CE6" s="28">
        <f t="shared" ref="CE6:CE59" si="23">IF(BV6=1,$B$2,IF(BW6=1,$C$2,IF(BX6=1,$D$2,IF(BY6=1,$E$2,IF(BZ6=1,$F$2,IF(CA6=1,$G$2,IF(CB6=1,$H$2,IF(CC6=1,$I$2,IF(CD6=1,$J$2,0)))))))))</f>
        <v>0</v>
      </c>
      <c r="CF6" s="30">
        <f t="shared" ref="CF6:CF59" si="24">165*CE6</f>
        <v>0</v>
      </c>
      <c r="CG6" s="35">
        <f t="shared" ref="CG6:CG59" si="25">0.009*CF6</f>
        <v>0</v>
      </c>
      <c r="CH6" s="8">
        <v>1</v>
      </c>
      <c r="CI6" s="8"/>
      <c r="CJ6" s="8"/>
      <c r="CK6" s="8"/>
      <c r="CL6" s="8"/>
      <c r="CM6" s="8"/>
      <c r="CN6" s="8"/>
      <c r="CO6" s="9"/>
      <c r="CP6" s="10"/>
      <c r="CQ6" s="28">
        <f t="shared" ref="CQ6:CQ59" si="26">IF(CH6=1,$B$2,IF(CI6=1,$C$2,IF(CJ6=1,$D$2,IF(CK6=1,$E$2,IF(CL6=1,$F$2,IF(CM6=1,$G$2,IF(CN6=1,$H$2,IF(CO6=1,$I$2,IF(CP6=1,$J$2,0)))))))))</f>
        <v>0</v>
      </c>
      <c r="CR6" s="30">
        <f t="shared" si="3"/>
        <v>0</v>
      </c>
      <c r="CS6" s="35">
        <f t="shared" ref="CS6:CS59" si="27">0.109*CR6</f>
        <v>0</v>
      </c>
      <c r="CT6" s="8"/>
      <c r="CU6" s="8"/>
      <c r="CV6" s="8"/>
      <c r="CW6" s="8"/>
      <c r="CX6" s="8"/>
      <c r="CY6" s="8">
        <v>1</v>
      </c>
      <c r="CZ6" s="8"/>
      <c r="DA6" s="9"/>
      <c r="DB6" s="10"/>
      <c r="DC6" s="28">
        <f t="shared" ref="DC6:DC59" si="28">IF(CT6=1,$B$2,IF(CU6=1,$C$2,IF(CV6=1,$D$2,IF(CW6=1,$E$2,IF(CX6=1,$F$2,IF(CY6=1,$G$2,IF(CZ6=1,$H$2,IF(DA6=1,$I$2,IF(DB6=1,$J$2,0)))))))))</f>
        <v>1.5</v>
      </c>
      <c r="DD6" s="30">
        <f t="shared" ref="DD6:DD59" si="29">51*DC6</f>
        <v>76.5</v>
      </c>
      <c r="DE6" s="35">
        <f t="shared" ref="DE6:DE59" si="30">0.45*DD6</f>
        <v>34.425000000000004</v>
      </c>
      <c r="DF6" s="8"/>
      <c r="DG6" s="8"/>
      <c r="DH6" s="8">
        <v>1</v>
      </c>
      <c r="DI6" s="8"/>
      <c r="DJ6" s="8"/>
      <c r="DK6" s="8"/>
      <c r="DL6" s="8"/>
      <c r="DM6" s="9"/>
      <c r="DN6" s="10"/>
      <c r="DO6" s="28">
        <f t="shared" ref="DO6:DO59" si="31">IF(DF6=1,$B$2,IF(DG6=1,$C$2,IF(DH6=1,$D$2,IF(DI6=1,$E$2,IF(DJ6=1,$F$2,IF(DK6=1,$G$2,IF(DL6=1,$H$2,IF(DM6=1,$I$2,IF(DN6=1,$J$2,0)))))))))</f>
        <v>0.14000000000000001</v>
      </c>
      <c r="DP6" s="30">
        <f t="shared" ref="DP6:DP59" si="32">116*DO6</f>
        <v>16.240000000000002</v>
      </c>
      <c r="DQ6" s="35">
        <f t="shared" ref="DQ6:DQ59" si="33">0.217*DP6</f>
        <v>3.5240800000000005</v>
      </c>
      <c r="DR6" s="8"/>
      <c r="DS6" s="8"/>
      <c r="DT6" s="8"/>
      <c r="DU6" s="8"/>
      <c r="DV6" s="8"/>
      <c r="DW6" s="8">
        <v>1</v>
      </c>
      <c r="DX6" s="8"/>
      <c r="DY6" s="9"/>
      <c r="DZ6" s="10"/>
      <c r="EA6" s="28">
        <f t="shared" ref="EA6:EA59" si="34">IF(DR6=1,$B$2,IF(DS6=1,$C$2,IF(DT6=1,$D$2,IF(DU6=1,$E$2,IF(DV6=1,$F$2,IF(DW6=1,$G$2,IF(DX6=1,$H$2,IF(DY6=1,$I$2,IF(DZ6=1,$J$2,0)))))))))</f>
        <v>1.5</v>
      </c>
      <c r="EB6" s="30">
        <f>4*EA6</f>
        <v>6</v>
      </c>
      <c r="EC6" s="35">
        <f t="shared" ref="EC6:EC59" si="35">1.05*EB6</f>
        <v>6.3000000000000007</v>
      </c>
      <c r="ED6" s="8">
        <v>1</v>
      </c>
      <c r="EE6" s="8"/>
      <c r="EF6" s="8"/>
      <c r="EG6" s="8"/>
      <c r="EH6" s="8"/>
      <c r="EI6" s="8"/>
      <c r="EJ6" s="8"/>
      <c r="EK6" s="9"/>
      <c r="EL6" s="10"/>
      <c r="EM6" s="28">
        <f t="shared" ref="EM6:EM59" si="36">IF(ED6=1,$B$2,IF(EE6=1,$C$2,IF(EF6=1,$D$2,IF(EG6=1,$E$2,IF(EH6=1,$F$2,IF(EI6=1,$G$2,IF(EJ6=1,$H$2,IF(EK6=1,$I$2,IF(EL6=1,$J$2,0)))))))))</f>
        <v>0</v>
      </c>
      <c r="EN6" s="30">
        <f t="shared" si="4"/>
        <v>0</v>
      </c>
      <c r="EO6" s="35">
        <f t="shared" ref="EO6:EO59" si="37">0.114*EN6</f>
        <v>0</v>
      </c>
      <c r="EP6" s="8">
        <v>1</v>
      </c>
      <c r="EQ6" s="8"/>
      <c r="ER6" s="8"/>
      <c r="ES6" s="8"/>
      <c r="ET6" s="8"/>
      <c r="EU6" s="8"/>
      <c r="EV6" s="8"/>
      <c r="EW6" s="9"/>
      <c r="EX6" s="10"/>
      <c r="EY6" s="28">
        <f t="shared" ref="EY6:EY59" si="38">IF(EP6=1,$B$2,IF(EQ6=1,$C$2,IF(ER6=1,$D$2,IF(ES6=1,$E$2,IF(ET6=1,$F$2,IF(EU6=1,$G$2,IF(EV6=1,$H$2,IF(EW6=1,$I$2,IF(EX6=1,$J$2,0)))))))))</f>
        <v>0</v>
      </c>
      <c r="EZ6" s="30">
        <f t="shared" si="5"/>
        <v>0</v>
      </c>
      <c r="FA6" s="32">
        <f t="shared" ref="FA6:FA59" si="39">0.087*EZ6</f>
        <v>0</v>
      </c>
      <c r="FB6" s="24"/>
      <c r="FC6" s="8"/>
      <c r="FD6" s="8"/>
      <c r="FE6" s="8"/>
      <c r="FF6" s="8">
        <v>1</v>
      </c>
      <c r="FG6" s="9"/>
      <c r="FH6" s="10"/>
      <c r="FI6" s="28">
        <f t="shared" ref="FI6:FI59" si="40">IF(FB6=1,$FB$2,IF(FC6=1,$FC$2,IF(FD6=1,$FD$2,IF(FE6=1,$FE$2,IF(FF6=1,$FF$2,IF(FG6=1,$FG$2,IF(FH6=1,$FH$2,0)))))))</f>
        <v>0.71</v>
      </c>
      <c r="FJ6" s="30">
        <f t="shared" si="6"/>
        <v>88.75</v>
      </c>
      <c r="FK6" s="35">
        <f t="shared" ref="FK6:FK59" si="41">0.123*FJ6</f>
        <v>10.91625</v>
      </c>
      <c r="FL6" s="8">
        <v>1</v>
      </c>
      <c r="FM6" s="8"/>
      <c r="FN6" s="8"/>
      <c r="FO6" s="8"/>
      <c r="FP6" s="8"/>
      <c r="FQ6" s="9"/>
      <c r="FR6" s="10"/>
      <c r="FS6" s="28">
        <f t="shared" ref="FS6:FS59" si="42">IF(FL6=1,$FB$2,IF(FM6=1,$FC$2,IF(FN6=1,$FD$2,IF(FO6=1,$FE$2,IF(FP6=1,$FF$2,IF(FQ6=1,$FG$2,IF(FR6=1,$FH$2,0)))))))</f>
        <v>0</v>
      </c>
      <c r="FT6" s="30">
        <f t="shared" ref="FT6:FT59" si="43">125*FS6</f>
        <v>0</v>
      </c>
      <c r="FU6" s="35">
        <f t="shared" ref="FU6:FU59" si="44">0.062*FT6</f>
        <v>0</v>
      </c>
      <c r="FV6" s="8">
        <v>1</v>
      </c>
      <c r="FW6" s="8"/>
      <c r="FX6" s="8"/>
      <c r="FY6" s="8"/>
      <c r="FZ6" s="8"/>
      <c r="GA6" s="9"/>
      <c r="GB6" s="10"/>
      <c r="GC6" s="28">
        <f t="shared" ref="GC6:GC59" si="45">IF(FV6=1,$FB$2,IF(FW6=1,$FC$2,IF(FX6=1,$FD$2,IF(FY6=1,$FE$2,IF(FZ6=1,$FF$2,IF(GA6=1,$FG$2,IF(GB6=1,$FH$2,0)))))))</f>
        <v>0</v>
      </c>
      <c r="GD6" s="30">
        <f t="shared" ref="GD6:GD59" si="46">40*GC6</f>
        <v>0</v>
      </c>
      <c r="GE6" s="35">
        <f t="shared" ref="GE6:GE59" si="47">0.041*GD6</f>
        <v>0</v>
      </c>
      <c r="GH6" s="37">
        <f t="shared" si="7"/>
        <v>76.44089000000001</v>
      </c>
      <c r="GI6" s="102"/>
      <c r="GJ6" s="103"/>
    </row>
    <row r="7" spans="1:192">
      <c r="A7" s="78"/>
      <c r="B7" s="79"/>
      <c r="C7" s="80"/>
      <c r="D7" s="80"/>
      <c r="E7" s="80"/>
      <c r="F7" s="80"/>
      <c r="G7" s="80">
        <v>1</v>
      </c>
      <c r="H7" s="80"/>
      <c r="I7" s="81"/>
      <c r="J7" s="82"/>
      <c r="K7" s="28">
        <f t="shared" si="8"/>
        <v>1.5</v>
      </c>
      <c r="L7" s="30">
        <f t="shared" si="0"/>
        <v>120</v>
      </c>
      <c r="M7" s="35">
        <f t="shared" si="9"/>
        <v>14.16</v>
      </c>
      <c r="N7" s="86">
        <v>1</v>
      </c>
      <c r="O7" s="87"/>
      <c r="P7" s="87"/>
      <c r="Q7" s="87"/>
      <c r="R7" s="87"/>
      <c r="S7" s="87"/>
      <c r="T7" s="87"/>
      <c r="U7" s="87"/>
      <c r="V7" s="88"/>
      <c r="W7" s="28">
        <f t="shared" si="10"/>
        <v>0</v>
      </c>
      <c r="X7" s="30">
        <f t="shared" si="11"/>
        <v>0</v>
      </c>
      <c r="Y7" s="35">
        <f t="shared" si="12"/>
        <v>0</v>
      </c>
      <c r="Z7" s="98">
        <v>1</v>
      </c>
      <c r="AA7" s="95"/>
      <c r="AB7" s="95"/>
      <c r="AC7" s="95"/>
      <c r="AD7" s="95"/>
      <c r="AE7" s="95"/>
      <c r="AF7" s="95"/>
      <c r="AG7" s="96"/>
      <c r="AH7" s="97"/>
      <c r="AI7" s="28">
        <f t="shared" si="13"/>
        <v>0</v>
      </c>
      <c r="AJ7" s="34">
        <f t="shared" si="14"/>
        <v>0</v>
      </c>
      <c r="AK7" s="35">
        <f t="shared" si="15"/>
        <v>0</v>
      </c>
      <c r="AL7" s="95"/>
      <c r="AM7" s="95"/>
      <c r="AN7" s="95"/>
      <c r="AO7" s="95"/>
      <c r="AP7" s="95"/>
      <c r="AQ7" s="95">
        <v>1</v>
      </c>
      <c r="AR7" s="95"/>
      <c r="AS7" s="96"/>
      <c r="AT7" s="97"/>
      <c r="AU7" s="28">
        <f t="shared" si="16"/>
        <v>1.5</v>
      </c>
      <c r="AV7" s="30">
        <f t="shared" si="17"/>
        <v>255</v>
      </c>
      <c r="AW7" s="35">
        <f t="shared" si="18"/>
        <v>3.06</v>
      </c>
      <c r="AX7" s="8"/>
      <c r="AY7" s="8"/>
      <c r="AZ7" s="8"/>
      <c r="BA7" s="8"/>
      <c r="BB7" s="8"/>
      <c r="BC7" s="8">
        <v>1</v>
      </c>
      <c r="BD7" s="8"/>
      <c r="BE7" s="9"/>
      <c r="BF7" s="10"/>
      <c r="BG7" s="28">
        <f t="shared" si="19"/>
        <v>1.5</v>
      </c>
      <c r="BH7" s="30">
        <f t="shared" si="1"/>
        <v>52.5</v>
      </c>
      <c r="BI7" s="35">
        <f t="shared" si="20"/>
        <v>1.8375000000000001</v>
      </c>
      <c r="BJ7" s="8">
        <v>1</v>
      </c>
      <c r="BK7" s="8"/>
      <c r="BL7" s="8"/>
      <c r="BM7" s="8"/>
      <c r="BN7" s="8"/>
      <c r="BO7" s="8"/>
      <c r="BP7" s="8"/>
      <c r="BQ7" s="9"/>
      <c r="BR7" s="10"/>
      <c r="BS7" s="28">
        <f t="shared" si="21"/>
        <v>0</v>
      </c>
      <c r="BT7" s="30">
        <f t="shared" si="2"/>
        <v>0</v>
      </c>
      <c r="BU7" s="35">
        <f t="shared" si="22"/>
        <v>0</v>
      </c>
      <c r="BV7" s="8"/>
      <c r="BW7" s="8"/>
      <c r="BX7" s="8">
        <v>1</v>
      </c>
      <c r="BY7" s="8"/>
      <c r="BZ7" s="8"/>
      <c r="CA7" s="8"/>
      <c r="CB7" s="8"/>
      <c r="CC7" s="9"/>
      <c r="CD7" s="10"/>
      <c r="CE7" s="28">
        <f t="shared" si="23"/>
        <v>0.14000000000000001</v>
      </c>
      <c r="CF7" s="30">
        <f t="shared" si="24"/>
        <v>23.1</v>
      </c>
      <c r="CG7" s="35">
        <f t="shared" si="25"/>
        <v>0.2079</v>
      </c>
      <c r="CH7" s="8">
        <v>1</v>
      </c>
      <c r="CI7" s="8"/>
      <c r="CJ7" s="8"/>
      <c r="CK7" s="8"/>
      <c r="CL7" s="8"/>
      <c r="CM7" s="8"/>
      <c r="CN7" s="8"/>
      <c r="CO7" s="9"/>
      <c r="CP7" s="10"/>
      <c r="CQ7" s="28">
        <f t="shared" si="26"/>
        <v>0</v>
      </c>
      <c r="CR7" s="30">
        <f t="shared" si="3"/>
        <v>0</v>
      </c>
      <c r="CS7" s="35">
        <f t="shared" si="27"/>
        <v>0</v>
      </c>
      <c r="CT7" s="8"/>
      <c r="CU7" s="8"/>
      <c r="CV7" s="8"/>
      <c r="CW7" s="8"/>
      <c r="CX7" s="8"/>
      <c r="CY7" s="8">
        <v>1</v>
      </c>
      <c r="CZ7" s="8"/>
      <c r="DA7" s="9"/>
      <c r="DB7" s="10"/>
      <c r="DC7" s="28">
        <f t="shared" si="28"/>
        <v>1.5</v>
      </c>
      <c r="DD7" s="30">
        <f t="shared" si="29"/>
        <v>76.5</v>
      </c>
      <c r="DE7" s="35">
        <f t="shared" si="30"/>
        <v>34.425000000000004</v>
      </c>
      <c r="DF7" s="8">
        <v>1</v>
      </c>
      <c r="DG7" s="8"/>
      <c r="DH7" s="8"/>
      <c r="DI7" s="8"/>
      <c r="DJ7" s="8"/>
      <c r="DK7" s="8"/>
      <c r="DL7" s="8"/>
      <c r="DM7" s="9"/>
      <c r="DN7" s="10"/>
      <c r="DO7" s="28">
        <f t="shared" si="31"/>
        <v>0</v>
      </c>
      <c r="DP7" s="30">
        <f t="shared" si="32"/>
        <v>0</v>
      </c>
      <c r="DQ7" s="35">
        <f t="shared" si="33"/>
        <v>0</v>
      </c>
      <c r="DR7" s="8">
        <v>1</v>
      </c>
      <c r="DS7" s="8"/>
      <c r="DT7" s="8"/>
      <c r="DU7" s="8"/>
      <c r="DV7" s="8"/>
      <c r="DW7" s="8"/>
      <c r="DX7" s="8"/>
      <c r="DY7" s="9"/>
      <c r="DZ7" s="10"/>
      <c r="EA7" s="28">
        <f t="shared" si="34"/>
        <v>0</v>
      </c>
      <c r="EB7" s="30">
        <f t="shared" ref="EB7:EB59" si="48">4*EA7</f>
        <v>0</v>
      </c>
      <c r="EC7" s="35">
        <f t="shared" si="35"/>
        <v>0</v>
      </c>
      <c r="ED7" s="8">
        <v>1</v>
      </c>
      <c r="EE7" s="8"/>
      <c r="EF7" s="8"/>
      <c r="EG7" s="8"/>
      <c r="EH7" s="8"/>
      <c r="EI7" s="8"/>
      <c r="EJ7" s="8"/>
      <c r="EK7" s="9"/>
      <c r="EL7" s="10"/>
      <c r="EM7" s="28">
        <f t="shared" si="36"/>
        <v>0</v>
      </c>
      <c r="EN7" s="30">
        <f t="shared" si="4"/>
        <v>0</v>
      </c>
      <c r="EO7" s="35">
        <f t="shared" si="37"/>
        <v>0</v>
      </c>
      <c r="EP7" s="8">
        <v>1</v>
      </c>
      <c r="EQ7" s="8"/>
      <c r="ER7" s="8"/>
      <c r="ES7" s="8"/>
      <c r="ET7" s="8"/>
      <c r="EU7" s="8"/>
      <c r="EV7" s="8"/>
      <c r="EW7" s="9"/>
      <c r="EX7" s="10"/>
      <c r="EY7" s="28">
        <f t="shared" si="38"/>
        <v>0</v>
      </c>
      <c r="EZ7" s="30">
        <f t="shared" si="5"/>
        <v>0</v>
      </c>
      <c r="FA7" s="32">
        <f t="shared" si="39"/>
        <v>0</v>
      </c>
      <c r="FB7" s="24">
        <v>1</v>
      </c>
      <c r="FC7" s="8"/>
      <c r="FD7" s="8"/>
      <c r="FE7" s="8"/>
      <c r="FF7" s="8"/>
      <c r="FG7" s="9"/>
      <c r="FH7" s="10"/>
      <c r="FI7" s="28">
        <f t="shared" si="40"/>
        <v>0</v>
      </c>
      <c r="FJ7" s="30">
        <f t="shared" si="6"/>
        <v>0</v>
      </c>
      <c r="FK7" s="35">
        <f t="shared" si="41"/>
        <v>0</v>
      </c>
      <c r="FL7" s="8">
        <v>1</v>
      </c>
      <c r="FM7" s="8"/>
      <c r="FN7" s="8"/>
      <c r="FO7" s="8"/>
      <c r="FP7" s="8"/>
      <c r="FQ7" s="9"/>
      <c r="FR7" s="10"/>
      <c r="FS7" s="28">
        <f t="shared" si="42"/>
        <v>0</v>
      </c>
      <c r="FT7" s="30">
        <f t="shared" si="43"/>
        <v>0</v>
      </c>
      <c r="FU7" s="35">
        <f t="shared" si="44"/>
        <v>0</v>
      </c>
      <c r="FV7" s="8">
        <v>1</v>
      </c>
      <c r="FW7" s="8"/>
      <c r="FX7" s="8"/>
      <c r="FY7" s="8"/>
      <c r="FZ7" s="8"/>
      <c r="GA7" s="9"/>
      <c r="GB7" s="10"/>
      <c r="GC7" s="28">
        <f t="shared" si="45"/>
        <v>0</v>
      </c>
      <c r="GD7" s="30">
        <f t="shared" si="46"/>
        <v>0</v>
      </c>
      <c r="GE7" s="35">
        <f t="shared" si="47"/>
        <v>0</v>
      </c>
      <c r="GH7" s="37">
        <f t="shared" si="7"/>
        <v>53.690400000000011</v>
      </c>
      <c r="GI7" s="102"/>
      <c r="GJ7" s="103"/>
    </row>
    <row r="8" spans="1:192">
      <c r="A8" s="1"/>
      <c r="B8" s="24"/>
      <c r="C8" s="8"/>
      <c r="D8" s="8"/>
      <c r="E8" s="8"/>
      <c r="F8" s="8">
        <v>1</v>
      </c>
      <c r="G8" s="8"/>
      <c r="H8" s="8"/>
      <c r="I8" s="9"/>
      <c r="J8" s="10"/>
      <c r="K8" s="28">
        <f t="shared" si="8"/>
        <v>0.71</v>
      </c>
      <c r="L8" s="30">
        <f t="shared" si="0"/>
        <v>56.8</v>
      </c>
      <c r="M8" s="35">
        <f t="shared" si="9"/>
        <v>6.702399999999999</v>
      </c>
      <c r="N8" s="83">
        <v>1</v>
      </c>
      <c r="O8" s="84"/>
      <c r="P8" s="84"/>
      <c r="Q8" s="84"/>
      <c r="R8" s="84"/>
      <c r="S8" s="84"/>
      <c r="T8" s="84"/>
      <c r="U8" s="84"/>
      <c r="V8" s="85"/>
      <c r="W8" s="28">
        <f t="shared" si="10"/>
        <v>0</v>
      </c>
      <c r="X8" s="30">
        <f t="shared" si="11"/>
        <v>0</v>
      </c>
      <c r="Y8" s="35">
        <f t="shared" si="12"/>
        <v>0</v>
      </c>
      <c r="Z8" s="24">
        <v>1</v>
      </c>
      <c r="AA8" s="8"/>
      <c r="AB8" s="8"/>
      <c r="AC8" s="8"/>
      <c r="AD8" s="8"/>
      <c r="AE8" s="8"/>
      <c r="AF8" s="8"/>
      <c r="AG8" s="9"/>
      <c r="AH8" s="10"/>
      <c r="AI8" s="28">
        <f t="shared" si="13"/>
        <v>0</v>
      </c>
      <c r="AJ8" s="34">
        <f t="shared" si="14"/>
        <v>0</v>
      </c>
      <c r="AK8" s="35">
        <f t="shared" si="15"/>
        <v>0</v>
      </c>
      <c r="AL8" s="8"/>
      <c r="AM8" s="8"/>
      <c r="AN8" s="8"/>
      <c r="AO8" s="8">
        <v>1</v>
      </c>
      <c r="AP8" s="8"/>
      <c r="AQ8" s="8"/>
      <c r="AR8" s="8"/>
      <c r="AS8" s="9"/>
      <c r="AT8" s="10"/>
      <c r="AU8" s="28">
        <f t="shared" si="16"/>
        <v>0.36</v>
      </c>
      <c r="AV8" s="30">
        <f t="shared" si="17"/>
        <v>61.199999999999996</v>
      </c>
      <c r="AW8" s="35">
        <f t="shared" si="18"/>
        <v>0.73439999999999994</v>
      </c>
      <c r="AX8" s="8">
        <v>1</v>
      </c>
      <c r="AY8" s="8"/>
      <c r="AZ8" s="8"/>
      <c r="BA8" s="8"/>
      <c r="BB8" s="8"/>
      <c r="BC8" s="8"/>
      <c r="BD8" s="8"/>
      <c r="BE8" s="9"/>
      <c r="BF8" s="10"/>
      <c r="BG8" s="28">
        <f t="shared" si="19"/>
        <v>0</v>
      </c>
      <c r="BH8" s="30">
        <f t="shared" si="1"/>
        <v>0</v>
      </c>
      <c r="BI8" s="35">
        <f t="shared" si="20"/>
        <v>0</v>
      </c>
      <c r="BJ8" s="8">
        <v>1</v>
      </c>
      <c r="BK8" s="8"/>
      <c r="BL8" s="8"/>
      <c r="BM8" s="8"/>
      <c r="BN8" s="8"/>
      <c r="BO8" s="8"/>
      <c r="BP8" s="8"/>
      <c r="BQ8" s="9"/>
      <c r="BR8" s="10"/>
      <c r="BS8" s="28">
        <f t="shared" si="21"/>
        <v>0</v>
      </c>
      <c r="BT8" s="30">
        <f t="shared" si="2"/>
        <v>0</v>
      </c>
      <c r="BU8" s="35">
        <f t="shared" si="22"/>
        <v>0</v>
      </c>
      <c r="BV8" s="8"/>
      <c r="BW8" s="8"/>
      <c r="BX8" s="8">
        <v>1</v>
      </c>
      <c r="BY8" s="8"/>
      <c r="BZ8" s="8"/>
      <c r="CA8" s="8"/>
      <c r="CB8" s="8"/>
      <c r="CC8" s="9"/>
      <c r="CD8" s="10"/>
      <c r="CE8" s="28">
        <f t="shared" si="23"/>
        <v>0.14000000000000001</v>
      </c>
      <c r="CF8" s="30">
        <f t="shared" si="24"/>
        <v>23.1</v>
      </c>
      <c r="CG8" s="35">
        <f t="shared" si="25"/>
        <v>0.2079</v>
      </c>
      <c r="CH8" s="8">
        <v>1</v>
      </c>
      <c r="CI8" s="8"/>
      <c r="CJ8" s="8"/>
      <c r="CK8" s="8"/>
      <c r="CL8" s="8"/>
      <c r="CM8" s="8"/>
      <c r="CN8" s="8"/>
      <c r="CO8" s="9"/>
      <c r="CP8" s="10"/>
      <c r="CQ8" s="28">
        <f t="shared" si="26"/>
        <v>0</v>
      </c>
      <c r="CR8" s="30">
        <f t="shared" si="3"/>
        <v>0</v>
      </c>
      <c r="CS8" s="35">
        <f t="shared" si="27"/>
        <v>0</v>
      </c>
      <c r="CT8" s="8"/>
      <c r="CU8" s="8">
        <v>1</v>
      </c>
      <c r="CV8" s="8"/>
      <c r="CW8" s="8"/>
      <c r="CX8" s="8"/>
      <c r="CY8" s="8"/>
      <c r="CZ8" s="8"/>
      <c r="DA8" s="9"/>
      <c r="DB8" s="10"/>
      <c r="DC8" s="28">
        <f t="shared" si="28"/>
        <v>0.05</v>
      </c>
      <c r="DD8" s="30">
        <f t="shared" si="29"/>
        <v>2.5500000000000003</v>
      </c>
      <c r="DE8" s="35">
        <f t="shared" si="30"/>
        <v>1.1475000000000002</v>
      </c>
      <c r="DF8" s="8">
        <v>1</v>
      </c>
      <c r="DG8" s="8"/>
      <c r="DH8" s="8"/>
      <c r="DI8" s="8"/>
      <c r="DJ8" s="8"/>
      <c r="DK8" s="8"/>
      <c r="DL8" s="8"/>
      <c r="DM8" s="9"/>
      <c r="DN8" s="10"/>
      <c r="DO8" s="28">
        <f t="shared" si="31"/>
        <v>0</v>
      </c>
      <c r="DP8" s="30">
        <f t="shared" si="32"/>
        <v>0</v>
      </c>
      <c r="DQ8" s="35">
        <f t="shared" si="33"/>
        <v>0</v>
      </c>
      <c r="DR8" s="8"/>
      <c r="DS8" s="8"/>
      <c r="DT8" s="8"/>
      <c r="DU8" s="8"/>
      <c r="DV8" s="8">
        <v>1</v>
      </c>
      <c r="DW8" s="8"/>
      <c r="DX8" s="8"/>
      <c r="DY8" s="9"/>
      <c r="DZ8" s="10"/>
      <c r="EA8" s="28">
        <f t="shared" si="34"/>
        <v>0.71</v>
      </c>
      <c r="EB8" s="30">
        <f t="shared" si="48"/>
        <v>2.84</v>
      </c>
      <c r="EC8" s="35">
        <f t="shared" si="35"/>
        <v>2.9819999999999998</v>
      </c>
      <c r="ED8" s="8">
        <v>1</v>
      </c>
      <c r="EE8" s="8"/>
      <c r="EF8" s="8"/>
      <c r="EG8" s="8"/>
      <c r="EH8" s="8"/>
      <c r="EI8" s="8"/>
      <c r="EJ8" s="8"/>
      <c r="EK8" s="9"/>
      <c r="EL8" s="10"/>
      <c r="EM8" s="28">
        <f t="shared" si="36"/>
        <v>0</v>
      </c>
      <c r="EN8" s="30">
        <f t="shared" si="4"/>
        <v>0</v>
      </c>
      <c r="EO8" s="35">
        <f t="shared" si="37"/>
        <v>0</v>
      </c>
      <c r="EP8" s="8">
        <v>1</v>
      </c>
      <c r="EQ8" s="8"/>
      <c r="ER8" s="8"/>
      <c r="ES8" s="8"/>
      <c r="ET8" s="8"/>
      <c r="EU8" s="8"/>
      <c r="EV8" s="8"/>
      <c r="EW8" s="9"/>
      <c r="EX8" s="10"/>
      <c r="EY8" s="28">
        <f t="shared" si="38"/>
        <v>0</v>
      </c>
      <c r="EZ8" s="30">
        <f t="shared" si="5"/>
        <v>0</v>
      </c>
      <c r="FA8" s="32">
        <f t="shared" si="39"/>
        <v>0</v>
      </c>
      <c r="FB8" s="24"/>
      <c r="FC8" s="8"/>
      <c r="FD8" s="8"/>
      <c r="FE8" s="8">
        <v>1</v>
      </c>
      <c r="FF8" s="8"/>
      <c r="FG8" s="9"/>
      <c r="FH8" s="10"/>
      <c r="FI8" s="28">
        <f t="shared" si="40"/>
        <v>0.36</v>
      </c>
      <c r="FJ8" s="30">
        <f t="shared" si="6"/>
        <v>45</v>
      </c>
      <c r="FK8" s="35">
        <f t="shared" si="41"/>
        <v>5.5350000000000001</v>
      </c>
      <c r="FL8" s="8">
        <v>1</v>
      </c>
      <c r="FM8" s="8"/>
      <c r="FN8" s="8"/>
      <c r="FO8" s="8"/>
      <c r="FP8" s="8"/>
      <c r="FQ8" s="9"/>
      <c r="FR8" s="10"/>
      <c r="FS8" s="28">
        <f t="shared" si="42"/>
        <v>0</v>
      </c>
      <c r="FT8" s="30">
        <f t="shared" si="43"/>
        <v>0</v>
      </c>
      <c r="FU8" s="35">
        <f t="shared" si="44"/>
        <v>0</v>
      </c>
      <c r="FV8" s="8"/>
      <c r="FW8" s="8"/>
      <c r="FX8" s="8"/>
      <c r="FY8" s="8"/>
      <c r="FZ8" s="8">
        <v>1</v>
      </c>
      <c r="GA8" s="9"/>
      <c r="GB8" s="10"/>
      <c r="GC8" s="28">
        <f t="shared" si="45"/>
        <v>0.71</v>
      </c>
      <c r="GD8" s="30">
        <f t="shared" si="46"/>
        <v>28.4</v>
      </c>
      <c r="GE8" s="35">
        <f t="shared" si="47"/>
        <v>1.1644000000000001</v>
      </c>
      <c r="GH8" s="37">
        <f t="shared" si="7"/>
        <v>18.473600000000001</v>
      </c>
      <c r="GI8" s="102"/>
      <c r="GJ8" s="103"/>
    </row>
    <row r="9" spans="1:192">
      <c r="A9" s="78"/>
      <c r="B9" s="79"/>
      <c r="C9" s="80"/>
      <c r="D9" s="80"/>
      <c r="E9" s="80">
        <v>1</v>
      </c>
      <c r="F9" s="80"/>
      <c r="G9" s="80"/>
      <c r="H9" s="80"/>
      <c r="I9" s="81"/>
      <c r="J9" s="82"/>
      <c r="K9" s="28">
        <f t="shared" si="8"/>
        <v>0.36</v>
      </c>
      <c r="L9" s="30">
        <f t="shared" si="0"/>
        <v>28.799999999999997</v>
      </c>
      <c r="M9" s="35">
        <f t="shared" si="9"/>
        <v>3.3983999999999996</v>
      </c>
      <c r="N9" s="86">
        <v>1</v>
      </c>
      <c r="O9" s="87"/>
      <c r="P9" s="87"/>
      <c r="Q9" s="87"/>
      <c r="R9" s="87"/>
      <c r="S9" s="87"/>
      <c r="T9" s="87"/>
      <c r="U9" s="87"/>
      <c r="V9" s="88"/>
      <c r="W9" s="28">
        <f t="shared" si="10"/>
        <v>0</v>
      </c>
      <c r="X9" s="30">
        <f t="shared" si="11"/>
        <v>0</v>
      </c>
      <c r="Y9" s="35">
        <f t="shared" si="12"/>
        <v>0</v>
      </c>
      <c r="Z9" s="98"/>
      <c r="AA9" s="95"/>
      <c r="AB9" s="95">
        <v>1</v>
      </c>
      <c r="AC9" s="95"/>
      <c r="AD9" s="95"/>
      <c r="AE9" s="95"/>
      <c r="AF9" s="95"/>
      <c r="AG9" s="96"/>
      <c r="AH9" s="97"/>
      <c r="AI9" s="28">
        <f t="shared" si="13"/>
        <v>0.14000000000000001</v>
      </c>
      <c r="AJ9" s="34">
        <f t="shared" si="14"/>
        <v>23.380000000000003</v>
      </c>
      <c r="AK9" s="35">
        <f t="shared" si="15"/>
        <v>2.5250400000000002</v>
      </c>
      <c r="AL9" s="95"/>
      <c r="AM9" s="95"/>
      <c r="AN9" s="95"/>
      <c r="AO9" s="95">
        <v>1</v>
      </c>
      <c r="AP9" s="95"/>
      <c r="AQ9" s="95"/>
      <c r="AR9" s="95"/>
      <c r="AS9" s="96"/>
      <c r="AT9" s="97"/>
      <c r="AU9" s="28">
        <f t="shared" si="16"/>
        <v>0.36</v>
      </c>
      <c r="AV9" s="30">
        <f t="shared" si="17"/>
        <v>61.199999999999996</v>
      </c>
      <c r="AW9" s="35">
        <f t="shared" si="18"/>
        <v>0.73439999999999994</v>
      </c>
      <c r="AX9" s="8"/>
      <c r="AY9" s="8"/>
      <c r="AZ9" s="8">
        <v>1</v>
      </c>
      <c r="BA9" s="8"/>
      <c r="BB9" s="8"/>
      <c r="BC9" s="8"/>
      <c r="BD9" s="8"/>
      <c r="BE9" s="9"/>
      <c r="BF9" s="10"/>
      <c r="BG9" s="28">
        <f t="shared" si="19"/>
        <v>0.14000000000000001</v>
      </c>
      <c r="BH9" s="30">
        <f t="shared" si="1"/>
        <v>4.9000000000000004</v>
      </c>
      <c r="BI9" s="35">
        <f t="shared" si="20"/>
        <v>0.17150000000000004</v>
      </c>
      <c r="BJ9" s="8">
        <v>1</v>
      </c>
      <c r="BK9" s="8"/>
      <c r="BL9" s="8"/>
      <c r="BM9" s="8"/>
      <c r="BN9" s="8"/>
      <c r="BO9" s="8"/>
      <c r="BP9" s="8"/>
      <c r="BQ9" s="9"/>
      <c r="BR9" s="10"/>
      <c r="BS9" s="28">
        <f t="shared" si="21"/>
        <v>0</v>
      </c>
      <c r="BT9" s="30">
        <f t="shared" si="2"/>
        <v>0</v>
      </c>
      <c r="BU9" s="35">
        <f t="shared" si="22"/>
        <v>0</v>
      </c>
      <c r="BV9" s="8"/>
      <c r="BW9" s="8"/>
      <c r="BX9" s="8">
        <v>1</v>
      </c>
      <c r="BY9" s="8"/>
      <c r="BZ9" s="8"/>
      <c r="CA9" s="8"/>
      <c r="CB9" s="8"/>
      <c r="CC9" s="9"/>
      <c r="CD9" s="10"/>
      <c r="CE9" s="28">
        <f t="shared" si="23"/>
        <v>0.14000000000000001</v>
      </c>
      <c r="CF9" s="30">
        <f t="shared" si="24"/>
        <v>23.1</v>
      </c>
      <c r="CG9" s="35">
        <f t="shared" si="25"/>
        <v>0.2079</v>
      </c>
      <c r="CH9" s="8">
        <v>1</v>
      </c>
      <c r="CI9" s="8"/>
      <c r="CJ9" s="8"/>
      <c r="CK9" s="8"/>
      <c r="CL9" s="8"/>
      <c r="CM9" s="8"/>
      <c r="CN9" s="8"/>
      <c r="CO9" s="9"/>
      <c r="CP9" s="10"/>
      <c r="CQ9" s="28">
        <f t="shared" si="26"/>
        <v>0</v>
      </c>
      <c r="CR9" s="30">
        <f t="shared" si="3"/>
        <v>0</v>
      </c>
      <c r="CS9" s="35">
        <f t="shared" si="27"/>
        <v>0</v>
      </c>
      <c r="CT9" s="8"/>
      <c r="CU9" s="8"/>
      <c r="CV9" s="8"/>
      <c r="CW9" s="8">
        <v>1</v>
      </c>
      <c r="CX9" s="8"/>
      <c r="CY9" s="8"/>
      <c r="CZ9" s="8"/>
      <c r="DA9" s="9"/>
      <c r="DB9" s="10"/>
      <c r="DC9" s="28">
        <f t="shared" si="28"/>
        <v>0.36</v>
      </c>
      <c r="DD9" s="30">
        <f t="shared" si="29"/>
        <v>18.36</v>
      </c>
      <c r="DE9" s="35">
        <f t="shared" si="30"/>
        <v>8.2620000000000005</v>
      </c>
      <c r="DF9" s="8">
        <v>1</v>
      </c>
      <c r="DG9" s="8"/>
      <c r="DH9" s="8"/>
      <c r="DI9" s="8"/>
      <c r="DJ9" s="8"/>
      <c r="DK9" s="8"/>
      <c r="DL9" s="8"/>
      <c r="DM9" s="9"/>
      <c r="DN9" s="10"/>
      <c r="DO9" s="28">
        <f t="shared" si="31"/>
        <v>0</v>
      </c>
      <c r="DP9" s="30">
        <f t="shared" si="32"/>
        <v>0</v>
      </c>
      <c r="DQ9" s="35">
        <f t="shared" si="33"/>
        <v>0</v>
      </c>
      <c r="DR9" s="8">
        <v>1</v>
      </c>
      <c r="DS9" s="8"/>
      <c r="DT9" s="8"/>
      <c r="DU9" s="8"/>
      <c r="DV9" s="8"/>
      <c r="DW9" s="8"/>
      <c r="DX9" s="8"/>
      <c r="DY9" s="9"/>
      <c r="DZ9" s="10"/>
      <c r="EA9" s="28">
        <f t="shared" si="34"/>
        <v>0</v>
      </c>
      <c r="EB9" s="30">
        <f t="shared" si="48"/>
        <v>0</v>
      </c>
      <c r="EC9" s="35">
        <f t="shared" si="35"/>
        <v>0</v>
      </c>
      <c r="ED9" s="8">
        <v>1</v>
      </c>
      <c r="EE9" s="8"/>
      <c r="EF9" s="8"/>
      <c r="EG9" s="8"/>
      <c r="EH9" s="8"/>
      <c r="EI9" s="8"/>
      <c r="EJ9" s="8"/>
      <c r="EK9" s="9"/>
      <c r="EL9" s="10"/>
      <c r="EM9" s="28">
        <f t="shared" si="36"/>
        <v>0</v>
      </c>
      <c r="EN9" s="30">
        <f t="shared" si="4"/>
        <v>0</v>
      </c>
      <c r="EO9" s="35">
        <f t="shared" si="37"/>
        <v>0</v>
      </c>
      <c r="EP9" s="8">
        <v>1</v>
      </c>
      <c r="EQ9" s="8"/>
      <c r="ER9" s="8"/>
      <c r="ES9" s="8"/>
      <c r="ET9" s="8"/>
      <c r="EU9" s="8"/>
      <c r="EV9" s="8"/>
      <c r="EW9" s="9"/>
      <c r="EX9" s="10"/>
      <c r="EY9" s="28">
        <f t="shared" si="38"/>
        <v>0</v>
      </c>
      <c r="EZ9" s="30">
        <f t="shared" si="5"/>
        <v>0</v>
      </c>
      <c r="FA9" s="32">
        <f t="shared" si="39"/>
        <v>0</v>
      </c>
      <c r="FB9" s="24">
        <v>1</v>
      </c>
      <c r="FC9" s="8"/>
      <c r="FD9" s="8"/>
      <c r="FE9" s="8"/>
      <c r="FF9" s="8"/>
      <c r="FG9" s="9"/>
      <c r="FH9" s="10"/>
      <c r="FI9" s="28">
        <f t="shared" si="40"/>
        <v>0</v>
      </c>
      <c r="FJ9" s="30">
        <f t="shared" si="6"/>
        <v>0</v>
      </c>
      <c r="FK9" s="35">
        <f t="shared" si="41"/>
        <v>0</v>
      </c>
      <c r="FL9" s="8">
        <v>1</v>
      </c>
      <c r="FM9" s="8"/>
      <c r="FN9" s="8"/>
      <c r="FO9" s="8"/>
      <c r="FP9" s="8"/>
      <c r="FQ9" s="9"/>
      <c r="FR9" s="10"/>
      <c r="FS9" s="28">
        <f t="shared" si="42"/>
        <v>0</v>
      </c>
      <c r="FT9" s="30">
        <f t="shared" si="43"/>
        <v>0</v>
      </c>
      <c r="FU9" s="35">
        <f t="shared" si="44"/>
        <v>0</v>
      </c>
      <c r="FV9" s="8">
        <v>1</v>
      </c>
      <c r="FW9" s="8"/>
      <c r="FX9" s="8"/>
      <c r="FY9" s="8"/>
      <c r="FZ9" s="8"/>
      <c r="GA9" s="9"/>
      <c r="GB9" s="10"/>
      <c r="GC9" s="28">
        <f t="shared" si="45"/>
        <v>0</v>
      </c>
      <c r="GD9" s="30">
        <f t="shared" si="46"/>
        <v>0</v>
      </c>
      <c r="GE9" s="35">
        <f t="shared" si="47"/>
        <v>0</v>
      </c>
      <c r="GH9" s="37">
        <f t="shared" si="7"/>
        <v>15.299240000000001</v>
      </c>
      <c r="GI9" s="102"/>
      <c r="GJ9" s="103"/>
    </row>
    <row r="10" spans="1:192">
      <c r="A10" s="1"/>
      <c r="B10" s="24"/>
      <c r="C10" s="8"/>
      <c r="D10" s="8"/>
      <c r="E10" s="8"/>
      <c r="F10" s="8"/>
      <c r="G10" s="8"/>
      <c r="H10" s="8">
        <v>1</v>
      </c>
      <c r="I10" s="9"/>
      <c r="J10" s="10"/>
      <c r="K10" s="28">
        <f t="shared" si="8"/>
        <v>3.5</v>
      </c>
      <c r="L10" s="30">
        <f t="shared" si="0"/>
        <v>280</v>
      </c>
      <c r="M10" s="35">
        <f t="shared" si="9"/>
        <v>33.04</v>
      </c>
      <c r="N10" s="83">
        <v>1</v>
      </c>
      <c r="O10" s="84"/>
      <c r="P10" s="84"/>
      <c r="Q10" s="84"/>
      <c r="R10" s="84"/>
      <c r="S10" s="84"/>
      <c r="T10" s="84"/>
      <c r="U10" s="84"/>
      <c r="V10" s="85"/>
      <c r="W10" s="28">
        <f t="shared" si="10"/>
        <v>0</v>
      </c>
      <c r="X10" s="30">
        <f t="shared" si="11"/>
        <v>0</v>
      </c>
      <c r="Y10" s="35">
        <f t="shared" si="12"/>
        <v>0</v>
      </c>
      <c r="Z10" s="24">
        <v>1</v>
      </c>
      <c r="AA10" s="8"/>
      <c r="AB10" s="8"/>
      <c r="AC10" s="8"/>
      <c r="AD10" s="8"/>
      <c r="AE10" s="8"/>
      <c r="AF10" s="8"/>
      <c r="AG10" s="9"/>
      <c r="AH10" s="10"/>
      <c r="AI10" s="28">
        <f t="shared" si="13"/>
        <v>0</v>
      </c>
      <c r="AJ10" s="34">
        <f t="shared" si="14"/>
        <v>0</v>
      </c>
      <c r="AK10" s="35">
        <f t="shared" si="15"/>
        <v>0</v>
      </c>
      <c r="AL10" s="8"/>
      <c r="AM10" s="8"/>
      <c r="AN10" s="8"/>
      <c r="AO10" s="8">
        <v>1</v>
      </c>
      <c r="AP10" s="8"/>
      <c r="AQ10" s="8"/>
      <c r="AR10" s="8"/>
      <c r="AS10" s="9"/>
      <c r="AT10" s="10"/>
      <c r="AU10" s="28">
        <f t="shared" si="16"/>
        <v>0.36</v>
      </c>
      <c r="AV10" s="30">
        <f t="shared" si="17"/>
        <v>61.199999999999996</v>
      </c>
      <c r="AW10" s="35">
        <f t="shared" si="18"/>
        <v>0.73439999999999994</v>
      </c>
      <c r="AX10" s="8"/>
      <c r="AY10" s="8"/>
      <c r="AZ10" s="8"/>
      <c r="BA10" s="8"/>
      <c r="BB10" s="8"/>
      <c r="BC10" s="8"/>
      <c r="BD10" s="8">
        <v>1</v>
      </c>
      <c r="BE10" s="9"/>
      <c r="BF10" s="10"/>
      <c r="BG10" s="28">
        <f t="shared" si="19"/>
        <v>3.5</v>
      </c>
      <c r="BH10" s="30">
        <f>35*BG10</f>
        <v>122.5</v>
      </c>
      <c r="BI10" s="35">
        <f t="shared" si="20"/>
        <v>4.2875000000000005</v>
      </c>
      <c r="BJ10" s="8">
        <v>1</v>
      </c>
      <c r="BK10" s="8"/>
      <c r="BL10" s="8"/>
      <c r="BM10" s="8"/>
      <c r="BN10" s="8"/>
      <c r="BO10" s="8"/>
      <c r="BP10" s="8"/>
      <c r="BQ10" s="9"/>
      <c r="BR10" s="10"/>
      <c r="BS10" s="28">
        <f t="shared" si="21"/>
        <v>0</v>
      </c>
      <c r="BT10" s="30">
        <f t="shared" si="2"/>
        <v>0</v>
      </c>
      <c r="BU10" s="35">
        <f t="shared" si="22"/>
        <v>0</v>
      </c>
      <c r="BV10" s="8">
        <v>1</v>
      </c>
      <c r="BW10" s="8"/>
      <c r="BX10" s="8"/>
      <c r="BY10" s="8"/>
      <c r="BZ10" s="8"/>
      <c r="CA10" s="8"/>
      <c r="CB10" s="8"/>
      <c r="CC10" s="9"/>
      <c r="CD10" s="10"/>
      <c r="CE10" s="28">
        <f t="shared" si="23"/>
        <v>0</v>
      </c>
      <c r="CF10" s="30">
        <f t="shared" si="24"/>
        <v>0</v>
      </c>
      <c r="CG10" s="35">
        <f t="shared" si="25"/>
        <v>0</v>
      </c>
      <c r="CH10" s="8">
        <v>1</v>
      </c>
      <c r="CI10" s="8"/>
      <c r="CJ10" s="8"/>
      <c r="CK10" s="8"/>
      <c r="CL10" s="8"/>
      <c r="CM10" s="8"/>
      <c r="CN10" s="8"/>
      <c r="CO10" s="9"/>
      <c r="CP10" s="10"/>
      <c r="CQ10" s="28">
        <f t="shared" si="26"/>
        <v>0</v>
      </c>
      <c r="CR10" s="30">
        <f t="shared" si="3"/>
        <v>0</v>
      </c>
      <c r="CS10" s="35">
        <f t="shared" si="27"/>
        <v>0</v>
      </c>
      <c r="CT10" s="8"/>
      <c r="CU10" s="8"/>
      <c r="CV10" s="8"/>
      <c r="CW10" s="8"/>
      <c r="CX10" s="8"/>
      <c r="CY10" s="8">
        <v>1</v>
      </c>
      <c r="CZ10" s="8"/>
      <c r="DA10" s="9"/>
      <c r="DB10" s="10"/>
      <c r="DC10" s="28">
        <f t="shared" si="28"/>
        <v>1.5</v>
      </c>
      <c r="DD10" s="30">
        <f t="shared" si="29"/>
        <v>76.5</v>
      </c>
      <c r="DE10" s="35">
        <f t="shared" si="30"/>
        <v>34.425000000000004</v>
      </c>
      <c r="DF10" s="8"/>
      <c r="DG10" s="8"/>
      <c r="DH10" s="8"/>
      <c r="DI10" s="8"/>
      <c r="DJ10" s="8"/>
      <c r="DK10" s="8">
        <v>1</v>
      </c>
      <c r="DL10" s="8"/>
      <c r="DM10" s="9"/>
      <c r="DN10" s="10"/>
      <c r="DO10" s="28">
        <f t="shared" si="31"/>
        <v>1.5</v>
      </c>
      <c r="DP10" s="30">
        <f t="shared" si="32"/>
        <v>174</v>
      </c>
      <c r="DQ10" s="35">
        <f t="shared" si="33"/>
        <v>37.758000000000003</v>
      </c>
      <c r="DR10" s="8"/>
      <c r="DS10" s="8"/>
      <c r="DT10" s="8"/>
      <c r="DU10" s="8"/>
      <c r="DV10" s="8"/>
      <c r="DW10" s="8">
        <v>1</v>
      </c>
      <c r="DX10" s="8"/>
      <c r="DY10" s="9"/>
      <c r="DZ10" s="10"/>
      <c r="EA10" s="28">
        <f t="shared" si="34"/>
        <v>1.5</v>
      </c>
      <c r="EB10" s="30">
        <f t="shared" si="48"/>
        <v>6</v>
      </c>
      <c r="EC10" s="35">
        <f t="shared" si="35"/>
        <v>6.3000000000000007</v>
      </c>
      <c r="ED10" s="8"/>
      <c r="EE10" s="8"/>
      <c r="EF10" s="8"/>
      <c r="EG10" s="8"/>
      <c r="EH10" s="8"/>
      <c r="EI10" s="8">
        <v>1</v>
      </c>
      <c r="EJ10" s="8"/>
      <c r="EK10" s="9"/>
      <c r="EL10" s="10"/>
      <c r="EM10" s="28">
        <f t="shared" si="36"/>
        <v>1.5</v>
      </c>
      <c r="EN10" s="30">
        <f t="shared" si="4"/>
        <v>375</v>
      </c>
      <c r="EO10" s="35">
        <f t="shared" si="37"/>
        <v>42.75</v>
      </c>
      <c r="EP10" s="8">
        <v>1</v>
      </c>
      <c r="EQ10" s="8"/>
      <c r="ER10" s="8"/>
      <c r="ES10" s="8"/>
      <c r="ET10" s="8"/>
      <c r="EU10" s="8"/>
      <c r="EV10" s="8"/>
      <c r="EW10" s="9"/>
      <c r="EX10" s="10"/>
      <c r="EY10" s="28">
        <f t="shared" si="38"/>
        <v>0</v>
      </c>
      <c r="EZ10" s="30">
        <f t="shared" si="5"/>
        <v>0</v>
      </c>
      <c r="FA10" s="32">
        <f t="shared" si="39"/>
        <v>0</v>
      </c>
      <c r="FB10" s="24"/>
      <c r="FC10" s="8"/>
      <c r="FD10" s="8"/>
      <c r="FE10" s="8"/>
      <c r="FF10" s="8"/>
      <c r="FG10" s="9">
        <v>1</v>
      </c>
      <c r="FH10" s="10"/>
      <c r="FI10" s="28">
        <f t="shared" si="40"/>
        <v>1.1399999999999999</v>
      </c>
      <c r="FJ10" s="30">
        <f t="shared" si="6"/>
        <v>142.5</v>
      </c>
      <c r="FK10" s="35">
        <f t="shared" si="41"/>
        <v>17.5275</v>
      </c>
      <c r="FL10" s="8"/>
      <c r="FM10" s="8"/>
      <c r="FN10" s="8"/>
      <c r="FO10" s="8"/>
      <c r="FP10" s="8"/>
      <c r="FQ10" s="9">
        <v>1</v>
      </c>
      <c r="FR10" s="10"/>
      <c r="FS10" s="28">
        <f t="shared" si="42"/>
        <v>1.1399999999999999</v>
      </c>
      <c r="FT10" s="30">
        <f t="shared" si="43"/>
        <v>142.5</v>
      </c>
      <c r="FU10" s="35">
        <f t="shared" si="44"/>
        <v>8.8349999999999991</v>
      </c>
      <c r="FV10" s="8">
        <v>1</v>
      </c>
      <c r="FW10" s="8"/>
      <c r="FX10" s="8"/>
      <c r="FY10" s="8"/>
      <c r="FZ10" s="8"/>
      <c r="GA10" s="9"/>
      <c r="GB10" s="10"/>
      <c r="GC10" s="28">
        <f t="shared" si="45"/>
        <v>0</v>
      </c>
      <c r="GD10" s="30">
        <f t="shared" si="46"/>
        <v>0</v>
      </c>
      <c r="GE10" s="35">
        <f t="shared" si="47"/>
        <v>0</v>
      </c>
      <c r="GH10" s="37">
        <f t="shared" si="7"/>
        <v>185.6574</v>
      </c>
      <c r="GI10" s="102"/>
      <c r="GJ10" s="103"/>
    </row>
    <row r="11" spans="1:192">
      <c r="A11" s="78"/>
      <c r="B11" s="79"/>
      <c r="C11" s="80"/>
      <c r="D11" s="80">
        <v>1</v>
      </c>
      <c r="E11" s="80"/>
      <c r="F11" s="80"/>
      <c r="G11" s="80"/>
      <c r="H11" s="80"/>
      <c r="I11" s="81"/>
      <c r="J11" s="82"/>
      <c r="K11" s="28">
        <f t="shared" si="8"/>
        <v>0.14000000000000001</v>
      </c>
      <c r="L11" s="30">
        <f t="shared" si="0"/>
        <v>11.200000000000001</v>
      </c>
      <c r="M11" s="35">
        <f t="shared" si="9"/>
        <v>1.3216000000000001</v>
      </c>
      <c r="N11" s="86">
        <v>1</v>
      </c>
      <c r="O11" s="87"/>
      <c r="P11" s="87"/>
      <c r="Q11" s="87"/>
      <c r="R11" s="87"/>
      <c r="S11" s="87"/>
      <c r="T11" s="87"/>
      <c r="U11" s="87"/>
      <c r="V11" s="88"/>
      <c r="W11" s="28">
        <f t="shared" si="10"/>
        <v>0</v>
      </c>
      <c r="X11" s="30">
        <f t="shared" si="11"/>
        <v>0</v>
      </c>
      <c r="Y11" s="35">
        <f t="shared" si="12"/>
        <v>0</v>
      </c>
      <c r="Z11" s="98">
        <v>1</v>
      </c>
      <c r="AA11" s="95"/>
      <c r="AB11" s="95"/>
      <c r="AC11" s="95"/>
      <c r="AD11" s="95"/>
      <c r="AE11" s="95"/>
      <c r="AF11" s="95"/>
      <c r="AG11" s="96"/>
      <c r="AH11" s="97"/>
      <c r="AI11" s="28">
        <f t="shared" si="13"/>
        <v>0</v>
      </c>
      <c r="AJ11" s="34">
        <f t="shared" si="14"/>
        <v>0</v>
      </c>
      <c r="AK11" s="35">
        <f t="shared" si="15"/>
        <v>0</v>
      </c>
      <c r="AL11" s="95"/>
      <c r="AM11" s="95"/>
      <c r="AN11" s="95"/>
      <c r="AO11" s="95">
        <v>1</v>
      </c>
      <c r="AP11" s="95"/>
      <c r="AQ11" s="95"/>
      <c r="AR11" s="95"/>
      <c r="AS11" s="96"/>
      <c r="AT11" s="97"/>
      <c r="AU11" s="28">
        <f t="shared" si="16"/>
        <v>0.36</v>
      </c>
      <c r="AV11" s="30">
        <f t="shared" si="17"/>
        <v>61.199999999999996</v>
      </c>
      <c r="AW11" s="35">
        <f t="shared" si="18"/>
        <v>0.73439999999999994</v>
      </c>
      <c r="AX11" s="8"/>
      <c r="AY11" s="8"/>
      <c r="AZ11" s="8">
        <v>1</v>
      </c>
      <c r="BA11" s="8"/>
      <c r="BB11" s="8"/>
      <c r="BC11" s="8"/>
      <c r="BD11" s="8"/>
      <c r="BE11" s="9"/>
      <c r="BF11" s="10"/>
      <c r="BG11" s="28">
        <f t="shared" si="19"/>
        <v>0.14000000000000001</v>
      </c>
      <c r="BH11" s="30">
        <f t="shared" ref="BH11:BH59" si="49">35*BG11</f>
        <v>4.9000000000000004</v>
      </c>
      <c r="BI11" s="35">
        <f t="shared" si="20"/>
        <v>0.17150000000000004</v>
      </c>
      <c r="BJ11" s="8">
        <v>1</v>
      </c>
      <c r="BK11" s="8"/>
      <c r="BL11" s="8"/>
      <c r="BM11" s="8"/>
      <c r="BN11" s="8"/>
      <c r="BO11" s="8"/>
      <c r="BP11" s="8"/>
      <c r="BQ11" s="9"/>
      <c r="BR11" s="10"/>
      <c r="BS11" s="28">
        <f t="shared" si="21"/>
        <v>0</v>
      </c>
      <c r="BT11" s="30">
        <f t="shared" si="2"/>
        <v>0</v>
      </c>
      <c r="BU11" s="35">
        <f t="shared" si="22"/>
        <v>0</v>
      </c>
      <c r="BV11" s="8">
        <v>1</v>
      </c>
      <c r="BW11" s="8"/>
      <c r="BX11" s="8"/>
      <c r="BY11" s="8"/>
      <c r="BZ11" s="8"/>
      <c r="CA11" s="8"/>
      <c r="CB11" s="8"/>
      <c r="CC11" s="9"/>
      <c r="CD11" s="10"/>
      <c r="CE11" s="28">
        <f t="shared" si="23"/>
        <v>0</v>
      </c>
      <c r="CF11" s="30">
        <f t="shared" si="24"/>
        <v>0</v>
      </c>
      <c r="CG11" s="35">
        <f t="shared" si="25"/>
        <v>0</v>
      </c>
      <c r="CH11" s="8"/>
      <c r="CI11" s="8">
        <v>1</v>
      </c>
      <c r="CJ11" s="8"/>
      <c r="CK11" s="8"/>
      <c r="CL11" s="8"/>
      <c r="CM11" s="8"/>
      <c r="CN11" s="8"/>
      <c r="CO11" s="9"/>
      <c r="CP11" s="10"/>
      <c r="CQ11" s="28">
        <f t="shared" si="26"/>
        <v>0.05</v>
      </c>
      <c r="CR11" s="30">
        <f t="shared" si="3"/>
        <v>16.5</v>
      </c>
      <c r="CS11" s="35">
        <f t="shared" si="27"/>
        <v>1.7985</v>
      </c>
      <c r="CT11" s="8"/>
      <c r="CU11" s="8"/>
      <c r="CV11" s="8"/>
      <c r="CW11" s="8"/>
      <c r="CX11" s="8"/>
      <c r="CY11" s="8"/>
      <c r="CZ11" s="8">
        <v>1</v>
      </c>
      <c r="DA11" s="9"/>
      <c r="DB11" s="10"/>
      <c r="DC11" s="28">
        <f t="shared" si="28"/>
        <v>3.5</v>
      </c>
      <c r="DD11" s="30">
        <f t="shared" si="29"/>
        <v>178.5</v>
      </c>
      <c r="DE11" s="35">
        <f t="shared" si="30"/>
        <v>80.325000000000003</v>
      </c>
      <c r="DF11" s="8">
        <v>1</v>
      </c>
      <c r="DG11" s="8"/>
      <c r="DH11" s="8"/>
      <c r="DI11" s="8"/>
      <c r="DJ11" s="8"/>
      <c r="DK11" s="8"/>
      <c r="DL11" s="8"/>
      <c r="DM11" s="9"/>
      <c r="DN11" s="10"/>
      <c r="DO11" s="28">
        <f t="shared" si="31"/>
        <v>0</v>
      </c>
      <c r="DP11" s="30">
        <f t="shared" si="32"/>
        <v>0</v>
      </c>
      <c r="DQ11" s="35">
        <f t="shared" si="33"/>
        <v>0</v>
      </c>
      <c r="DR11" s="8">
        <v>1</v>
      </c>
      <c r="DS11" s="8"/>
      <c r="DT11" s="8"/>
      <c r="DU11" s="8"/>
      <c r="DV11" s="8"/>
      <c r="DW11" s="8"/>
      <c r="DX11" s="8"/>
      <c r="DY11" s="9"/>
      <c r="DZ11" s="10"/>
      <c r="EA11" s="28">
        <f t="shared" si="34"/>
        <v>0</v>
      </c>
      <c r="EB11" s="30">
        <f t="shared" si="48"/>
        <v>0</v>
      </c>
      <c r="EC11" s="35">
        <f t="shared" si="35"/>
        <v>0</v>
      </c>
      <c r="ED11" s="8"/>
      <c r="EE11" s="8"/>
      <c r="EF11" s="8"/>
      <c r="EG11" s="8">
        <v>1</v>
      </c>
      <c r="EH11" s="8"/>
      <c r="EI11" s="8"/>
      <c r="EJ11" s="8"/>
      <c r="EK11" s="9"/>
      <c r="EL11" s="10"/>
      <c r="EM11" s="28">
        <f t="shared" si="36"/>
        <v>0.36</v>
      </c>
      <c r="EN11" s="30">
        <f t="shared" si="4"/>
        <v>90</v>
      </c>
      <c r="EO11" s="35">
        <f t="shared" si="37"/>
        <v>10.26</v>
      </c>
      <c r="EP11" s="8">
        <v>1</v>
      </c>
      <c r="EQ11" s="8"/>
      <c r="ER11" s="8"/>
      <c r="ES11" s="8"/>
      <c r="ET11" s="8"/>
      <c r="EU11" s="8"/>
      <c r="EV11" s="8"/>
      <c r="EW11" s="9"/>
      <c r="EX11" s="10"/>
      <c r="EY11" s="28">
        <f t="shared" si="38"/>
        <v>0</v>
      </c>
      <c r="EZ11" s="30">
        <f t="shared" si="5"/>
        <v>0</v>
      </c>
      <c r="FA11" s="32">
        <f t="shared" si="39"/>
        <v>0</v>
      </c>
      <c r="FB11" s="24">
        <v>1</v>
      </c>
      <c r="FC11" s="8"/>
      <c r="FD11" s="8"/>
      <c r="FE11" s="8"/>
      <c r="FF11" s="8"/>
      <c r="FG11" s="9"/>
      <c r="FH11" s="10"/>
      <c r="FI11" s="28">
        <f t="shared" si="40"/>
        <v>0</v>
      </c>
      <c r="FJ11" s="30">
        <f t="shared" si="6"/>
        <v>0</v>
      </c>
      <c r="FK11" s="35">
        <f t="shared" si="41"/>
        <v>0</v>
      </c>
      <c r="FL11" s="8">
        <v>1</v>
      </c>
      <c r="FM11" s="8"/>
      <c r="FN11" s="8"/>
      <c r="FO11" s="8"/>
      <c r="FP11" s="8"/>
      <c r="FQ11" s="9"/>
      <c r="FR11" s="10"/>
      <c r="FS11" s="28">
        <f t="shared" si="42"/>
        <v>0</v>
      </c>
      <c r="FT11" s="30">
        <f t="shared" si="43"/>
        <v>0</v>
      </c>
      <c r="FU11" s="35">
        <f t="shared" si="44"/>
        <v>0</v>
      </c>
      <c r="FV11" s="8">
        <v>1</v>
      </c>
      <c r="FW11" s="8"/>
      <c r="FX11" s="8"/>
      <c r="FY11" s="8"/>
      <c r="FZ11" s="8"/>
      <c r="GA11" s="9"/>
      <c r="GB11" s="10"/>
      <c r="GC11" s="28">
        <f t="shared" si="45"/>
        <v>0</v>
      </c>
      <c r="GD11" s="30">
        <f t="shared" si="46"/>
        <v>0</v>
      </c>
      <c r="GE11" s="35">
        <f t="shared" si="47"/>
        <v>0</v>
      </c>
      <c r="GH11" s="37">
        <f t="shared" si="7"/>
        <v>94.611000000000004</v>
      </c>
      <c r="GI11" s="102"/>
      <c r="GJ11" s="103"/>
    </row>
    <row r="12" spans="1:192">
      <c r="A12" s="1"/>
      <c r="B12" s="24"/>
      <c r="C12" s="8"/>
      <c r="D12" s="8"/>
      <c r="E12" s="8"/>
      <c r="F12" s="8"/>
      <c r="G12" s="8">
        <v>1</v>
      </c>
      <c r="H12" s="8"/>
      <c r="I12" s="9"/>
      <c r="J12" s="10"/>
      <c r="K12" s="28">
        <f t="shared" si="8"/>
        <v>1.5</v>
      </c>
      <c r="L12" s="30">
        <f t="shared" si="0"/>
        <v>120</v>
      </c>
      <c r="M12" s="35">
        <f t="shared" si="9"/>
        <v>14.16</v>
      </c>
      <c r="N12" s="83">
        <v>1</v>
      </c>
      <c r="O12" s="84"/>
      <c r="P12" s="84"/>
      <c r="Q12" s="84"/>
      <c r="R12" s="84"/>
      <c r="S12" s="84"/>
      <c r="T12" s="84"/>
      <c r="U12" s="84"/>
      <c r="V12" s="85"/>
      <c r="W12" s="28">
        <f t="shared" si="10"/>
        <v>0</v>
      </c>
      <c r="X12" s="30">
        <f t="shared" si="11"/>
        <v>0</v>
      </c>
      <c r="Y12" s="35">
        <f t="shared" si="12"/>
        <v>0</v>
      </c>
      <c r="Z12" s="24"/>
      <c r="AA12" s="8"/>
      <c r="AB12" s="8"/>
      <c r="AC12" s="8">
        <v>1</v>
      </c>
      <c r="AD12" s="8"/>
      <c r="AE12" s="8"/>
      <c r="AF12" s="8"/>
      <c r="AG12" s="9"/>
      <c r="AH12" s="10"/>
      <c r="AI12" s="28">
        <f t="shared" si="13"/>
        <v>0.36</v>
      </c>
      <c r="AJ12" s="34">
        <f t="shared" si="14"/>
        <v>60.12</v>
      </c>
      <c r="AK12" s="35">
        <f t="shared" si="15"/>
        <v>6.4929600000000001</v>
      </c>
      <c r="AL12" s="8"/>
      <c r="AM12" s="8"/>
      <c r="AN12" s="8"/>
      <c r="AO12" s="8">
        <v>1</v>
      </c>
      <c r="AP12" s="8"/>
      <c r="AQ12" s="8"/>
      <c r="AR12" s="8"/>
      <c r="AS12" s="9"/>
      <c r="AT12" s="10"/>
      <c r="AU12" s="28">
        <f t="shared" si="16"/>
        <v>0.36</v>
      </c>
      <c r="AV12" s="30">
        <f t="shared" si="17"/>
        <v>61.199999999999996</v>
      </c>
      <c r="AW12" s="35">
        <f t="shared" si="18"/>
        <v>0.73439999999999994</v>
      </c>
      <c r="AX12" s="8"/>
      <c r="AY12" s="8"/>
      <c r="AZ12" s="8"/>
      <c r="BA12" s="8"/>
      <c r="BB12" s="8"/>
      <c r="BC12" s="8">
        <v>1</v>
      </c>
      <c r="BD12" s="8"/>
      <c r="BE12" s="9"/>
      <c r="BF12" s="10"/>
      <c r="BG12" s="28">
        <f t="shared" si="19"/>
        <v>1.5</v>
      </c>
      <c r="BH12" s="30">
        <f t="shared" si="49"/>
        <v>52.5</v>
      </c>
      <c r="BI12" s="35">
        <f t="shared" si="20"/>
        <v>1.8375000000000001</v>
      </c>
      <c r="BJ12" s="8">
        <v>1</v>
      </c>
      <c r="BK12" s="8"/>
      <c r="BL12" s="8"/>
      <c r="BM12" s="8"/>
      <c r="BN12" s="8"/>
      <c r="BO12" s="8"/>
      <c r="BP12" s="8"/>
      <c r="BQ12" s="9"/>
      <c r="BR12" s="10"/>
      <c r="BS12" s="28">
        <f t="shared" si="21"/>
        <v>0</v>
      </c>
      <c r="BT12" s="30">
        <f t="shared" si="2"/>
        <v>0</v>
      </c>
      <c r="BU12" s="35">
        <f t="shared" si="22"/>
        <v>0</v>
      </c>
      <c r="BV12" s="8"/>
      <c r="BW12" s="8"/>
      <c r="BX12" s="8"/>
      <c r="BY12" s="8"/>
      <c r="BZ12" s="8">
        <v>1</v>
      </c>
      <c r="CA12" s="8"/>
      <c r="CB12" s="8"/>
      <c r="CC12" s="9"/>
      <c r="CD12" s="10"/>
      <c r="CE12" s="28">
        <f t="shared" si="23"/>
        <v>0.71</v>
      </c>
      <c r="CF12" s="30">
        <f t="shared" si="24"/>
        <v>117.14999999999999</v>
      </c>
      <c r="CG12" s="35">
        <f t="shared" si="25"/>
        <v>1.0543499999999999</v>
      </c>
      <c r="CH12" s="8">
        <v>1</v>
      </c>
      <c r="CI12" s="8"/>
      <c r="CJ12" s="8"/>
      <c r="CK12" s="8"/>
      <c r="CL12" s="8"/>
      <c r="CM12" s="8"/>
      <c r="CN12" s="8"/>
      <c r="CO12" s="9"/>
      <c r="CP12" s="10"/>
      <c r="CQ12" s="28">
        <f t="shared" si="26"/>
        <v>0</v>
      </c>
      <c r="CR12" s="30">
        <f t="shared" si="3"/>
        <v>0</v>
      </c>
      <c r="CS12" s="35">
        <f t="shared" si="27"/>
        <v>0</v>
      </c>
      <c r="CT12" s="8"/>
      <c r="CU12" s="8"/>
      <c r="CV12" s="8"/>
      <c r="CW12" s="8"/>
      <c r="CX12" s="8"/>
      <c r="CY12" s="8">
        <v>1</v>
      </c>
      <c r="CZ12" s="8"/>
      <c r="DA12" s="9"/>
      <c r="DB12" s="10"/>
      <c r="DC12" s="28">
        <f t="shared" si="28"/>
        <v>1.5</v>
      </c>
      <c r="DD12" s="30">
        <f t="shared" si="29"/>
        <v>76.5</v>
      </c>
      <c r="DE12" s="35">
        <f t="shared" si="30"/>
        <v>34.425000000000004</v>
      </c>
      <c r="DF12" s="8">
        <v>1</v>
      </c>
      <c r="DG12" s="8"/>
      <c r="DH12" s="8"/>
      <c r="DI12" s="8"/>
      <c r="DJ12" s="8"/>
      <c r="DK12" s="8"/>
      <c r="DL12" s="8"/>
      <c r="DM12" s="9"/>
      <c r="DN12" s="10"/>
      <c r="DO12" s="28">
        <f t="shared" si="31"/>
        <v>0</v>
      </c>
      <c r="DP12" s="30">
        <f t="shared" si="32"/>
        <v>0</v>
      </c>
      <c r="DQ12" s="35">
        <f t="shared" si="33"/>
        <v>0</v>
      </c>
      <c r="DR12" s="8"/>
      <c r="DS12" s="8"/>
      <c r="DT12" s="8"/>
      <c r="DU12" s="8"/>
      <c r="DV12" s="8"/>
      <c r="DW12" s="8"/>
      <c r="DX12" s="8"/>
      <c r="DY12" s="9">
        <v>1</v>
      </c>
      <c r="DZ12" s="10"/>
      <c r="EA12" s="28">
        <f t="shared" si="34"/>
        <v>6</v>
      </c>
      <c r="EB12" s="30">
        <f t="shared" si="48"/>
        <v>24</v>
      </c>
      <c r="EC12" s="35">
        <f t="shared" si="35"/>
        <v>25.200000000000003</v>
      </c>
      <c r="ED12" s="8">
        <v>1</v>
      </c>
      <c r="EE12" s="8"/>
      <c r="EF12" s="8"/>
      <c r="EG12" s="8"/>
      <c r="EH12" s="8"/>
      <c r="EI12" s="8"/>
      <c r="EJ12" s="8"/>
      <c r="EK12" s="9"/>
      <c r="EL12" s="10"/>
      <c r="EM12" s="28">
        <f t="shared" si="36"/>
        <v>0</v>
      </c>
      <c r="EN12" s="30">
        <f t="shared" si="4"/>
        <v>0</v>
      </c>
      <c r="EO12" s="35">
        <f t="shared" si="37"/>
        <v>0</v>
      </c>
      <c r="EP12" s="8">
        <v>1</v>
      </c>
      <c r="EQ12" s="8"/>
      <c r="ER12" s="8"/>
      <c r="ES12" s="8"/>
      <c r="ET12" s="8"/>
      <c r="EU12" s="8"/>
      <c r="EV12" s="8"/>
      <c r="EW12" s="9"/>
      <c r="EX12" s="10"/>
      <c r="EY12" s="28">
        <f t="shared" si="38"/>
        <v>0</v>
      </c>
      <c r="EZ12" s="30">
        <f t="shared" si="5"/>
        <v>0</v>
      </c>
      <c r="FA12" s="32">
        <f t="shared" si="39"/>
        <v>0</v>
      </c>
      <c r="FB12" s="24">
        <v>1</v>
      </c>
      <c r="FC12" s="8"/>
      <c r="FD12" s="8"/>
      <c r="FE12" s="8"/>
      <c r="FF12" s="8"/>
      <c r="FG12" s="9"/>
      <c r="FH12" s="10"/>
      <c r="FI12" s="28">
        <f t="shared" si="40"/>
        <v>0</v>
      </c>
      <c r="FJ12" s="30">
        <f t="shared" si="6"/>
        <v>0</v>
      </c>
      <c r="FK12" s="35">
        <f t="shared" si="41"/>
        <v>0</v>
      </c>
      <c r="FL12" s="8">
        <v>1</v>
      </c>
      <c r="FM12" s="8"/>
      <c r="FN12" s="8"/>
      <c r="FO12" s="8"/>
      <c r="FP12" s="8"/>
      <c r="FQ12" s="9"/>
      <c r="FR12" s="10"/>
      <c r="FS12" s="28">
        <f t="shared" si="42"/>
        <v>0</v>
      </c>
      <c r="FT12" s="30">
        <f t="shared" si="43"/>
        <v>0</v>
      </c>
      <c r="FU12" s="35">
        <f t="shared" si="44"/>
        <v>0</v>
      </c>
      <c r="FV12" s="8">
        <v>1</v>
      </c>
      <c r="FW12" s="8"/>
      <c r="FX12" s="8"/>
      <c r="FY12" s="8"/>
      <c r="FZ12" s="8"/>
      <c r="GA12" s="9"/>
      <c r="GB12" s="10"/>
      <c r="GC12" s="28">
        <f t="shared" si="45"/>
        <v>0</v>
      </c>
      <c r="GD12" s="30">
        <f t="shared" si="46"/>
        <v>0</v>
      </c>
      <c r="GE12" s="35">
        <f t="shared" si="47"/>
        <v>0</v>
      </c>
      <c r="GH12" s="37">
        <f t="shared" si="7"/>
        <v>83.904210000000006</v>
      </c>
      <c r="GI12" s="102"/>
      <c r="GJ12" s="103"/>
    </row>
    <row r="13" spans="1:192">
      <c r="A13" s="78"/>
      <c r="B13" s="79"/>
      <c r="C13" s="80"/>
      <c r="D13" s="80"/>
      <c r="E13" s="80"/>
      <c r="F13" s="80">
        <v>1</v>
      </c>
      <c r="G13" s="80"/>
      <c r="H13" s="80"/>
      <c r="I13" s="81"/>
      <c r="J13" s="82"/>
      <c r="K13" s="28">
        <f t="shared" si="8"/>
        <v>0.71</v>
      </c>
      <c r="L13" s="30">
        <f t="shared" si="0"/>
        <v>56.8</v>
      </c>
      <c r="M13" s="35">
        <f t="shared" si="9"/>
        <v>6.702399999999999</v>
      </c>
      <c r="N13" s="86">
        <v>1</v>
      </c>
      <c r="O13" s="87"/>
      <c r="P13" s="87"/>
      <c r="Q13" s="87"/>
      <c r="R13" s="87"/>
      <c r="S13" s="87"/>
      <c r="T13" s="87"/>
      <c r="U13" s="87"/>
      <c r="V13" s="88"/>
      <c r="W13" s="28">
        <f t="shared" si="10"/>
        <v>0</v>
      </c>
      <c r="X13" s="30">
        <f t="shared" si="11"/>
        <v>0</v>
      </c>
      <c r="Y13" s="35">
        <f t="shared" si="12"/>
        <v>0</v>
      </c>
      <c r="Z13" s="98">
        <v>1</v>
      </c>
      <c r="AA13" s="95"/>
      <c r="AB13" s="95"/>
      <c r="AC13" s="95"/>
      <c r="AD13" s="95"/>
      <c r="AE13" s="95"/>
      <c r="AF13" s="95"/>
      <c r="AG13" s="96"/>
      <c r="AH13" s="97"/>
      <c r="AI13" s="28">
        <f t="shared" si="13"/>
        <v>0</v>
      </c>
      <c r="AJ13" s="34">
        <f t="shared" si="14"/>
        <v>0</v>
      </c>
      <c r="AK13" s="35">
        <f t="shared" si="15"/>
        <v>0</v>
      </c>
      <c r="AL13" s="95">
        <v>1</v>
      </c>
      <c r="AM13" s="95"/>
      <c r="AN13" s="95"/>
      <c r="AO13" s="95"/>
      <c r="AP13" s="95"/>
      <c r="AQ13" s="95"/>
      <c r="AR13" s="95"/>
      <c r="AS13" s="96"/>
      <c r="AT13" s="97"/>
      <c r="AU13" s="28">
        <f t="shared" si="16"/>
        <v>0</v>
      </c>
      <c r="AV13" s="30">
        <f t="shared" si="17"/>
        <v>0</v>
      </c>
      <c r="AW13" s="35">
        <f t="shared" si="18"/>
        <v>0</v>
      </c>
      <c r="AX13" s="8"/>
      <c r="AY13" s="8">
        <v>1</v>
      </c>
      <c r="AZ13" s="8"/>
      <c r="BA13" s="8"/>
      <c r="BB13" s="8"/>
      <c r="BC13" s="8"/>
      <c r="BD13" s="8"/>
      <c r="BE13" s="9"/>
      <c r="BF13" s="10"/>
      <c r="BG13" s="28">
        <f t="shared" si="19"/>
        <v>0.05</v>
      </c>
      <c r="BH13" s="30">
        <f t="shared" si="49"/>
        <v>1.75</v>
      </c>
      <c r="BI13" s="35">
        <f t="shared" si="20"/>
        <v>6.1250000000000006E-2</v>
      </c>
      <c r="BJ13" s="8"/>
      <c r="BK13" s="8"/>
      <c r="BL13" s="8">
        <v>1</v>
      </c>
      <c r="BM13" s="8"/>
      <c r="BN13" s="8"/>
      <c r="BO13" s="8"/>
      <c r="BP13" s="8"/>
      <c r="BQ13" s="9"/>
      <c r="BR13" s="10"/>
      <c r="BS13" s="28">
        <f t="shared" si="21"/>
        <v>0.14000000000000001</v>
      </c>
      <c r="BT13" s="30">
        <f t="shared" si="2"/>
        <v>7.0000000000000009</v>
      </c>
      <c r="BU13" s="35">
        <f t="shared" si="22"/>
        <v>2.0230000000000001</v>
      </c>
      <c r="BV13" s="8"/>
      <c r="BW13" s="8"/>
      <c r="BX13" s="8"/>
      <c r="BY13" s="8"/>
      <c r="BZ13" s="8"/>
      <c r="CA13" s="8"/>
      <c r="CB13" s="8">
        <v>1</v>
      </c>
      <c r="CC13" s="9"/>
      <c r="CD13" s="10"/>
      <c r="CE13" s="28">
        <f t="shared" si="23"/>
        <v>3.5</v>
      </c>
      <c r="CF13" s="30">
        <f t="shared" si="24"/>
        <v>577.5</v>
      </c>
      <c r="CG13" s="35">
        <f t="shared" si="25"/>
        <v>5.1974999999999998</v>
      </c>
      <c r="CH13" s="8">
        <v>1</v>
      </c>
      <c r="CI13" s="8"/>
      <c r="CJ13" s="8"/>
      <c r="CK13" s="8"/>
      <c r="CL13" s="8"/>
      <c r="CM13" s="8"/>
      <c r="CN13" s="8"/>
      <c r="CO13" s="9"/>
      <c r="CP13" s="10"/>
      <c r="CQ13" s="28">
        <f t="shared" si="26"/>
        <v>0</v>
      </c>
      <c r="CR13" s="30">
        <f t="shared" si="3"/>
        <v>0</v>
      </c>
      <c r="CS13" s="35">
        <f t="shared" si="27"/>
        <v>0</v>
      </c>
      <c r="CT13" s="8"/>
      <c r="CU13" s="8"/>
      <c r="CV13" s="8"/>
      <c r="CW13" s="8"/>
      <c r="CX13" s="8"/>
      <c r="CY13" s="8"/>
      <c r="CZ13" s="8">
        <v>1</v>
      </c>
      <c r="DA13" s="9"/>
      <c r="DB13" s="10"/>
      <c r="DC13" s="28">
        <f t="shared" si="28"/>
        <v>3.5</v>
      </c>
      <c r="DD13" s="30">
        <f t="shared" si="29"/>
        <v>178.5</v>
      </c>
      <c r="DE13" s="35">
        <f t="shared" si="30"/>
        <v>80.325000000000003</v>
      </c>
      <c r="DF13" s="8"/>
      <c r="DG13" s="8"/>
      <c r="DH13" s="8"/>
      <c r="DI13" s="8">
        <v>1</v>
      </c>
      <c r="DJ13" s="8"/>
      <c r="DK13" s="8"/>
      <c r="DL13" s="8"/>
      <c r="DM13" s="9"/>
      <c r="DN13" s="10"/>
      <c r="DO13" s="28">
        <f t="shared" si="31"/>
        <v>0.36</v>
      </c>
      <c r="DP13" s="30">
        <f t="shared" si="32"/>
        <v>41.76</v>
      </c>
      <c r="DQ13" s="35">
        <f t="shared" si="33"/>
        <v>9.0619199999999989</v>
      </c>
      <c r="DR13" s="8"/>
      <c r="DS13" s="8"/>
      <c r="DT13" s="8"/>
      <c r="DU13" s="8">
        <v>1</v>
      </c>
      <c r="DV13" s="8"/>
      <c r="DW13" s="8"/>
      <c r="DX13" s="8"/>
      <c r="DY13" s="9"/>
      <c r="DZ13" s="10"/>
      <c r="EA13" s="28">
        <f t="shared" si="34"/>
        <v>0.36</v>
      </c>
      <c r="EB13" s="30">
        <f t="shared" si="48"/>
        <v>1.44</v>
      </c>
      <c r="EC13" s="35">
        <f t="shared" si="35"/>
        <v>1.512</v>
      </c>
      <c r="ED13" s="8">
        <v>1</v>
      </c>
      <c r="EE13" s="8"/>
      <c r="EF13" s="8"/>
      <c r="EG13" s="8"/>
      <c r="EH13" s="8"/>
      <c r="EI13" s="8"/>
      <c r="EJ13" s="8"/>
      <c r="EK13" s="9"/>
      <c r="EL13" s="10"/>
      <c r="EM13" s="28">
        <f t="shared" si="36"/>
        <v>0</v>
      </c>
      <c r="EN13" s="30">
        <f t="shared" si="4"/>
        <v>0</v>
      </c>
      <c r="EO13" s="35">
        <f t="shared" si="37"/>
        <v>0</v>
      </c>
      <c r="EP13" s="8">
        <v>1</v>
      </c>
      <c r="EQ13" s="8"/>
      <c r="ER13" s="8"/>
      <c r="ES13" s="8"/>
      <c r="ET13" s="8"/>
      <c r="EU13" s="8"/>
      <c r="EV13" s="8"/>
      <c r="EW13" s="9"/>
      <c r="EX13" s="10"/>
      <c r="EY13" s="28">
        <f t="shared" si="38"/>
        <v>0</v>
      </c>
      <c r="EZ13" s="30">
        <f t="shared" si="5"/>
        <v>0</v>
      </c>
      <c r="FA13" s="32">
        <f t="shared" si="39"/>
        <v>0</v>
      </c>
      <c r="FB13" s="24">
        <v>1</v>
      </c>
      <c r="FC13" s="8"/>
      <c r="FD13" s="8"/>
      <c r="FE13" s="8"/>
      <c r="FF13" s="8"/>
      <c r="FG13" s="9"/>
      <c r="FH13" s="10"/>
      <c r="FI13" s="28">
        <f t="shared" si="40"/>
        <v>0</v>
      </c>
      <c r="FJ13" s="30">
        <f t="shared" si="6"/>
        <v>0</v>
      </c>
      <c r="FK13" s="35">
        <f t="shared" si="41"/>
        <v>0</v>
      </c>
      <c r="FL13" s="8">
        <v>1</v>
      </c>
      <c r="FM13" s="8"/>
      <c r="FN13" s="8"/>
      <c r="FO13" s="8"/>
      <c r="FP13" s="8"/>
      <c r="FQ13" s="9"/>
      <c r="FR13" s="10"/>
      <c r="FS13" s="28">
        <f t="shared" si="42"/>
        <v>0</v>
      </c>
      <c r="FT13" s="30">
        <f t="shared" si="43"/>
        <v>0</v>
      </c>
      <c r="FU13" s="35">
        <f t="shared" si="44"/>
        <v>0</v>
      </c>
      <c r="FV13" s="8">
        <v>1</v>
      </c>
      <c r="FW13" s="8"/>
      <c r="FX13" s="8"/>
      <c r="FY13" s="8"/>
      <c r="FZ13" s="8"/>
      <c r="GA13" s="9"/>
      <c r="GB13" s="10"/>
      <c r="GC13" s="28">
        <f t="shared" si="45"/>
        <v>0</v>
      </c>
      <c r="GD13" s="30">
        <f t="shared" si="46"/>
        <v>0</v>
      </c>
      <c r="GE13" s="35">
        <f t="shared" si="47"/>
        <v>0</v>
      </c>
      <c r="GH13" s="37">
        <f t="shared" si="7"/>
        <v>104.88307</v>
      </c>
      <c r="GI13" s="102"/>
      <c r="GJ13" s="103"/>
    </row>
    <row r="14" spans="1:192">
      <c r="A14" s="1"/>
      <c r="B14" s="24"/>
      <c r="C14" s="8"/>
      <c r="D14" s="8"/>
      <c r="E14" s="8">
        <v>1</v>
      </c>
      <c r="F14" s="8"/>
      <c r="G14" s="8"/>
      <c r="H14" s="8"/>
      <c r="I14" s="9"/>
      <c r="J14" s="10"/>
      <c r="K14" s="28">
        <f t="shared" si="8"/>
        <v>0.36</v>
      </c>
      <c r="L14" s="30">
        <f t="shared" si="0"/>
        <v>28.799999999999997</v>
      </c>
      <c r="M14" s="35">
        <f t="shared" si="9"/>
        <v>3.3983999999999996</v>
      </c>
      <c r="N14" s="83">
        <v>1</v>
      </c>
      <c r="O14" s="84"/>
      <c r="P14" s="84"/>
      <c r="Q14" s="84"/>
      <c r="R14" s="84"/>
      <c r="S14" s="84"/>
      <c r="T14" s="84"/>
      <c r="U14" s="84"/>
      <c r="V14" s="85"/>
      <c r="W14" s="28">
        <f t="shared" si="10"/>
        <v>0</v>
      </c>
      <c r="X14" s="30">
        <f t="shared" si="11"/>
        <v>0</v>
      </c>
      <c r="Y14" s="35">
        <f t="shared" si="12"/>
        <v>0</v>
      </c>
      <c r="Z14" s="24">
        <v>1</v>
      </c>
      <c r="AA14" s="8"/>
      <c r="AB14" s="8"/>
      <c r="AC14" s="8"/>
      <c r="AD14" s="8"/>
      <c r="AE14" s="8"/>
      <c r="AF14" s="8"/>
      <c r="AG14" s="9"/>
      <c r="AH14" s="10"/>
      <c r="AI14" s="28">
        <f t="shared" si="13"/>
        <v>0</v>
      </c>
      <c r="AJ14" s="34">
        <f t="shared" si="14"/>
        <v>0</v>
      </c>
      <c r="AK14" s="35">
        <f t="shared" si="15"/>
        <v>0</v>
      </c>
      <c r="AL14" s="8">
        <v>1</v>
      </c>
      <c r="AM14" s="8"/>
      <c r="AN14" s="8"/>
      <c r="AO14" s="8"/>
      <c r="AP14" s="8"/>
      <c r="AQ14" s="8"/>
      <c r="AR14" s="8"/>
      <c r="AS14" s="9"/>
      <c r="AT14" s="10"/>
      <c r="AU14" s="28">
        <f t="shared" si="16"/>
        <v>0</v>
      </c>
      <c r="AV14" s="30">
        <f t="shared" si="17"/>
        <v>0</v>
      </c>
      <c r="AW14" s="35">
        <f t="shared" si="18"/>
        <v>0</v>
      </c>
      <c r="AX14" s="8"/>
      <c r="AY14" s="8">
        <v>1</v>
      </c>
      <c r="AZ14" s="8"/>
      <c r="BA14" s="8"/>
      <c r="BB14" s="8"/>
      <c r="BC14" s="8"/>
      <c r="BD14" s="8"/>
      <c r="BE14" s="9"/>
      <c r="BF14" s="10"/>
      <c r="BG14" s="28">
        <f t="shared" si="19"/>
        <v>0.05</v>
      </c>
      <c r="BH14" s="30">
        <f t="shared" si="49"/>
        <v>1.75</v>
      </c>
      <c r="BI14" s="35">
        <f t="shared" si="20"/>
        <v>6.1250000000000006E-2</v>
      </c>
      <c r="BJ14" s="8">
        <v>1</v>
      </c>
      <c r="BK14" s="8"/>
      <c r="BL14" s="8"/>
      <c r="BM14" s="8"/>
      <c r="BN14" s="8"/>
      <c r="BO14" s="8"/>
      <c r="BP14" s="8"/>
      <c r="BQ14" s="9"/>
      <c r="BR14" s="10"/>
      <c r="BS14" s="28">
        <f t="shared" si="21"/>
        <v>0</v>
      </c>
      <c r="BT14" s="30">
        <f t="shared" si="2"/>
        <v>0</v>
      </c>
      <c r="BU14" s="35">
        <f t="shared" si="22"/>
        <v>0</v>
      </c>
      <c r="BV14" s="8">
        <v>1</v>
      </c>
      <c r="BW14" s="8"/>
      <c r="BX14" s="8"/>
      <c r="BY14" s="8"/>
      <c r="BZ14" s="8"/>
      <c r="CA14" s="8"/>
      <c r="CB14" s="8"/>
      <c r="CC14" s="9"/>
      <c r="CD14" s="10"/>
      <c r="CE14" s="28">
        <f t="shared" si="23"/>
        <v>0</v>
      </c>
      <c r="CF14" s="30">
        <f t="shared" si="24"/>
        <v>0</v>
      </c>
      <c r="CG14" s="35">
        <f t="shared" si="25"/>
        <v>0</v>
      </c>
      <c r="CH14" s="8">
        <v>1</v>
      </c>
      <c r="CI14" s="8"/>
      <c r="CJ14" s="8"/>
      <c r="CK14" s="8"/>
      <c r="CL14" s="8"/>
      <c r="CM14" s="8"/>
      <c r="CN14" s="8"/>
      <c r="CO14" s="9"/>
      <c r="CP14" s="10"/>
      <c r="CQ14" s="28">
        <f t="shared" si="26"/>
        <v>0</v>
      </c>
      <c r="CR14" s="30">
        <f t="shared" si="3"/>
        <v>0</v>
      </c>
      <c r="CS14" s="35">
        <f t="shared" si="27"/>
        <v>0</v>
      </c>
      <c r="CT14" s="8"/>
      <c r="CU14" s="8"/>
      <c r="CV14" s="8"/>
      <c r="CW14" s="8"/>
      <c r="CX14" s="8">
        <v>1</v>
      </c>
      <c r="CY14" s="8"/>
      <c r="CZ14" s="8"/>
      <c r="DA14" s="9"/>
      <c r="DB14" s="10"/>
      <c r="DC14" s="28">
        <f t="shared" si="28"/>
        <v>0.71</v>
      </c>
      <c r="DD14" s="30">
        <f t="shared" si="29"/>
        <v>36.21</v>
      </c>
      <c r="DE14" s="35">
        <f t="shared" si="30"/>
        <v>16.294499999999999</v>
      </c>
      <c r="DF14" s="8">
        <v>1</v>
      </c>
      <c r="DG14" s="8"/>
      <c r="DH14" s="8"/>
      <c r="DI14" s="8"/>
      <c r="DJ14" s="8"/>
      <c r="DK14" s="8"/>
      <c r="DL14" s="8"/>
      <c r="DM14" s="9"/>
      <c r="DN14" s="10"/>
      <c r="DO14" s="28">
        <f t="shared" si="31"/>
        <v>0</v>
      </c>
      <c r="DP14" s="30">
        <f t="shared" si="32"/>
        <v>0</v>
      </c>
      <c r="DQ14" s="35">
        <f t="shared" si="33"/>
        <v>0</v>
      </c>
      <c r="DR14" s="8">
        <v>1</v>
      </c>
      <c r="DS14" s="8"/>
      <c r="DT14" s="8"/>
      <c r="DU14" s="8"/>
      <c r="DV14" s="8"/>
      <c r="DW14" s="8"/>
      <c r="DX14" s="8"/>
      <c r="DY14" s="9"/>
      <c r="DZ14" s="10"/>
      <c r="EA14" s="28">
        <f t="shared" si="34"/>
        <v>0</v>
      </c>
      <c r="EB14" s="30">
        <f t="shared" si="48"/>
        <v>0</v>
      </c>
      <c r="EC14" s="35">
        <f t="shared" si="35"/>
        <v>0</v>
      </c>
      <c r="ED14" s="8">
        <v>1</v>
      </c>
      <c r="EE14" s="8"/>
      <c r="EF14" s="8"/>
      <c r="EG14" s="8"/>
      <c r="EH14" s="8"/>
      <c r="EI14" s="8"/>
      <c r="EJ14" s="8"/>
      <c r="EK14" s="9"/>
      <c r="EL14" s="10"/>
      <c r="EM14" s="28">
        <f t="shared" si="36"/>
        <v>0</v>
      </c>
      <c r="EN14" s="30">
        <f t="shared" si="4"/>
        <v>0</v>
      </c>
      <c r="EO14" s="35">
        <f t="shared" si="37"/>
        <v>0</v>
      </c>
      <c r="EP14" s="8">
        <v>1</v>
      </c>
      <c r="EQ14" s="8"/>
      <c r="ER14" s="8"/>
      <c r="ES14" s="8"/>
      <c r="ET14" s="8"/>
      <c r="EU14" s="8"/>
      <c r="EV14" s="8"/>
      <c r="EW14" s="9"/>
      <c r="EX14" s="10"/>
      <c r="EY14" s="28">
        <f t="shared" si="38"/>
        <v>0</v>
      </c>
      <c r="EZ14" s="30">
        <f t="shared" si="5"/>
        <v>0</v>
      </c>
      <c r="FA14" s="32">
        <f t="shared" si="39"/>
        <v>0</v>
      </c>
      <c r="FB14" s="24">
        <v>1</v>
      </c>
      <c r="FC14" s="8"/>
      <c r="FD14" s="8"/>
      <c r="FE14" s="8"/>
      <c r="FF14" s="8"/>
      <c r="FG14" s="9"/>
      <c r="FH14" s="10"/>
      <c r="FI14" s="28">
        <f t="shared" si="40"/>
        <v>0</v>
      </c>
      <c r="FJ14" s="30">
        <f t="shared" si="6"/>
        <v>0</v>
      </c>
      <c r="FK14" s="35">
        <f t="shared" si="41"/>
        <v>0</v>
      </c>
      <c r="FL14" s="8"/>
      <c r="FM14" s="8"/>
      <c r="FN14" s="8"/>
      <c r="FO14" s="8"/>
      <c r="FP14" s="8">
        <v>1</v>
      </c>
      <c r="FQ14" s="9"/>
      <c r="FR14" s="10"/>
      <c r="FS14" s="28">
        <f t="shared" si="42"/>
        <v>0.71</v>
      </c>
      <c r="FT14" s="30">
        <f t="shared" si="43"/>
        <v>88.75</v>
      </c>
      <c r="FU14" s="35">
        <f t="shared" si="44"/>
        <v>5.5025000000000004</v>
      </c>
      <c r="FV14" s="8">
        <v>1</v>
      </c>
      <c r="FW14" s="8"/>
      <c r="FX14" s="8"/>
      <c r="FY14" s="8"/>
      <c r="FZ14" s="8"/>
      <c r="GA14" s="9"/>
      <c r="GB14" s="10"/>
      <c r="GC14" s="28">
        <f t="shared" si="45"/>
        <v>0</v>
      </c>
      <c r="GD14" s="30">
        <f t="shared" si="46"/>
        <v>0</v>
      </c>
      <c r="GE14" s="35">
        <f t="shared" si="47"/>
        <v>0</v>
      </c>
      <c r="GH14" s="37">
        <f t="shared" si="7"/>
        <v>25.25665</v>
      </c>
      <c r="GI14" s="102"/>
      <c r="GJ14" s="103"/>
    </row>
    <row r="15" spans="1:192">
      <c r="A15" s="78"/>
      <c r="B15" s="79"/>
      <c r="C15" s="80"/>
      <c r="D15" s="80"/>
      <c r="E15" s="80">
        <v>1</v>
      </c>
      <c r="F15" s="80"/>
      <c r="G15" s="80"/>
      <c r="H15" s="80"/>
      <c r="I15" s="81"/>
      <c r="J15" s="82"/>
      <c r="K15" s="28">
        <f t="shared" si="8"/>
        <v>0.36</v>
      </c>
      <c r="L15" s="30">
        <f t="shared" si="0"/>
        <v>28.799999999999997</v>
      </c>
      <c r="M15" s="35">
        <f t="shared" si="9"/>
        <v>3.3983999999999996</v>
      </c>
      <c r="N15" s="86">
        <v>1</v>
      </c>
      <c r="O15" s="87"/>
      <c r="P15" s="87"/>
      <c r="Q15" s="87"/>
      <c r="R15" s="87"/>
      <c r="S15" s="87"/>
      <c r="T15" s="87"/>
      <c r="U15" s="87"/>
      <c r="V15" s="88"/>
      <c r="W15" s="28">
        <f t="shared" si="10"/>
        <v>0</v>
      </c>
      <c r="X15" s="30">
        <f t="shared" si="11"/>
        <v>0</v>
      </c>
      <c r="Y15" s="35">
        <f t="shared" si="12"/>
        <v>0</v>
      </c>
      <c r="Z15" s="98">
        <v>1</v>
      </c>
      <c r="AA15" s="95"/>
      <c r="AB15" s="95"/>
      <c r="AC15" s="95"/>
      <c r="AD15" s="95"/>
      <c r="AE15" s="95"/>
      <c r="AF15" s="95"/>
      <c r="AG15" s="96"/>
      <c r="AH15" s="97"/>
      <c r="AI15" s="28">
        <f t="shared" si="13"/>
        <v>0</v>
      </c>
      <c r="AJ15" s="34">
        <f t="shared" si="14"/>
        <v>0</v>
      </c>
      <c r="AK15" s="35">
        <f t="shared" si="15"/>
        <v>0</v>
      </c>
      <c r="AL15" s="95"/>
      <c r="AM15" s="95"/>
      <c r="AN15" s="95"/>
      <c r="AO15" s="95">
        <v>1</v>
      </c>
      <c r="AP15" s="95"/>
      <c r="AQ15" s="95"/>
      <c r="AR15" s="95"/>
      <c r="AS15" s="96"/>
      <c r="AT15" s="97"/>
      <c r="AU15" s="28">
        <f t="shared" si="16"/>
        <v>0.36</v>
      </c>
      <c r="AV15" s="30">
        <f t="shared" si="17"/>
        <v>61.199999999999996</v>
      </c>
      <c r="AW15" s="35">
        <f t="shared" si="18"/>
        <v>0.73439999999999994</v>
      </c>
      <c r="AX15" s="8"/>
      <c r="AY15" s="8"/>
      <c r="AZ15" s="8"/>
      <c r="BA15" s="8"/>
      <c r="BB15" s="8"/>
      <c r="BC15" s="8"/>
      <c r="BD15" s="8"/>
      <c r="BE15" s="9">
        <v>1</v>
      </c>
      <c r="BF15" s="10"/>
      <c r="BG15" s="28">
        <f t="shared" si="19"/>
        <v>6</v>
      </c>
      <c r="BH15" s="30">
        <f t="shared" si="49"/>
        <v>210</v>
      </c>
      <c r="BI15" s="35">
        <f t="shared" si="20"/>
        <v>7.3500000000000005</v>
      </c>
      <c r="BJ15" s="8"/>
      <c r="BK15" s="8">
        <v>1</v>
      </c>
      <c r="BL15" s="8"/>
      <c r="BM15" s="8"/>
      <c r="BN15" s="8"/>
      <c r="BO15" s="8"/>
      <c r="BP15" s="8"/>
      <c r="BQ15" s="9"/>
      <c r="BR15" s="10"/>
      <c r="BS15" s="28">
        <f t="shared" si="21"/>
        <v>0.05</v>
      </c>
      <c r="BT15" s="30">
        <f t="shared" si="2"/>
        <v>2.5</v>
      </c>
      <c r="BU15" s="35">
        <f t="shared" si="22"/>
        <v>0.72249999999999992</v>
      </c>
      <c r="BV15" s="8"/>
      <c r="BW15" s="8"/>
      <c r="BX15" s="8"/>
      <c r="BY15" s="8">
        <v>1</v>
      </c>
      <c r="BZ15" s="8"/>
      <c r="CA15" s="8"/>
      <c r="CB15" s="8"/>
      <c r="CC15" s="9"/>
      <c r="CD15" s="10"/>
      <c r="CE15" s="28">
        <f t="shared" si="23"/>
        <v>0.36</v>
      </c>
      <c r="CF15" s="30">
        <f t="shared" si="24"/>
        <v>59.4</v>
      </c>
      <c r="CG15" s="35">
        <f t="shared" si="25"/>
        <v>0.53459999999999996</v>
      </c>
      <c r="CH15" s="8"/>
      <c r="CI15" s="8">
        <v>1</v>
      </c>
      <c r="CJ15" s="8"/>
      <c r="CK15" s="8"/>
      <c r="CL15" s="8"/>
      <c r="CM15" s="8"/>
      <c r="CN15" s="8"/>
      <c r="CO15" s="9"/>
      <c r="CP15" s="10"/>
      <c r="CQ15" s="28">
        <f t="shared" si="26"/>
        <v>0.05</v>
      </c>
      <c r="CR15" s="30">
        <f t="shared" si="3"/>
        <v>16.5</v>
      </c>
      <c r="CS15" s="35">
        <f t="shared" si="27"/>
        <v>1.7985</v>
      </c>
      <c r="CT15" s="8"/>
      <c r="CU15" s="8"/>
      <c r="CV15" s="8">
        <v>1</v>
      </c>
      <c r="CW15" s="8"/>
      <c r="CX15" s="8"/>
      <c r="CY15" s="8"/>
      <c r="CZ15" s="8"/>
      <c r="DA15" s="9"/>
      <c r="DB15" s="10"/>
      <c r="DC15" s="28">
        <f t="shared" si="28"/>
        <v>0.14000000000000001</v>
      </c>
      <c r="DD15" s="30">
        <f t="shared" si="29"/>
        <v>7.1400000000000006</v>
      </c>
      <c r="DE15" s="35">
        <f t="shared" si="30"/>
        <v>3.2130000000000005</v>
      </c>
      <c r="DF15" s="8">
        <v>1</v>
      </c>
      <c r="DG15" s="8"/>
      <c r="DH15" s="8"/>
      <c r="DI15" s="8"/>
      <c r="DJ15" s="8"/>
      <c r="DK15" s="8"/>
      <c r="DL15" s="8"/>
      <c r="DM15" s="9"/>
      <c r="DN15" s="10"/>
      <c r="DO15" s="28">
        <f t="shared" si="31"/>
        <v>0</v>
      </c>
      <c r="DP15" s="30">
        <f t="shared" si="32"/>
        <v>0</v>
      </c>
      <c r="DQ15" s="35">
        <f t="shared" si="33"/>
        <v>0</v>
      </c>
      <c r="DR15" s="8">
        <v>1</v>
      </c>
      <c r="DS15" s="8"/>
      <c r="DT15" s="8"/>
      <c r="DU15" s="8"/>
      <c r="DV15" s="8"/>
      <c r="DW15" s="8"/>
      <c r="DX15" s="8"/>
      <c r="DY15" s="9"/>
      <c r="DZ15" s="10"/>
      <c r="EA15" s="28">
        <f t="shared" si="34"/>
        <v>0</v>
      </c>
      <c r="EB15" s="30">
        <f t="shared" si="48"/>
        <v>0</v>
      </c>
      <c r="EC15" s="35">
        <f t="shared" si="35"/>
        <v>0</v>
      </c>
      <c r="ED15" s="8">
        <v>1</v>
      </c>
      <c r="EE15" s="8"/>
      <c r="EF15" s="8"/>
      <c r="EG15" s="8"/>
      <c r="EH15" s="8"/>
      <c r="EI15" s="8"/>
      <c r="EJ15" s="8"/>
      <c r="EK15" s="9"/>
      <c r="EL15" s="10"/>
      <c r="EM15" s="28">
        <f t="shared" si="36"/>
        <v>0</v>
      </c>
      <c r="EN15" s="30">
        <f t="shared" si="4"/>
        <v>0</v>
      </c>
      <c r="EO15" s="35">
        <f t="shared" si="37"/>
        <v>0</v>
      </c>
      <c r="EP15" s="8">
        <v>1</v>
      </c>
      <c r="EQ15" s="8"/>
      <c r="ER15" s="8"/>
      <c r="ES15" s="8"/>
      <c r="ET15" s="8"/>
      <c r="EU15" s="8"/>
      <c r="EV15" s="8"/>
      <c r="EW15" s="9"/>
      <c r="EX15" s="10"/>
      <c r="EY15" s="28">
        <f t="shared" si="38"/>
        <v>0</v>
      </c>
      <c r="EZ15" s="30">
        <f t="shared" si="5"/>
        <v>0</v>
      </c>
      <c r="FA15" s="32">
        <f t="shared" si="39"/>
        <v>0</v>
      </c>
      <c r="FB15" s="24"/>
      <c r="FC15" s="8"/>
      <c r="FD15" s="8"/>
      <c r="FE15" s="8"/>
      <c r="FF15" s="8">
        <v>1</v>
      </c>
      <c r="FG15" s="9"/>
      <c r="FH15" s="10"/>
      <c r="FI15" s="28">
        <f t="shared" si="40"/>
        <v>0.71</v>
      </c>
      <c r="FJ15" s="30">
        <f t="shared" si="6"/>
        <v>88.75</v>
      </c>
      <c r="FK15" s="35">
        <f t="shared" si="41"/>
        <v>10.91625</v>
      </c>
      <c r="FL15" s="8"/>
      <c r="FM15" s="8"/>
      <c r="FN15" s="8">
        <v>1</v>
      </c>
      <c r="FO15" s="8"/>
      <c r="FP15" s="8"/>
      <c r="FQ15" s="9"/>
      <c r="FR15" s="10"/>
      <c r="FS15" s="28">
        <f t="shared" si="42"/>
        <v>0.14000000000000001</v>
      </c>
      <c r="FT15" s="30">
        <f t="shared" si="43"/>
        <v>17.5</v>
      </c>
      <c r="FU15" s="35">
        <f t="shared" si="44"/>
        <v>1.085</v>
      </c>
      <c r="FV15" s="8">
        <v>1</v>
      </c>
      <c r="FW15" s="8"/>
      <c r="FX15" s="8"/>
      <c r="FY15" s="8"/>
      <c r="FZ15" s="8"/>
      <c r="GA15" s="9"/>
      <c r="GB15" s="10"/>
      <c r="GC15" s="28">
        <f t="shared" si="45"/>
        <v>0</v>
      </c>
      <c r="GD15" s="30">
        <f t="shared" si="46"/>
        <v>0</v>
      </c>
      <c r="GE15" s="35">
        <f t="shared" si="47"/>
        <v>0</v>
      </c>
      <c r="GH15" s="37">
        <f t="shared" si="7"/>
        <v>29.752650000000003</v>
      </c>
      <c r="GI15" s="102"/>
      <c r="GJ15" s="103"/>
    </row>
    <row r="16" spans="1:192">
      <c r="A16" s="1"/>
      <c r="B16" s="24"/>
      <c r="C16" s="8"/>
      <c r="D16" s="8"/>
      <c r="E16" s="8"/>
      <c r="F16" s="8">
        <v>1</v>
      </c>
      <c r="G16" s="8"/>
      <c r="H16" s="8"/>
      <c r="I16" s="9"/>
      <c r="J16" s="10"/>
      <c r="K16" s="28">
        <f t="shared" si="8"/>
        <v>0.71</v>
      </c>
      <c r="L16" s="30">
        <f t="shared" si="0"/>
        <v>56.8</v>
      </c>
      <c r="M16" s="35">
        <f t="shared" si="9"/>
        <v>6.702399999999999</v>
      </c>
      <c r="N16" s="83">
        <v>1</v>
      </c>
      <c r="O16" s="84"/>
      <c r="P16" s="84"/>
      <c r="Q16" s="84"/>
      <c r="R16" s="84"/>
      <c r="S16" s="84"/>
      <c r="T16" s="84"/>
      <c r="U16" s="84"/>
      <c r="V16" s="85"/>
      <c r="W16" s="28">
        <f t="shared" si="10"/>
        <v>0</v>
      </c>
      <c r="X16" s="30">
        <f t="shared" si="11"/>
        <v>0</v>
      </c>
      <c r="Y16" s="35">
        <f t="shared" si="12"/>
        <v>0</v>
      </c>
      <c r="Z16" s="24"/>
      <c r="AA16" s="8"/>
      <c r="AB16" s="8"/>
      <c r="AC16" s="8">
        <v>1</v>
      </c>
      <c r="AD16" s="8"/>
      <c r="AE16" s="8"/>
      <c r="AF16" s="8"/>
      <c r="AG16" s="9"/>
      <c r="AH16" s="10"/>
      <c r="AI16" s="28">
        <f t="shared" si="13"/>
        <v>0.36</v>
      </c>
      <c r="AJ16" s="34">
        <f t="shared" si="14"/>
        <v>60.12</v>
      </c>
      <c r="AK16" s="35">
        <f t="shared" si="15"/>
        <v>6.4929600000000001</v>
      </c>
      <c r="AL16" s="8"/>
      <c r="AM16" s="8"/>
      <c r="AN16" s="8"/>
      <c r="AO16" s="8">
        <v>1</v>
      </c>
      <c r="AP16" s="8"/>
      <c r="AQ16" s="8"/>
      <c r="AR16" s="8"/>
      <c r="AS16" s="9"/>
      <c r="AT16" s="10"/>
      <c r="AU16" s="28">
        <f t="shared" si="16"/>
        <v>0.36</v>
      </c>
      <c r="AV16" s="30">
        <f t="shared" si="17"/>
        <v>61.199999999999996</v>
      </c>
      <c r="AW16" s="35">
        <f t="shared" si="18"/>
        <v>0.73439999999999994</v>
      </c>
      <c r="AX16" s="8"/>
      <c r="AY16" s="8"/>
      <c r="AZ16" s="8"/>
      <c r="BA16" s="8"/>
      <c r="BB16" s="8">
        <v>1</v>
      </c>
      <c r="BC16" s="8"/>
      <c r="BD16" s="8"/>
      <c r="BE16" s="9"/>
      <c r="BF16" s="10"/>
      <c r="BG16" s="28">
        <f t="shared" si="19"/>
        <v>0.71</v>
      </c>
      <c r="BH16" s="30">
        <f t="shared" si="49"/>
        <v>24.849999999999998</v>
      </c>
      <c r="BI16" s="35">
        <f t="shared" si="20"/>
        <v>0.86975000000000002</v>
      </c>
      <c r="BJ16" s="8"/>
      <c r="BK16" s="8"/>
      <c r="BL16" s="8"/>
      <c r="BM16" s="8">
        <v>1</v>
      </c>
      <c r="BN16" s="8"/>
      <c r="BO16" s="8"/>
      <c r="BP16" s="8"/>
      <c r="BQ16" s="9"/>
      <c r="BR16" s="10"/>
      <c r="BS16" s="28">
        <f t="shared" si="21"/>
        <v>0.36</v>
      </c>
      <c r="BT16" s="30">
        <f t="shared" si="2"/>
        <v>18</v>
      </c>
      <c r="BU16" s="35">
        <f t="shared" si="22"/>
        <v>5.202</v>
      </c>
      <c r="BV16" s="8">
        <v>1</v>
      </c>
      <c r="BW16" s="8"/>
      <c r="BX16" s="8"/>
      <c r="BY16" s="8"/>
      <c r="BZ16" s="8"/>
      <c r="CA16" s="8"/>
      <c r="CB16" s="8"/>
      <c r="CC16" s="9"/>
      <c r="CD16" s="10"/>
      <c r="CE16" s="28">
        <f t="shared" si="23"/>
        <v>0</v>
      </c>
      <c r="CF16" s="30">
        <f t="shared" si="24"/>
        <v>0</v>
      </c>
      <c r="CG16" s="35">
        <f t="shared" si="25"/>
        <v>0</v>
      </c>
      <c r="CH16" s="8">
        <v>1</v>
      </c>
      <c r="CI16" s="8"/>
      <c r="CJ16" s="8"/>
      <c r="CK16" s="8"/>
      <c r="CL16" s="8"/>
      <c r="CM16" s="8"/>
      <c r="CN16" s="8"/>
      <c r="CO16" s="9"/>
      <c r="CP16" s="10"/>
      <c r="CQ16" s="28">
        <f t="shared" si="26"/>
        <v>0</v>
      </c>
      <c r="CR16" s="30">
        <f t="shared" si="3"/>
        <v>0</v>
      </c>
      <c r="CS16" s="35">
        <f t="shared" si="27"/>
        <v>0</v>
      </c>
      <c r="CT16" s="8"/>
      <c r="CU16" s="8"/>
      <c r="CV16" s="8"/>
      <c r="CW16" s="8"/>
      <c r="CX16" s="8">
        <v>1</v>
      </c>
      <c r="CY16" s="8"/>
      <c r="CZ16" s="8"/>
      <c r="DA16" s="9"/>
      <c r="DB16" s="10"/>
      <c r="DC16" s="28">
        <f t="shared" si="28"/>
        <v>0.71</v>
      </c>
      <c r="DD16" s="30">
        <f t="shared" si="29"/>
        <v>36.21</v>
      </c>
      <c r="DE16" s="35">
        <f t="shared" si="30"/>
        <v>16.294499999999999</v>
      </c>
      <c r="DF16" s="8"/>
      <c r="DG16" s="8"/>
      <c r="DH16" s="8">
        <v>1</v>
      </c>
      <c r="DI16" s="8"/>
      <c r="DJ16" s="8"/>
      <c r="DK16" s="8"/>
      <c r="DL16" s="8"/>
      <c r="DM16" s="9"/>
      <c r="DN16" s="10"/>
      <c r="DO16" s="28">
        <f t="shared" si="31"/>
        <v>0.14000000000000001</v>
      </c>
      <c r="DP16" s="30">
        <f t="shared" si="32"/>
        <v>16.240000000000002</v>
      </c>
      <c r="DQ16" s="35">
        <f t="shared" si="33"/>
        <v>3.5240800000000005</v>
      </c>
      <c r="DR16" s="8">
        <v>1</v>
      </c>
      <c r="DS16" s="8"/>
      <c r="DT16" s="8"/>
      <c r="DU16" s="8"/>
      <c r="DV16" s="8"/>
      <c r="DW16" s="8"/>
      <c r="DX16" s="8"/>
      <c r="DY16" s="9"/>
      <c r="DZ16" s="10"/>
      <c r="EA16" s="28">
        <f t="shared" si="34"/>
        <v>0</v>
      </c>
      <c r="EB16" s="30">
        <f t="shared" si="48"/>
        <v>0</v>
      </c>
      <c r="EC16" s="35">
        <f t="shared" si="35"/>
        <v>0</v>
      </c>
      <c r="ED16" s="8"/>
      <c r="EE16" s="8">
        <v>1</v>
      </c>
      <c r="EF16" s="8"/>
      <c r="EG16" s="8"/>
      <c r="EH16" s="8"/>
      <c r="EI16" s="8"/>
      <c r="EJ16" s="8"/>
      <c r="EK16" s="9"/>
      <c r="EL16" s="10"/>
      <c r="EM16" s="28">
        <f t="shared" si="36"/>
        <v>0.05</v>
      </c>
      <c r="EN16" s="30">
        <f t="shared" si="4"/>
        <v>12.5</v>
      </c>
      <c r="EO16" s="35">
        <f t="shared" si="37"/>
        <v>1.425</v>
      </c>
      <c r="EP16" s="8">
        <v>1</v>
      </c>
      <c r="EQ16" s="8"/>
      <c r="ER16" s="8"/>
      <c r="ES16" s="8"/>
      <c r="ET16" s="8"/>
      <c r="EU16" s="8"/>
      <c r="EV16" s="8"/>
      <c r="EW16" s="9"/>
      <c r="EX16" s="10"/>
      <c r="EY16" s="28">
        <f t="shared" si="38"/>
        <v>0</v>
      </c>
      <c r="EZ16" s="30">
        <f t="shared" si="5"/>
        <v>0</v>
      </c>
      <c r="FA16" s="32">
        <f t="shared" si="39"/>
        <v>0</v>
      </c>
      <c r="FB16" s="24"/>
      <c r="FC16" s="8"/>
      <c r="FD16" s="8"/>
      <c r="FE16" s="8"/>
      <c r="FF16" s="8">
        <v>1</v>
      </c>
      <c r="FG16" s="9"/>
      <c r="FH16" s="10"/>
      <c r="FI16" s="28">
        <f t="shared" si="40"/>
        <v>0.71</v>
      </c>
      <c r="FJ16" s="30">
        <f t="shared" si="6"/>
        <v>88.75</v>
      </c>
      <c r="FK16" s="35">
        <f t="shared" si="41"/>
        <v>10.91625</v>
      </c>
      <c r="FL16" s="8">
        <v>1</v>
      </c>
      <c r="FM16" s="8"/>
      <c r="FN16" s="8"/>
      <c r="FO16" s="8"/>
      <c r="FP16" s="8"/>
      <c r="FQ16" s="9"/>
      <c r="FR16" s="10"/>
      <c r="FS16" s="28">
        <f t="shared" si="42"/>
        <v>0</v>
      </c>
      <c r="FT16" s="30">
        <f t="shared" si="43"/>
        <v>0</v>
      </c>
      <c r="FU16" s="35">
        <f t="shared" si="44"/>
        <v>0</v>
      </c>
      <c r="FV16" s="8">
        <v>1</v>
      </c>
      <c r="FW16" s="8"/>
      <c r="FX16" s="8"/>
      <c r="FY16" s="8"/>
      <c r="FZ16" s="8"/>
      <c r="GA16" s="9"/>
      <c r="GB16" s="10"/>
      <c r="GC16" s="28">
        <f t="shared" si="45"/>
        <v>0</v>
      </c>
      <c r="GD16" s="30">
        <f t="shared" si="46"/>
        <v>0</v>
      </c>
      <c r="GE16" s="35">
        <f t="shared" si="47"/>
        <v>0</v>
      </c>
      <c r="GH16" s="37">
        <f t="shared" si="7"/>
        <v>52.161340000000003</v>
      </c>
      <c r="GI16" s="102"/>
      <c r="GJ16" s="103"/>
    </row>
    <row r="17" spans="1:192">
      <c r="A17" s="78"/>
      <c r="B17" s="79"/>
      <c r="C17" s="80"/>
      <c r="D17" s="80"/>
      <c r="E17" s="80"/>
      <c r="F17" s="80"/>
      <c r="G17" s="80"/>
      <c r="H17" s="80">
        <v>1</v>
      </c>
      <c r="I17" s="81"/>
      <c r="J17" s="82"/>
      <c r="K17" s="28">
        <f t="shared" si="8"/>
        <v>3.5</v>
      </c>
      <c r="L17" s="30">
        <f t="shared" si="0"/>
        <v>280</v>
      </c>
      <c r="M17" s="35">
        <f t="shared" si="9"/>
        <v>33.04</v>
      </c>
      <c r="N17" s="91">
        <v>1</v>
      </c>
      <c r="O17" s="92"/>
      <c r="P17" s="92"/>
      <c r="Q17" s="92"/>
      <c r="R17" s="92"/>
      <c r="S17" s="92"/>
      <c r="T17" s="92"/>
      <c r="U17" s="92"/>
      <c r="V17" s="93"/>
      <c r="W17" s="28">
        <f t="shared" si="10"/>
        <v>0</v>
      </c>
      <c r="X17" s="30">
        <f t="shared" si="11"/>
        <v>0</v>
      </c>
      <c r="Y17" s="35">
        <f t="shared" si="12"/>
        <v>0</v>
      </c>
      <c r="Z17" s="98"/>
      <c r="AA17" s="95"/>
      <c r="AB17" s="95"/>
      <c r="AC17" s="95"/>
      <c r="AD17" s="95"/>
      <c r="AE17" s="95">
        <v>1</v>
      </c>
      <c r="AF17" s="95"/>
      <c r="AG17" s="96"/>
      <c r="AH17" s="97"/>
      <c r="AI17" s="28">
        <f t="shared" si="13"/>
        <v>1.5</v>
      </c>
      <c r="AJ17" s="34">
        <f t="shared" si="14"/>
        <v>250.5</v>
      </c>
      <c r="AK17" s="35">
        <f t="shared" si="15"/>
        <v>27.053999999999998</v>
      </c>
      <c r="AL17" s="95"/>
      <c r="AM17" s="95"/>
      <c r="AN17" s="95"/>
      <c r="AO17" s="95">
        <v>1</v>
      </c>
      <c r="AP17" s="95"/>
      <c r="AQ17" s="95"/>
      <c r="AR17" s="95"/>
      <c r="AS17" s="96"/>
      <c r="AT17" s="97"/>
      <c r="AU17" s="28">
        <f t="shared" si="16"/>
        <v>0.36</v>
      </c>
      <c r="AV17" s="30">
        <f t="shared" si="17"/>
        <v>61.199999999999996</v>
      </c>
      <c r="AW17" s="35">
        <f t="shared" si="18"/>
        <v>0.73439999999999994</v>
      </c>
      <c r="AX17" s="8"/>
      <c r="AY17" s="8"/>
      <c r="AZ17" s="8"/>
      <c r="BA17" s="8"/>
      <c r="BB17" s="8"/>
      <c r="BC17" s="8">
        <v>1</v>
      </c>
      <c r="BD17" s="8"/>
      <c r="BE17" s="9"/>
      <c r="BF17" s="10"/>
      <c r="BG17" s="28">
        <f t="shared" si="19"/>
        <v>1.5</v>
      </c>
      <c r="BH17" s="30">
        <f t="shared" si="49"/>
        <v>52.5</v>
      </c>
      <c r="BI17" s="35">
        <f t="shared" si="20"/>
        <v>1.8375000000000001</v>
      </c>
      <c r="BJ17" s="8">
        <v>1</v>
      </c>
      <c r="BK17" s="8"/>
      <c r="BL17" s="8"/>
      <c r="BM17" s="8"/>
      <c r="BN17" s="8"/>
      <c r="BO17" s="8"/>
      <c r="BP17" s="8"/>
      <c r="BQ17" s="9"/>
      <c r="BR17" s="10"/>
      <c r="BS17" s="28">
        <f t="shared" si="21"/>
        <v>0</v>
      </c>
      <c r="BT17" s="30">
        <f t="shared" si="2"/>
        <v>0</v>
      </c>
      <c r="BU17" s="35">
        <f t="shared" si="22"/>
        <v>0</v>
      </c>
      <c r="BV17" s="8"/>
      <c r="BW17" s="8"/>
      <c r="BX17" s="8"/>
      <c r="BY17" s="8"/>
      <c r="BZ17" s="8">
        <v>1</v>
      </c>
      <c r="CA17" s="8"/>
      <c r="CB17" s="8"/>
      <c r="CC17" s="9"/>
      <c r="CD17" s="10"/>
      <c r="CE17" s="28">
        <f t="shared" si="23"/>
        <v>0.71</v>
      </c>
      <c r="CF17" s="30">
        <f t="shared" si="24"/>
        <v>117.14999999999999</v>
      </c>
      <c r="CG17" s="35">
        <f t="shared" si="25"/>
        <v>1.0543499999999999</v>
      </c>
      <c r="CH17" s="8">
        <v>1</v>
      </c>
      <c r="CI17" s="8"/>
      <c r="CJ17" s="8"/>
      <c r="CK17" s="8"/>
      <c r="CL17" s="8"/>
      <c r="CM17" s="8"/>
      <c r="CN17" s="8"/>
      <c r="CO17" s="9"/>
      <c r="CP17" s="10"/>
      <c r="CQ17" s="28">
        <f t="shared" si="26"/>
        <v>0</v>
      </c>
      <c r="CR17" s="30">
        <f t="shared" si="3"/>
        <v>0</v>
      </c>
      <c r="CS17" s="35">
        <f t="shared" si="27"/>
        <v>0</v>
      </c>
      <c r="CT17" s="8"/>
      <c r="CU17" s="8"/>
      <c r="CV17" s="8"/>
      <c r="CW17" s="8">
        <v>1</v>
      </c>
      <c r="CX17" s="8"/>
      <c r="CY17" s="8"/>
      <c r="CZ17" s="8"/>
      <c r="DA17" s="9"/>
      <c r="DB17" s="10"/>
      <c r="DC17" s="28">
        <f t="shared" si="28"/>
        <v>0.36</v>
      </c>
      <c r="DD17" s="30">
        <f t="shared" si="29"/>
        <v>18.36</v>
      </c>
      <c r="DE17" s="35">
        <f t="shared" si="30"/>
        <v>8.2620000000000005</v>
      </c>
      <c r="DF17" s="8">
        <v>1</v>
      </c>
      <c r="DG17" s="8"/>
      <c r="DH17" s="8"/>
      <c r="DI17" s="8"/>
      <c r="DJ17" s="8"/>
      <c r="DK17" s="8"/>
      <c r="DL17" s="8"/>
      <c r="DM17" s="9"/>
      <c r="DN17" s="10"/>
      <c r="DO17" s="28">
        <f t="shared" si="31"/>
        <v>0</v>
      </c>
      <c r="DP17" s="30">
        <f t="shared" si="32"/>
        <v>0</v>
      </c>
      <c r="DQ17" s="35">
        <f t="shared" si="33"/>
        <v>0</v>
      </c>
      <c r="DR17" s="8">
        <v>1</v>
      </c>
      <c r="DS17" s="8"/>
      <c r="DT17" s="8"/>
      <c r="DU17" s="8"/>
      <c r="DV17" s="8"/>
      <c r="DW17" s="8"/>
      <c r="DX17" s="8"/>
      <c r="DY17" s="9"/>
      <c r="DZ17" s="10"/>
      <c r="EA17" s="28">
        <f t="shared" si="34"/>
        <v>0</v>
      </c>
      <c r="EB17" s="30">
        <f t="shared" si="48"/>
        <v>0</v>
      </c>
      <c r="EC17" s="35">
        <f t="shared" si="35"/>
        <v>0</v>
      </c>
      <c r="ED17" s="8">
        <v>1</v>
      </c>
      <c r="EE17" s="8"/>
      <c r="EF17" s="8"/>
      <c r="EG17" s="8"/>
      <c r="EH17" s="8"/>
      <c r="EI17" s="8"/>
      <c r="EJ17" s="8"/>
      <c r="EK17" s="9"/>
      <c r="EL17" s="10"/>
      <c r="EM17" s="28">
        <f t="shared" si="36"/>
        <v>0</v>
      </c>
      <c r="EN17" s="30">
        <f t="shared" si="4"/>
        <v>0</v>
      </c>
      <c r="EO17" s="35">
        <f t="shared" si="37"/>
        <v>0</v>
      </c>
      <c r="EP17" s="8">
        <v>1</v>
      </c>
      <c r="EQ17" s="8"/>
      <c r="ER17" s="8"/>
      <c r="ES17" s="8"/>
      <c r="ET17" s="8"/>
      <c r="EU17" s="8"/>
      <c r="EV17" s="8"/>
      <c r="EW17" s="9"/>
      <c r="EX17" s="10"/>
      <c r="EY17" s="28">
        <f t="shared" si="38"/>
        <v>0</v>
      </c>
      <c r="EZ17" s="30">
        <f t="shared" si="5"/>
        <v>0</v>
      </c>
      <c r="FA17" s="32">
        <f t="shared" si="39"/>
        <v>0</v>
      </c>
      <c r="FB17" s="24"/>
      <c r="FC17" s="8"/>
      <c r="FD17" s="8"/>
      <c r="FE17" s="8"/>
      <c r="FF17" s="8"/>
      <c r="FG17" s="9">
        <v>1</v>
      </c>
      <c r="FH17" s="10"/>
      <c r="FI17" s="28">
        <f t="shared" si="40"/>
        <v>1.1399999999999999</v>
      </c>
      <c r="FJ17" s="30">
        <f t="shared" si="6"/>
        <v>142.5</v>
      </c>
      <c r="FK17" s="35">
        <f t="shared" si="41"/>
        <v>17.5275</v>
      </c>
      <c r="FL17" s="8">
        <v>1</v>
      </c>
      <c r="FM17" s="8"/>
      <c r="FN17" s="8"/>
      <c r="FO17" s="8"/>
      <c r="FP17" s="8"/>
      <c r="FQ17" s="9"/>
      <c r="FR17" s="10"/>
      <c r="FS17" s="28">
        <f t="shared" si="42"/>
        <v>0</v>
      </c>
      <c r="FT17" s="30">
        <f t="shared" si="43"/>
        <v>0</v>
      </c>
      <c r="FU17" s="35">
        <f t="shared" si="44"/>
        <v>0</v>
      </c>
      <c r="FV17" s="8">
        <v>1</v>
      </c>
      <c r="FW17" s="8"/>
      <c r="FX17" s="8"/>
      <c r="FY17" s="8"/>
      <c r="FZ17" s="8"/>
      <c r="GA17" s="9"/>
      <c r="GB17" s="10"/>
      <c r="GC17" s="28">
        <f t="shared" si="45"/>
        <v>0</v>
      </c>
      <c r="GD17" s="30">
        <f t="shared" si="46"/>
        <v>0</v>
      </c>
      <c r="GE17" s="35">
        <f t="shared" si="47"/>
        <v>0</v>
      </c>
      <c r="GH17" s="37">
        <f t="shared" si="7"/>
        <v>89.509749999999997</v>
      </c>
      <c r="GI17" s="102"/>
      <c r="GJ17" s="103"/>
    </row>
    <row r="18" spans="1:192">
      <c r="A18" s="1"/>
      <c r="B18" s="24"/>
      <c r="C18" s="8"/>
      <c r="D18" s="8"/>
      <c r="E18" s="8"/>
      <c r="F18" s="8"/>
      <c r="G18" s="8">
        <v>1</v>
      </c>
      <c r="H18" s="8"/>
      <c r="I18" s="9"/>
      <c r="J18" s="10"/>
      <c r="K18" s="28">
        <f t="shared" si="8"/>
        <v>1.5</v>
      </c>
      <c r="L18" s="30">
        <f t="shared" si="0"/>
        <v>120</v>
      </c>
      <c r="M18" s="35">
        <f t="shared" si="9"/>
        <v>14.16</v>
      </c>
      <c r="N18" s="83"/>
      <c r="O18" s="84"/>
      <c r="P18" s="84">
        <v>1</v>
      </c>
      <c r="Q18" s="84"/>
      <c r="R18" s="84"/>
      <c r="S18" s="84"/>
      <c r="T18" s="84"/>
      <c r="U18" s="84"/>
      <c r="V18" s="85"/>
      <c r="W18" s="28">
        <f t="shared" si="10"/>
        <v>0.14000000000000001</v>
      </c>
      <c r="X18" s="30">
        <f t="shared" si="11"/>
        <v>6.580000000000001</v>
      </c>
      <c r="Y18" s="35">
        <f t="shared" si="12"/>
        <v>2.4543400000000002</v>
      </c>
      <c r="Z18" s="24">
        <v>1</v>
      </c>
      <c r="AA18" s="8"/>
      <c r="AB18" s="8"/>
      <c r="AC18" s="8"/>
      <c r="AD18" s="8"/>
      <c r="AE18" s="8"/>
      <c r="AF18" s="8"/>
      <c r="AG18" s="9"/>
      <c r="AH18" s="10"/>
      <c r="AI18" s="28">
        <f t="shared" si="13"/>
        <v>0</v>
      </c>
      <c r="AJ18" s="34">
        <f t="shared" si="14"/>
        <v>0</v>
      </c>
      <c r="AK18" s="35">
        <f t="shared" si="15"/>
        <v>0</v>
      </c>
      <c r="AL18" s="8"/>
      <c r="AM18" s="8"/>
      <c r="AN18" s="8"/>
      <c r="AO18" s="8"/>
      <c r="AP18" s="8"/>
      <c r="AQ18" s="8">
        <v>1</v>
      </c>
      <c r="AR18" s="8"/>
      <c r="AS18" s="9"/>
      <c r="AT18" s="10"/>
      <c r="AU18" s="28">
        <f t="shared" si="16"/>
        <v>1.5</v>
      </c>
      <c r="AV18" s="30">
        <f t="shared" si="17"/>
        <v>255</v>
      </c>
      <c r="AW18" s="35">
        <f t="shared" si="18"/>
        <v>3.06</v>
      </c>
      <c r="AX18" s="8"/>
      <c r="AY18" s="8"/>
      <c r="AZ18" s="8"/>
      <c r="BA18" s="8"/>
      <c r="BB18" s="8"/>
      <c r="BC18" s="8">
        <v>1</v>
      </c>
      <c r="BD18" s="8"/>
      <c r="BE18" s="9"/>
      <c r="BF18" s="10"/>
      <c r="BG18" s="28">
        <f t="shared" si="19"/>
        <v>1.5</v>
      </c>
      <c r="BH18" s="30">
        <f t="shared" si="49"/>
        <v>52.5</v>
      </c>
      <c r="BI18" s="35">
        <f t="shared" si="20"/>
        <v>1.8375000000000001</v>
      </c>
      <c r="BJ18" s="8">
        <v>1</v>
      </c>
      <c r="BK18" s="8"/>
      <c r="BL18" s="8"/>
      <c r="BM18" s="8"/>
      <c r="BN18" s="8"/>
      <c r="BO18" s="8"/>
      <c r="BP18" s="8"/>
      <c r="BQ18" s="9"/>
      <c r="BR18" s="10"/>
      <c r="BS18" s="28">
        <f t="shared" si="21"/>
        <v>0</v>
      </c>
      <c r="BT18" s="30">
        <f t="shared" si="2"/>
        <v>0</v>
      </c>
      <c r="BU18" s="35">
        <f t="shared" si="22"/>
        <v>0</v>
      </c>
      <c r="BV18" s="8">
        <v>1</v>
      </c>
      <c r="BW18" s="8"/>
      <c r="BX18" s="8"/>
      <c r="BY18" s="8"/>
      <c r="BZ18" s="8"/>
      <c r="CA18" s="8"/>
      <c r="CB18" s="8"/>
      <c r="CC18" s="9"/>
      <c r="CD18" s="10"/>
      <c r="CE18" s="28">
        <f t="shared" si="23"/>
        <v>0</v>
      </c>
      <c r="CF18" s="30">
        <f t="shared" si="24"/>
        <v>0</v>
      </c>
      <c r="CG18" s="35">
        <f t="shared" si="25"/>
        <v>0</v>
      </c>
      <c r="CH18" s="8">
        <v>1</v>
      </c>
      <c r="CI18" s="8"/>
      <c r="CJ18" s="8"/>
      <c r="CK18" s="8"/>
      <c r="CL18" s="8"/>
      <c r="CM18" s="8"/>
      <c r="CN18" s="8"/>
      <c r="CO18" s="9"/>
      <c r="CP18" s="10"/>
      <c r="CQ18" s="28">
        <f t="shared" si="26"/>
        <v>0</v>
      </c>
      <c r="CR18" s="30">
        <f t="shared" si="3"/>
        <v>0</v>
      </c>
      <c r="CS18" s="35">
        <f t="shared" si="27"/>
        <v>0</v>
      </c>
      <c r="CT18" s="8"/>
      <c r="CU18" s="8"/>
      <c r="CV18" s="8"/>
      <c r="CW18" s="8"/>
      <c r="CX18" s="8"/>
      <c r="CY18" s="8">
        <v>1</v>
      </c>
      <c r="CZ18" s="8"/>
      <c r="DA18" s="9"/>
      <c r="DB18" s="10"/>
      <c r="DC18" s="28">
        <f t="shared" si="28"/>
        <v>1.5</v>
      </c>
      <c r="DD18" s="30">
        <f t="shared" si="29"/>
        <v>76.5</v>
      </c>
      <c r="DE18" s="35">
        <f t="shared" si="30"/>
        <v>34.425000000000004</v>
      </c>
      <c r="DF18" s="8"/>
      <c r="DG18" s="8"/>
      <c r="DH18" s="8"/>
      <c r="DI18" s="8"/>
      <c r="DJ18" s="8"/>
      <c r="DK18" s="8">
        <v>1</v>
      </c>
      <c r="DL18" s="8"/>
      <c r="DM18" s="9"/>
      <c r="DN18" s="10"/>
      <c r="DO18" s="28">
        <f t="shared" si="31"/>
        <v>1.5</v>
      </c>
      <c r="DP18" s="30">
        <f t="shared" si="32"/>
        <v>174</v>
      </c>
      <c r="DQ18" s="35">
        <f t="shared" si="33"/>
        <v>37.758000000000003</v>
      </c>
      <c r="DR18" s="8">
        <v>1</v>
      </c>
      <c r="DS18" s="8"/>
      <c r="DT18" s="8"/>
      <c r="DU18" s="8"/>
      <c r="DV18" s="8"/>
      <c r="DW18" s="8"/>
      <c r="DX18" s="8"/>
      <c r="DY18" s="9"/>
      <c r="DZ18" s="10"/>
      <c r="EA18" s="28">
        <f t="shared" si="34"/>
        <v>0</v>
      </c>
      <c r="EB18" s="30">
        <f t="shared" si="48"/>
        <v>0</v>
      </c>
      <c r="EC18" s="35">
        <f t="shared" si="35"/>
        <v>0</v>
      </c>
      <c r="ED18" s="8">
        <v>1</v>
      </c>
      <c r="EE18" s="8"/>
      <c r="EF18" s="8"/>
      <c r="EG18" s="8"/>
      <c r="EH18" s="8"/>
      <c r="EI18" s="8"/>
      <c r="EJ18" s="8"/>
      <c r="EK18" s="9"/>
      <c r="EL18" s="10"/>
      <c r="EM18" s="28">
        <f t="shared" si="36"/>
        <v>0</v>
      </c>
      <c r="EN18" s="30">
        <f t="shared" si="4"/>
        <v>0</v>
      </c>
      <c r="EO18" s="35">
        <f t="shared" si="37"/>
        <v>0</v>
      </c>
      <c r="EP18" s="8">
        <v>1</v>
      </c>
      <c r="EQ18" s="8"/>
      <c r="ER18" s="8"/>
      <c r="ES18" s="8"/>
      <c r="ET18" s="8"/>
      <c r="EU18" s="8"/>
      <c r="EV18" s="8"/>
      <c r="EW18" s="9"/>
      <c r="EX18" s="10"/>
      <c r="EY18" s="28">
        <f t="shared" si="38"/>
        <v>0</v>
      </c>
      <c r="EZ18" s="30">
        <f t="shared" si="5"/>
        <v>0</v>
      </c>
      <c r="FA18" s="32">
        <f t="shared" si="39"/>
        <v>0</v>
      </c>
      <c r="FB18" s="24"/>
      <c r="FC18" s="8"/>
      <c r="FD18" s="8"/>
      <c r="FE18" s="8"/>
      <c r="FF18" s="8"/>
      <c r="FG18" s="9">
        <v>1</v>
      </c>
      <c r="FH18" s="10"/>
      <c r="FI18" s="28">
        <f t="shared" si="40"/>
        <v>1.1399999999999999</v>
      </c>
      <c r="FJ18" s="30">
        <f t="shared" si="6"/>
        <v>142.5</v>
      </c>
      <c r="FK18" s="35">
        <f t="shared" si="41"/>
        <v>17.5275</v>
      </c>
      <c r="FL18" s="8">
        <v>1</v>
      </c>
      <c r="FM18" s="8"/>
      <c r="FN18" s="8"/>
      <c r="FO18" s="8"/>
      <c r="FP18" s="8"/>
      <c r="FQ18" s="9"/>
      <c r="FR18" s="10"/>
      <c r="FS18" s="28">
        <f t="shared" si="42"/>
        <v>0</v>
      </c>
      <c r="FT18" s="30">
        <f t="shared" si="43"/>
        <v>0</v>
      </c>
      <c r="FU18" s="35">
        <f t="shared" si="44"/>
        <v>0</v>
      </c>
      <c r="FV18" s="8">
        <v>1</v>
      </c>
      <c r="FW18" s="8"/>
      <c r="FX18" s="8"/>
      <c r="FY18" s="8"/>
      <c r="FZ18" s="8"/>
      <c r="GA18" s="9"/>
      <c r="GB18" s="10"/>
      <c r="GC18" s="28">
        <f t="shared" si="45"/>
        <v>0</v>
      </c>
      <c r="GD18" s="30">
        <f t="shared" si="46"/>
        <v>0</v>
      </c>
      <c r="GE18" s="35">
        <f t="shared" si="47"/>
        <v>0</v>
      </c>
      <c r="GH18" s="37">
        <f t="shared" si="7"/>
        <v>111.22234000000002</v>
      </c>
      <c r="GI18" s="102"/>
      <c r="GJ18" s="103"/>
    </row>
    <row r="19" spans="1:192">
      <c r="A19" s="78"/>
      <c r="B19" s="79"/>
      <c r="C19" s="80"/>
      <c r="D19" s="80">
        <v>1</v>
      </c>
      <c r="E19" s="80"/>
      <c r="F19" s="80"/>
      <c r="G19" s="80"/>
      <c r="H19" s="80"/>
      <c r="I19" s="81"/>
      <c r="J19" s="82"/>
      <c r="K19" s="28">
        <f t="shared" si="8"/>
        <v>0.14000000000000001</v>
      </c>
      <c r="L19" s="30">
        <f t="shared" si="0"/>
        <v>11.200000000000001</v>
      </c>
      <c r="M19" s="35">
        <f t="shared" si="9"/>
        <v>1.3216000000000001</v>
      </c>
      <c r="N19" s="91">
        <v>1</v>
      </c>
      <c r="O19" s="92"/>
      <c r="P19" s="92"/>
      <c r="Q19" s="92"/>
      <c r="R19" s="92"/>
      <c r="S19" s="92"/>
      <c r="T19" s="92"/>
      <c r="U19" s="92"/>
      <c r="V19" s="93"/>
      <c r="W19" s="28">
        <f t="shared" si="10"/>
        <v>0</v>
      </c>
      <c r="X19" s="30">
        <f t="shared" si="11"/>
        <v>0</v>
      </c>
      <c r="Y19" s="35">
        <f t="shared" si="12"/>
        <v>0</v>
      </c>
      <c r="Z19" s="98">
        <v>1</v>
      </c>
      <c r="AA19" s="95"/>
      <c r="AB19" s="95"/>
      <c r="AC19" s="95"/>
      <c r="AD19" s="95"/>
      <c r="AE19" s="95"/>
      <c r="AF19" s="95"/>
      <c r="AG19" s="96"/>
      <c r="AH19" s="97"/>
      <c r="AI19" s="28">
        <f t="shared" si="13"/>
        <v>0</v>
      </c>
      <c r="AJ19" s="34">
        <f t="shared" si="14"/>
        <v>0</v>
      </c>
      <c r="AK19" s="35">
        <f t="shared" si="15"/>
        <v>0</v>
      </c>
      <c r="AL19" s="95"/>
      <c r="AM19" s="95">
        <v>1</v>
      </c>
      <c r="AN19" s="95"/>
      <c r="AO19" s="95"/>
      <c r="AP19" s="95"/>
      <c r="AQ19" s="95"/>
      <c r="AR19" s="95"/>
      <c r="AS19" s="96"/>
      <c r="AT19" s="97"/>
      <c r="AU19" s="28">
        <f t="shared" si="16"/>
        <v>0.05</v>
      </c>
      <c r="AV19" s="30">
        <f t="shared" si="17"/>
        <v>8.5</v>
      </c>
      <c r="AW19" s="35">
        <f t="shared" si="18"/>
        <v>0.10200000000000001</v>
      </c>
      <c r="AX19" s="8"/>
      <c r="AY19" s="8"/>
      <c r="AZ19" s="8"/>
      <c r="BA19" s="8">
        <v>1</v>
      </c>
      <c r="BB19" s="8"/>
      <c r="BC19" s="8"/>
      <c r="BD19" s="8"/>
      <c r="BE19" s="9"/>
      <c r="BF19" s="10"/>
      <c r="BG19" s="28">
        <f t="shared" si="19"/>
        <v>0.36</v>
      </c>
      <c r="BH19" s="30">
        <f t="shared" si="49"/>
        <v>12.6</v>
      </c>
      <c r="BI19" s="35">
        <f t="shared" si="20"/>
        <v>0.441</v>
      </c>
      <c r="BJ19" s="8">
        <v>1</v>
      </c>
      <c r="BK19" s="8"/>
      <c r="BL19" s="8"/>
      <c r="BM19" s="8"/>
      <c r="BN19" s="8"/>
      <c r="BO19" s="8"/>
      <c r="BP19" s="8"/>
      <c r="BQ19" s="9"/>
      <c r="BR19" s="10"/>
      <c r="BS19" s="28">
        <f t="shared" si="21"/>
        <v>0</v>
      </c>
      <c r="BT19" s="30">
        <f t="shared" si="2"/>
        <v>0</v>
      </c>
      <c r="BU19" s="35">
        <f t="shared" si="22"/>
        <v>0</v>
      </c>
      <c r="BV19" s="8"/>
      <c r="BW19" s="8"/>
      <c r="BX19" s="8"/>
      <c r="BY19" s="8"/>
      <c r="BZ19" s="8"/>
      <c r="CA19" s="8">
        <v>1</v>
      </c>
      <c r="CB19" s="8"/>
      <c r="CC19" s="9"/>
      <c r="CD19" s="10"/>
      <c r="CE19" s="28">
        <f t="shared" si="23"/>
        <v>1.5</v>
      </c>
      <c r="CF19" s="30">
        <f t="shared" si="24"/>
        <v>247.5</v>
      </c>
      <c r="CG19" s="35">
        <f t="shared" si="25"/>
        <v>2.2275</v>
      </c>
      <c r="CH19" s="8">
        <v>1</v>
      </c>
      <c r="CI19" s="8"/>
      <c r="CJ19" s="8"/>
      <c r="CK19" s="8"/>
      <c r="CL19" s="8"/>
      <c r="CM19" s="8"/>
      <c r="CN19" s="8"/>
      <c r="CO19" s="9"/>
      <c r="CP19" s="10"/>
      <c r="CQ19" s="28">
        <f t="shared" si="26"/>
        <v>0</v>
      </c>
      <c r="CR19" s="30">
        <f t="shared" si="3"/>
        <v>0</v>
      </c>
      <c r="CS19" s="35">
        <f t="shared" si="27"/>
        <v>0</v>
      </c>
      <c r="CT19" s="8"/>
      <c r="CU19" s="8"/>
      <c r="CV19" s="8"/>
      <c r="CW19" s="8">
        <v>1</v>
      </c>
      <c r="CX19" s="8"/>
      <c r="CY19" s="8"/>
      <c r="CZ19" s="8"/>
      <c r="DA19" s="9"/>
      <c r="DB19" s="10"/>
      <c r="DC19" s="28">
        <f t="shared" si="28"/>
        <v>0.36</v>
      </c>
      <c r="DD19" s="30">
        <f t="shared" si="29"/>
        <v>18.36</v>
      </c>
      <c r="DE19" s="35">
        <f t="shared" si="30"/>
        <v>8.2620000000000005</v>
      </c>
      <c r="DF19" s="8">
        <v>1</v>
      </c>
      <c r="DG19" s="8"/>
      <c r="DH19" s="8"/>
      <c r="DI19" s="8"/>
      <c r="DJ19" s="8"/>
      <c r="DK19" s="8"/>
      <c r="DL19" s="8"/>
      <c r="DM19" s="9"/>
      <c r="DN19" s="10"/>
      <c r="DO19" s="28">
        <f t="shared" si="31"/>
        <v>0</v>
      </c>
      <c r="DP19" s="30">
        <f t="shared" si="32"/>
        <v>0</v>
      </c>
      <c r="DQ19" s="35">
        <f t="shared" si="33"/>
        <v>0</v>
      </c>
      <c r="DR19" s="8">
        <v>1</v>
      </c>
      <c r="DS19" s="8"/>
      <c r="DT19" s="8"/>
      <c r="DU19" s="8"/>
      <c r="DV19" s="8"/>
      <c r="DW19" s="8"/>
      <c r="DX19" s="8"/>
      <c r="DY19" s="9"/>
      <c r="DZ19" s="10"/>
      <c r="EA19" s="28">
        <f t="shared" si="34"/>
        <v>0</v>
      </c>
      <c r="EB19" s="30">
        <f t="shared" si="48"/>
        <v>0</v>
      </c>
      <c r="EC19" s="35">
        <f t="shared" si="35"/>
        <v>0</v>
      </c>
      <c r="ED19" s="8">
        <v>1</v>
      </c>
      <c r="EE19" s="8"/>
      <c r="EF19" s="8"/>
      <c r="EG19" s="8"/>
      <c r="EH19" s="8"/>
      <c r="EI19" s="8"/>
      <c r="EJ19" s="8"/>
      <c r="EK19" s="9"/>
      <c r="EL19" s="10"/>
      <c r="EM19" s="28">
        <f t="shared" si="36"/>
        <v>0</v>
      </c>
      <c r="EN19" s="30">
        <f t="shared" si="4"/>
        <v>0</v>
      </c>
      <c r="EO19" s="35">
        <f t="shared" si="37"/>
        <v>0</v>
      </c>
      <c r="EP19" s="8">
        <v>1</v>
      </c>
      <c r="EQ19" s="8"/>
      <c r="ER19" s="8"/>
      <c r="ES19" s="8"/>
      <c r="ET19" s="8"/>
      <c r="EU19" s="8"/>
      <c r="EV19" s="8"/>
      <c r="EW19" s="9"/>
      <c r="EX19" s="10"/>
      <c r="EY19" s="28">
        <f t="shared" si="38"/>
        <v>0</v>
      </c>
      <c r="EZ19" s="30">
        <f t="shared" si="5"/>
        <v>0</v>
      </c>
      <c r="FA19" s="32">
        <f t="shared" si="39"/>
        <v>0</v>
      </c>
      <c r="FB19" s="24">
        <v>1</v>
      </c>
      <c r="FC19" s="8"/>
      <c r="FD19" s="8"/>
      <c r="FE19" s="8"/>
      <c r="FF19" s="8"/>
      <c r="FG19" s="9"/>
      <c r="FH19" s="10"/>
      <c r="FI19" s="28">
        <f t="shared" si="40"/>
        <v>0</v>
      </c>
      <c r="FJ19" s="30">
        <f t="shared" si="6"/>
        <v>0</v>
      </c>
      <c r="FK19" s="35">
        <f t="shared" si="41"/>
        <v>0</v>
      </c>
      <c r="FL19" s="8">
        <v>1</v>
      </c>
      <c r="FM19" s="8"/>
      <c r="FN19" s="8"/>
      <c r="FO19" s="8"/>
      <c r="FP19" s="8"/>
      <c r="FQ19" s="9"/>
      <c r="FR19" s="10"/>
      <c r="FS19" s="28">
        <f t="shared" si="42"/>
        <v>0</v>
      </c>
      <c r="FT19" s="30">
        <f t="shared" si="43"/>
        <v>0</v>
      </c>
      <c r="FU19" s="35">
        <f t="shared" si="44"/>
        <v>0</v>
      </c>
      <c r="FV19" s="8">
        <v>1</v>
      </c>
      <c r="FW19" s="8"/>
      <c r="FX19" s="8"/>
      <c r="FY19" s="8"/>
      <c r="FZ19" s="8"/>
      <c r="GA19" s="9"/>
      <c r="GB19" s="10"/>
      <c r="GC19" s="28">
        <f t="shared" si="45"/>
        <v>0</v>
      </c>
      <c r="GD19" s="30">
        <f t="shared" si="46"/>
        <v>0</v>
      </c>
      <c r="GE19" s="35">
        <f t="shared" si="47"/>
        <v>0</v>
      </c>
      <c r="GH19" s="37">
        <f t="shared" si="7"/>
        <v>12.354100000000003</v>
      </c>
      <c r="GI19" s="102"/>
      <c r="GJ19" s="103"/>
    </row>
    <row r="20" spans="1:192">
      <c r="A20" s="1"/>
      <c r="B20" s="24"/>
      <c r="C20" s="8"/>
      <c r="D20" s="8"/>
      <c r="E20" s="8"/>
      <c r="F20" s="8"/>
      <c r="G20" s="8"/>
      <c r="H20" s="8">
        <v>1</v>
      </c>
      <c r="I20" s="9"/>
      <c r="J20" s="10"/>
      <c r="K20" s="28">
        <f t="shared" si="8"/>
        <v>3.5</v>
      </c>
      <c r="L20" s="30">
        <f t="shared" si="0"/>
        <v>280</v>
      </c>
      <c r="M20" s="35">
        <f t="shared" si="9"/>
        <v>33.04</v>
      </c>
      <c r="N20" s="83">
        <v>1</v>
      </c>
      <c r="O20" s="84"/>
      <c r="P20" s="84"/>
      <c r="Q20" s="84"/>
      <c r="R20" s="84"/>
      <c r="S20" s="84"/>
      <c r="T20" s="84"/>
      <c r="U20" s="84"/>
      <c r="V20" s="85"/>
      <c r="W20" s="28">
        <f t="shared" si="10"/>
        <v>0</v>
      </c>
      <c r="X20" s="30">
        <f t="shared" si="11"/>
        <v>0</v>
      </c>
      <c r="Y20" s="35">
        <f t="shared" si="12"/>
        <v>0</v>
      </c>
      <c r="Z20" s="24">
        <v>1</v>
      </c>
      <c r="AA20" s="8"/>
      <c r="AB20" s="8"/>
      <c r="AC20" s="8"/>
      <c r="AD20" s="8"/>
      <c r="AE20" s="8"/>
      <c r="AF20" s="8"/>
      <c r="AG20" s="9"/>
      <c r="AH20" s="10"/>
      <c r="AI20" s="28">
        <f t="shared" si="13"/>
        <v>0</v>
      </c>
      <c r="AJ20" s="34">
        <f t="shared" si="14"/>
        <v>0</v>
      </c>
      <c r="AK20" s="35">
        <f>0.108*AJ20</f>
        <v>0</v>
      </c>
      <c r="AL20" s="8"/>
      <c r="AM20" s="8">
        <v>1</v>
      </c>
      <c r="AN20" s="8"/>
      <c r="AO20" s="8"/>
      <c r="AP20" s="8"/>
      <c r="AQ20" s="8"/>
      <c r="AR20" s="8"/>
      <c r="AS20" s="9"/>
      <c r="AT20" s="10"/>
      <c r="AU20" s="28">
        <f t="shared" si="16"/>
        <v>0.05</v>
      </c>
      <c r="AV20" s="30">
        <f t="shared" si="17"/>
        <v>8.5</v>
      </c>
      <c r="AW20" s="35">
        <f t="shared" si="18"/>
        <v>0.10200000000000001</v>
      </c>
      <c r="AX20" s="8">
        <v>1</v>
      </c>
      <c r="AY20" s="8"/>
      <c r="AZ20" s="8"/>
      <c r="BA20" s="8"/>
      <c r="BB20" s="8"/>
      <c r="BC20" s="8"/>
      <c r="BD20" s="8"/>
      <c r="BE20" s="9"/>
      <c r="BF20" s="10"/>
      <c r="BG20" s="28">
        <f t="shared" si="19"/>
        <v>0</v>
      </c>
      <c r="BH20" s="30">
        <f t="shared" si="49"/>
        <v>0</v>
      </c>
      <c r="BI20" s="35">
        <f t="shared" si="20"/>
        <v>0</v>
      </c>
      <c r="BJ20" s="8">
        <v>1</v>
      </c>
      <c r="BK20" s="8"/>
      <c r="BL20" s="8"/>
      <c r="BM20" s="8"/>
      <c r="BN20" s="8"/>
      <c r="BO20" s="8"/>
      <c r="BP20" s="8"/>
      <c r="BQ20" s="9"/>
      <c r="BR20" s="10"/>
      <c r="BS20" s="28">
        <f t="shared" si="21"/>
        <v>0</v>
      </c>
      <c r="BT20" s="30">
        <f t="shared" si="2"/>
        <v>0</v>
      </c>
      <c r="BU20" s="35">
        <f t="shared" si="22"/>
        <v>0</v>
      </c>
      <c r="BV20" s="8">
        <v>1</v>
      </c>
      <c r="BW20" s="8"/>
      <c r="BX20" s="8"/>
      <c r="BY20" s="8"/>
      <c r="BZ20" s="8"/>
      <c r="CA20" s="8"/>
      <c r="CB20" s="8"/>
      <c r="CC20" s="9"/>
      <c r="CD20" s="10"/>
      <c r="CE20" s="28">
        <f t="shared" si="23"/>
        <v>0</v>
      </c>
      <c r="CF20" s="30">
        <f t="shared" si="24"/>
        <v>0</v>
      </c>
      <c r="CG20" s="35">
        <f t="shared" si="25"/>
        <v>0</v>
      </c>
      <c r="CH20" s="8">
        <v>1</v>
      </c>
      <c r="CI20" s="8"/>
      <c r="CJ20" s="8"/>
      <c r="CK20" s="8"/>
      <c r="CL20" s="8"/>
      <c r="CM20" s="8"/>
      <c r="CN20" s="8"/>
      <c r="CO20" s="9"/>
      <c r="CP20" s="10"/>
      <c r="CQ20" s="28">
        <f t="shared" si="26"/>
        <v>0</v>
      </c>
      <c r="CR20" s="30">
        <f t="shared" si="3"/>
        <v>0</v>
      </c>
      <c r="CS20" s="35">
        <f t="shared" si="27"/>
        <v>0</v>
      </c>
      <c r="CT20" s="8"/>
      <c r="CU20" s="8">
        <v>1</v>
      </c>
      <c r="CV20" s="8"/>
      <c r="CW20" s="8"/>
      <c r="CX20" s="8"/>
      <c r="CY20" s="8"/>
      <c r="CZ20" s="8"/>
      <c r="DA20" s="9"/>
      <c r="DB20" s="10"/>
      <c r="DC20" s="28">
        <f t="shared" si="28"/>
        <v>0.05</v>
      </c>
      <c r="DD20" s="30">
        <f t="shared" si="29"/>
        <v>2.5500000000000003</v>
      </c>
      <c r="DE20" s="35">
        <f t="shared" si="30"/>
        <v>1.1475000000000002</v>
      </c>
      <c r="DF20" s="8">
        <v>1</v>
      </c>
      <c r="DG20" s="8"/>
      <c r="DH20" s="8"/>
      <c r="DI20" s="8"/>
      <c r="DJ20" s="8"/>
      <c r="DK20" s="8"/>
      <c r="DL20" s="8"/>
      <c r="DM20" s="9"/>
      <c r="DN20" s="10"/>
      <c r="DO20" s="28">
        <f t="shared" si="31"/>
        <v>0</v>
      </c>
      <c r="DP20" s="30">
        <f t="shared" si="32"/>
        <v>0</v>
      </c>
      <c r="DQ20" s="35">
        <f t="shared" si="33"/>
        <v>0</v>
      </c>
      <c r="DR20" s="8">
        <v>1</v>
      </c>
      <c r="DS20" s="8"/>
      <c r="DT20" s="8"/>
      <c r="DU20" s="8"/>
      <c r="DV20" s="8"/>
      <c r="DW20" s="8"/>
      <c r="DX20" s="8"/>
      <c r="DY20" s="9"/>
      <c r="DZ20" s="10"/>
      <c r="EA20" s="28">
        <f t="shared" si="34"/>
        <v>0</v>
      </c>
      <c r="EB20" s="30">
        <f t="shared" si="48"/>
        <v>0</v>
      </c>
      <c r="EC20" s="35">
        <f t="shared" si="35"/>
        <v>0</v>
      </c>
      <c r="ED20" s="8">
        <v>1</v>
      </c>
      <c r="EE20" s="8"/>
      <c r="EF20" s="8"/>
      <c r="EG20" s="8"/>
      <c r="EH20" s="8"/>
      <c r="EI20" s="8"/>
      <c r="EJ20" s="8"/>
      <c r="EK20" s="9"/>
      <c r="EL20" s="10"/>
      <c r="EM20" s="28">
        <f t="shared" si="36"/>
        <v>0</v>
      </c>
      <c r="EN20" s="30">
        <f t="shared" si="4"/>
        <v>0</v>
      </c>
      <c r="EO20" s="35">
        <f t="shared" si="37"/>
        <v>0</v>
      </c>
      <c r="EP20" s="8">
        <v>1</v>
      </c>
      <c r="EQ20" s="8"/>
      <c r="ER20" s="8"/>
      <c r="ES20" s="8"/>
      <c r="ET20" s="8"/>
      <c r="EU20" s="8"/>
      <c r="EV20" s="8"/>
      <c r="EW20" s="9"/>
      <c r="EX20" s="10"/>
      <c r="EY20" s="28">
        <f t="shared" si="38"/>
        <v>0</v>
      </c>
      <c r="EZ20" s="30">
        <f t="shared" si="5"/>
        <v>0</v>
      </c>
      <c r="FA20" s="32">
        <f t="shared" si="39"/>
        <v>0</v>
      </c>
      <c r="FB20" s="24">
        <v>1</v>
      </c>
      <c r="FC20" s="8"/>
      <c r="FD20" s="8"/>
      <c r="FE20" s="8"/>
      <c r="FF20" s="8"/>
      <c r="FG20" s="9"/>
      <c r="FH20" s="10"/>
      <c r="FI20" s="28">
        <f t="shared" si="40"/>
        <v>0</v>
      </c>
      <c r="FJ20" s="30">
        <f t="shared" si="6"/>
        <v>0</v>
      </c>
      <c r="FK20" s="35">
        <f t="shared" si="41"/>
        <v>0</v>
      </c>
      <c r="FL20" s="8">
        <v>1</v>
      </c>
      <c r="FM20" s="8"/>
      <c r="FN20" s="8"/>
      <c r="FO20" s="8"/>
      <c r="FP20" s="8"/>
      <c r="FQ20" s="9"/>
      <c r="FR20" s="10"/>
      <c r="FS20" s="28">
        <f t="shared" si="42"/>
        <v>0</v>
      </c>
      <c r="FT20" s="30">
        <f t="shared" si="43"/>
        <v>0</v>
      </c>
      <c r="FU20" s="35">
        <f t="shared" si="44"/>
        <v>0</v>
      </c>
      <c r="FV20" s="8">
        <v>1</v>
      </c>
      <c r="FW20" s="8"/>
      <c r="FX20" s="8"/>
      <c r="FY20" s="8"/>
      <c r="FZ20" s="8"/>
      <c r="GA20" s="9"/>
      <c r="GB20" s="10"/>
      <c r="GC20" s="28">
        <f t="shared" si="45"/>
        <v>0</v>
      </c>
      <c r="GD20" s="30">
        <f t="shared" si="46"/>
        <v>0</v>
      </c>
      <c r="GE20" s="35">
        <f t="shared" si="47"/>
        <v>0</v>
      </c>
      <c r="GH20" s="37">
        <f t="shared" si="7"/>
        <v>34.289499999999997</v>
      </c>
      <c r="GI20" s="102"/>
      <c r="GJ20" s="103"/>
    </row>
    <row r="21" spans="1:192">
      <c r="A21" s="78"/>
      <c r="B21" s="79"/>
      <c r="C21" s="80"/>
      <c r="D21" s="80"/>
      <c r="E21" s="80"/>
      <c r="F21" s="80"/>
      <c r="G21" s="80">
        <v>1</v>
      </c>
      <c r="H21" s="80"/>
      <c r="I21" s="81"/>
      <c r="J21" s="82"/>
      <c r="K21" s="28">
        <f t="shared" si="8"/>
        <v>1.5</v>
      </c>
      <c r="L21" s="30">
        <f t="shared" si="0"/>
        <v>120</v>
      </c>
      <c r="M21" s="35">
        <f t="shared" si="9"/>
        <v>14.16</v>
      </c>
      <c r="N21" s="91">
        <v>1</v>
      </c>
      <c r="O21" s="92"/>
      <c r="P21" s="92"/>
      <c r="Q21" s="92"/>
      <c r="R21" s="92"/>
      <c r="S21" s="92"/>
      <c r="T21" s="92"/>
      <c r="U21" s="92"/>
      <c r="V21" s="93"/>
      <c r="W21" s="28">
        <f t="shared" si="10"/>
        <v>0</v>
      </c>
      <c r="X21" s="30">
        <f t="shared" si="11"/>
        <v>0</v>
      </c>
      <c r="Y21" s="35">
        <f t="shared" si="12"/>
        <v>0</v>
      </c>
      <c r="Z21" s="98">
        <v>1</v>
      </c>
      <c r="AA21" s="95"/>
      <c r="AB21" s="95"/>
      <c r="AC21" s="95"/>
      <c r="AD21" s="95"/>
      <c r="AE21" s="95"/>
      <c r="AF21" s="95"/>
      <c r="AG21" s="96"/>
      <c r="AH21" s="97"/>
      <c r="AI21" s="28">
        <f t="shared" si="13"/>
        <v>0</v>
      </c>
      <c r="AJ21" s="34">
        <f t="shared" si="14"/>
        <v>0</v>
      </c>
      <c r="AK21" s="35">
        <f t="shared" si="15"/>
        <v>0</v>
      </c>
      <c r="AL21" s="95"/>
      <c r="AM21" s="95"/>
      <c r="AN21" s="95"/>
      <c r="AO21" s="95"/>
      <c r="AP21" s="95"/>
      <c r="AQ21" s="95"/>
      <c r="AR21" s="95"/>
      <c r="AS21" s="96"/>
      <c r="AT21" s="97"/>
      <c r="AU21" s="28">
        <f t="shared" si="16"/>
        <v>0</v>
      </c>
      <c r="AV21" s="30">
        <f t="shared" si="17"/>
        <v>0</v>
      </c>
      <c r="AW21" s="35">
        <f t="shared" si="18"/>
        <v>0</v>
      </c>
      <c r="AX21" s="8"/>
      <c r="AY21" s="8"/>
      <c r="AZ21" s="8"/>
      <c r="BA21" s="8"/>
      <c r="BB21" s="8"/>
      <c r="BC21" s="8"/>
      <c r="BD21" s="8"/>
      <c r="BE21" s="9"/>
      <c r="BF21" s="10"/>
      <c r="BG21" s="28">
        <f t="shared" si="19"/>
        <v>0</v>
      </c>
      <c r="BH21" s="30">
        <f t="shared" si="49"/>
        <v>0</v>
      </c>
      <c r="BI21" s="35">
        <f t="shared" si="20"/>
        <v>0</v>
      </c>
      <c r="BJ21" s="8"/>
      <c r="BK21" s="8"/>
      <c r="BL21" s="8"/>
      <c r="BM21" s="8"/>
      <c r="BN21" s="8"/>
      <c r="BO21" s="8">
        <v>1</v>
      </c>
      <c r="BP21" s="8"/>
      <c r="BQ21" s="9"/>
      <c r="BR21" s="10"/>
      <c r="BS21" s="28">
        <f t="shared" si="21"/>
        <v>1.5</v>
      </c>
      <c r="BT21" s="30">
        <f t="shared" si="2"/>
        <v>75</v>
      </c>
      <c r="BU21" s="35">
        <f t="shared" si="22"/>
        <v>21.674999999999997</v>
      </c>
      <c r="BV21" s="8">
        <v>1</v>
      </c>
      <c r="BW21" s="8"/>
      <c r="BX21" s="8"/>
      <c r="BY21" s="8"/>
      <c r="BZ21" s="8"/>
      <c r="CA21" s="8"/>
      <c r="CB21" s="8"/>
      <c r="CC21" s="9"/>
      <c r="CD21" s="10"/>
      <c r="CE21" s="28">
        <f t="shared" si="23"/>
        <v>0</v>
      </c>
      <c r="CF21" s="30">
        <f t="shared" si="24"/>
        <v>0</v>
      </c>
      <c r="CG21" s="35">
        <f t="shared" si="25"/>
        <v>0</v>
      </c>
      <c r="CH21" s="8">
        <v>1</v>
      </c>
      <c r="CI21" s="8"/>
      <c r="CJ21" s="8"/>
      <c r="CK21" s="8"/>
      <c r="CL21" s="8"/>
      <c r="CM21" s="8"/>
      <c r="CN21" s="8"/>
      <c r="CO21" s="9"/>
      <c r="CP21" s="10"/>
      <c r="CQ21" s="28">
        <f t="shared" si="26"/>
        <v>0</v>
      </c>
      <c r="CR21" s="30">
        <f t="shared" si="3"/>
        <v>0</v>
      </c>
      <c r="CS21" s="35">
        <f t="shared" si="27"/>
        <v>0</v>
      </c>
      <c r="CT21" s="8"/>
      <c r="CU21" s="8"/>
      <c r="CV21" s="8">
        <v>1</v>
      </c>
      <c r="CW21" s="8"/>
      <c r="CX21" s="8"/>
      <c r="CY21" s="8"/>
      <c r="CZ21" s="8"/>
      <c r="DA21" s="9"/>
      <c r="DB21" s="10"/>
      <c r="DC21" s="28">
        <f t="shared" si="28"/>
        <v>0.14000000000000001</v>
      </c>
      <c r="DD21" s="30">
        <f t="shared" si="29"/>
        <v>7.1400000000000006</v>
      </c>
      <c r="DE21" s="35">
        <f t="shared" si="30"/>
        <v>3.2130000000000005</v>
      </c>
      <c r="DF21" s="8">
        <v>1</v>
      </c>
      <c r="DG21" s="8"/>
      <c r="DH21" s="8"/>
      <c r="DI21" s="8"/>
      <c r="DJ21" s="8"/>
      <c r="DK21" s="8"/>
      <c r="DL21" s="8"/>
      <c r="DM21" s="9"/>
      <c r="DN21" s="10"/>
      <c r="DO21" s="28">
        <f t="shared" si="31"/>
        <v>0</v>
      </c>
      <c r="DP21" s="30">
        <f t="shared" si="32"/>
        <v>0</v>
      </c>
      <c r="DQ21" s="35">
        <f t="shared" si="33"/>
        <v>0</v>
      </c>
      <c r="DR21" s="8"/>
      <c r="DS21" s="8"/>
      <c r="DT21" s="8"/>
      <c r="DU21" s="8"/>
      <c r="DV21" s="8"/>
      <c r="DW21" s="8">
        <v>1</v>
      </c>
      <c r="DX21" s="8"/>
      <c r="DY21" s="9"/>
      <c r="DZ21" s="10"/>
      <c r="EA21" s="28">
        <f t="shared" si="34"/>
        <v>1.5</v>
      </c>
      <c r="EB21" s="30">
        <f t="shared" si="48"/>
        <v>6</v>
      </c>
      <c r="EC21" s="35">
        <f t="shared" si="35"/>
        <v>6.3000000000000007</v>
      </c>
      <c r="ED21" s="8">
        <v>1</v>
      </c>
      <c r="EE21" s="8"/>
      <c r="EF21" s="8"/>
      <c r="EG21" s="8"/>
      <c r="EH21" s="8"/>
      <c r="EI21" s="8"/>
      <c r="EJ21" s="8"/>
      <c r="EK21" s="9"/>
      <c r="EL21" s="10"/>
      <c r="EM21" s="28">
        <f t="shared" si="36"/>
        <v>0</v>
      </c>
      <c r="EN21" s="30">
        <f t="shared" si="4"/>
        <v>0</v>
      </c>
      <c r="EO21" s="35">
        <f t="shared" si="37"/>
        <v>0</v>
      </c>
      <c r="EP21" s="8">
        <v>1</v>
      </c>
      <c r="EQ21" s="8"/>
      <c r="ER21" s="8"/>
      <c r="ES21" s="8"/>
      <c r="ET21" s="8"/>
      <c r="EU21" s="8"/>
      <c r="EV21" s="8"/>
      <c r="EW21" s="9"/>
      <c r="EX21" s="10"/>
      <c r="EY21" s="28">
        <f t="shared" si="38"/>
        <v>0</v>
      </c>
      <c r="EZ21" s="30">
        <f t="shared" si="5"/>
        <v>0</v>
      </c>
      <c r="FA21" s="32">
        <f t="shared" si="39"/>
        <v>0</v>
      </c>
      <c r="FB21" s="24"/>
      <c r="FC21" s="8"/>
      <c r="FD21" s="8"/>
      <c r="FE21" s="8"/>
      <c r="FF21" s="8"/>
      <c r="FG21" s="9">
        <v>1</v>
      </c>
      <c r="FH21" s="10"/>
      <c r="FI21" s="28">
        <f t="shared" si="40"/>
        <v>1.1399999999999999</v>
      </c>
      <c r="FJ21" s="30">
        <f t="shared" si="6"/>
        <v>142.5</v>
      </c>
      <c r="FK21" s="35">
        <f t="shared" si="41"/>
        <v>17.5275</v>
      </c>
      <c r="FL21" s="8">
        <v>1</v>
      </c>
      <c r="FM21" s="8"/>
      <c r="FN21" s="8"/>
      <c r="FO21" s="8"/>
      <c r="FP21" s="8"/>
      <c r="FQ21" s="9"/>
      <c r="FR21" s="10"/>
      <c r="FS21" s="28">
        <f t="shared" si="42"/>
        <v>0</v>
      </c>
      <c r="FT21" s="30">
        <f t="shared" si="43"/>
        <v>0</v>
      </c>
      <c r="FU21" s="35">
        <f t="shared" si="44"/>
        <v>0</v>
      </c>
      <c r="FV21" s="8">
        <v>1</v>
      </c>
      <c r="FW21" s="8"/>
      <c r="FX21" s="8"/>
      <c r="FY21" s="8"/>
      <c r="FZ21" s="8"/>
      <c r="GA21" s="9"/>
      <c r="GB21" s="10"/>
      <c r="GC21" s="28">
        <f t="shared" si="45"/>
        <v>0</v>
      </c>
      <c r="GD21" s="30">
        <f t="shared" si="46"/>
        <v>0</v>
      </c>
      <c r="GE21" s="35">
        <f t="shared" si="47"/>
        <v>0</v>
      </c>
      <c r="GH21" s="37">
        <f t="shared" si="7"/>
        <v>62.875500000000002</v>
      </c>
      <c r="GI21" s="102"/>
      <c r="GJ21" s="103"/>
    </row>
    <row r="22" spans="1:192">
      <c r="A22" s="1"/>
      <c r="B22" s="24"/>
      <c r="C22" s="8"/>
      <c r="D22" s="8"/>
      <c r="E22" s="8">
        <v>1</v>
      </c>
      <c r="F22" s="8"/>
      <c r="G22" s="8"/>
      <c r="H22" s="8"/>
      <c r="I22" s="9"/>
      <c r="J22" s="10"/>
      <c r="K22" s="28">
        <f t="shared" si="8"/>
        <v>0.36</v>
      </c>
      <c r="L22" s="30">
        <f t="shared" si="0"/>
        <v>28.799999999999997</v>
      </c>
      <c r="M22" s="35">
        <f t="shared" si="9"/>
        <v>3.3983999999999996</v>
      </c>
      <c r="N22" s="83">
        <v>1</v>
      </c>
      <c r="O22" s="84"/>
      <c r="P22" s="84"/>
      <c r="Q22" s="84"/>
      <c r="R22" s="84"/>
      <c r="S22" s="84"/>
      <c r="T22" s="84"/>
      <c r="U22" s="84"/>
      <c r="V22" s="85"/>
      <c r="W22" s="28">
        <f t="shared" si="10"/>
        <v>0</v>
      </c>
      <c r="X22" s="30">
        <f t="shared" si="11"/>
        <v>0</v>
      </c>
      <c r="Y22" s="35">
        <f t="shared" si="12"/>
        <v>0</v>
      </c>
      <c r="Z22" s="24">
        <v>1</v>
      </c>
      <c r="AA22" s="8"/>
      <c r="AB22" s="8"/>
      <c r="AC22" s="8"/>
      <c r="AD22" s="8"/>
      <c r="AE22" s="8"/>
      <c r="AF22" s="8"/>
      <c r="AG22" s="9"/>
      <c r="AH22" s="10"/>
      <c r="AI22" s="28">
        <f t="shared" si="13"/>
        <v>0</v>
      </c>
      <c r="AJ22" s="34">
        <f t="shared" si="14"/>
        <v>0</v>
      </c>
      <c r="AK22" s="35">
        <f t="shared" si="15"/>
        <v>0</v>
      </c>
      <c r="AL22" s="8"/>
      <c r="AM22" s="8"/>
      <c r="AN22" s="8"/>
      <c r="AO22" s="8"/>
      <c r="AP22" s="8">
        <v>1</v>
      </c>
      <c r="AQ22" s="8"/>
      <c r="AR22" s="8"/>
      <c r="AS22" s="9"/>
      <c r="AT22" s="10"/>
      <c r="AU22" s="28">
        <f t="shared" si="16"/>
        <v>0.71</v>
      </c>
      <c r="AV22" s="30">
        <f t="shared" si="17"/>
        <v>120.69999999999999</v>
      </c>
      <c r="AW22" s="35">
        <f t="shared" si="18"/>
        <v>1.4483999999999999</v>
      </c>
      <c r="AX22" s="8">
        <v>1</v>
      </c>
      <c r="AY22" s="8"/>
      <c r="AZ22" s="8"/>
      <c r="BA22" s="8"/>
      <c r="BB22" s="8"/>
      <c r="BC22" s="8"/>
      <c r="BD22" s="8"/>
      <c r="BE22" s="9"/>
      <c r="BF22" s="10"/>
      <c r="BG22" s="28">
        <f t="shared" si="19"/>
        <v>0</v>
      </c>
      <c r="BH22" s="30">
        <f t="shared" si="49"/>
        <v>0</v>
      </c>
      <c r="BI22" s="35">
        <f t="shared" si="20"/>
        <v>0</v>
      </c>
      <c r="BJ22" s="8">
        <v>1</v>
      </c>
      <c r="BK22" s="8"/>
      <c r="BL22" s="8"/>
      <c r="BM22" s="8"/>
      <c r="BN22" s="8"/>
      <c r="BO22" s="8"/>
      <c r="BP22" s="8"/>
      <c r="BQ22" s="9"/>
      <c r="BR22" s="10"/>
      <c r="BS22" s="28">
        <f t="shared" si="21"/>
        <v>0</v>
      </c>
      <c r="BT22" s="30">
        <f t="shared" si="2"/>
        <v>0</v>
      </c>
      <c r="BU22" s="35">
        <f t="shared" si="22"/>
        <v>0</v>
      </c>
      <c r="BV22" s="8">
        <v>1</v>
      </c>
      <c r="BW22" s="8"/>
      <c r="BX22" s="8"/>
      <c r="BY22" s="8"/>
      <c r="BZ22" s="8"/>
      <c r="CA22" s="8"/>
      <c r="CB22" s="8"/>
      <c r="CC22" s="9"/>
      <c r="CD22" s="10"/>
      <c r="CE22" s="28">
        <f t="shared" si="23"/>
        <v>0</v>
      </c>
      <c r="CF22" s="30">
        <f t="shared" si="24"/>
        <v>0</v>
      </c>
      <c r="CG22" s="35">
        <f t="shared" si="25"/>
        <v>0</v>
      </c>
      <c r="CH22" s="8">
        <v>1</v>
      </c>
      <c r="CI22" s="8"/>
      <c r="CJ22" s="8"/>
      <c r="CK22" s="8"/>
      <c r="CL22" s="8"/>
      <c r="CM22" s="8"/>
      <c r="CN22" s="8"/>
      <c r="CO22" s="9"/>
      <c r="CP22" s="10"/>
      <c r="CQ22" s="28">
        <f t="shared" si="26"/>
        <v>0</v>
      </c>
      <c r="CR22" s="30">
        <f t="shared" si="3"/>
        <v>0</v>
      </c>
      <c r="CS22" s="35">
        <f t="shared" si="27"/>
        <v>0</v>
      </c>
      <c r="CT22" s="8"/>
      <c r="CU22" s="8"/>
      <c r="CV22" s="8"/>
      <c r="CW22" s="8"/>
      <c r="CX22" s="8"/>
      <c r="CY22" s="8">
        <v>1</v>
      </c>
      <c r="CZ22" s="8"/>
      <c r="DA22" s="9"/>
      <c r="DB22" s="10"/>
      <c r="DC22" s="28">
        <f t="shared" si="28"/>
        <v>1.5</v>
      </c>
      <c r="DD22" s="30">
        <f t="shared" si="29"/>
        <v>76.5</v>
      </c>
      <c r="DE22" s="35">
        <f t="shared" si="30"/>
        <v>34.425000000000004</v>
      </c>
      <c r="DF22" s="8">
        <v>1</v>
      </c>
      <c r="DG22" s="8"/>
      <c r="DH22" s="8"/>
      <c r="DI22" s="8"/>
      <c r="DJ22" s="8"/>
      <c r="DK22" s="8"/>
      <c r="DL22" s="8"/>
      <c r="DM22" s="9"/>
      <c r="DN22" s="10"/>
      <c r="DO22" s="28">
        <f t="shared" si="31"/>
        <v>0</v>
      </c>
      <c r="DP22" s="30">
        <f t="shared" si="32"/>
        <v>0</v>
      </c>
      <c r="DQ22" s="35">
        <f t="shared" si="33"/>
        <v>0</v>
      </c>
      <c r="DR22" s="8">
        <v>1</v>
      </c>
      <c r="DS22" s="8"/>
      <c r="DT22" s="8"/>
      <c r="DU22" s="8"/>
      <c r="DV22" s="8"/>
      <c r="DW22" s="8"/>
      <c r="DX22" s="8"/>
      <c r="DY22" s="9"/>
      <c r="DZ22" s="10"/>
      <c r="EA22" s="28">
        <f t="shared" si="34"/>
        <v>0</v>
      </c>
      <c r="EB22" s="30">
        <f t="shared" si="48"/>
        <v>0</v>
      </c>
      <c r="EC22" s="35">
        <f t="shared" si="35"/>
        <v>0</v>
      </c>
      <c r="ED22" s="8">
        <v>1</v>
      </c>
      <c r="EE22" s="8"/>
      <c r="EF22" s="8"/>
      <c r="EG22" s="8"/>
      <c r="EH22" s="8"/>
      <c r="EI22" s="8"/>
      <c r="EJ22" s="8"/>
      <c r="EK22" s="9"/>
      <c r="EL22" s="10"/>
      <c r="EM22" s="28">
        <f t="shared" si="36"/>
        <v>0</v>
      </c>
      <c r="EN22" s="30">
        <f t="shared" si="4"/>
        <v>0</v>
      </c>
      <c r="EO22" s="35">
        <f t="shared" si="37"/>
        <v>0</v>
      </c>
      <c r="EP22" s="8">
        <v>1</v>
      </c>
      <c r="EQ22" s="8"/>
      <c r="ER22" s="8"/>
      <c r="ES22" s="8"/>
      <c r="ET22" s="8"/>
      <c r="EU22" s="8"/>
      <c r="EV22" s="8"/>
      <c r="EW22" s="9"/>
      <c r="EX22" s="10"/>
      <c r="EY22" s="28">
        <f t="shared" si="38"/>
        <v>0</v>
      </c>
      <c r="EZ22" s="30">
        <f t="shared" si="5"/>
        <v>0</v>
      </c>
      <c r="FA22" s="32">
        <f t="shared" si="39"/>
        <v>0</v>
      </c>
      <c r="FB22" s="24">
        <v>1</v>
      </c>
      <c r="FC22" s="8"/>
      <c r="FD22" s="8"/>
      <c r="FE22" s="8"/>
      <c r="FF22" s="8"/>
      <c r="FG22" s="9"/>
      <c r="FH22" s="10"/>
      <c r="FI22" s="28">
        <f t="shared" si="40"/>
        <v>0</v>
      </c>
      <c r="FJ22" s="30">
        <f t="shared" si="6"/>
        <v>0</v>
      </c>
      <c r="FK22" s="35">
        <f t="shared" si="41"/>
        <v>0</v>
      </c>
      <c r="FL22" s="8">
        <v>1</v>
      </c>
      <c r="FM22" s="8"/>
      <c r="FN22" s="8"/>
      <c r="FO22" s="8"/>
      <c r="FP22" s="8"/>
      <c r="FQ22" s="9"/>
      <c r="FR22" s="10"/>
      <c r="FS22" s="28">
        <f t="shared" si="42"/>
        <v>0</v>
      </c>
      <c r="FT22" s="30">
        <f t="shared" si="43"/>
        <v>0</v>
      </c>
      <c r="FU22" s="35">
        <f t="shared" si="44"/>
        <v>0</v>
      </c>
      <c r="FV22" s="8">
        <v>1</v>
      </c>
      <c r="FW22" s="8"/>
      <c r="FX22" s="8"/>
      <c r="FY22" s="8"/>
      <c r="FZ22" s="8"/>
      <c r="GA22" s="9"/>
      <c r="GB22" s="10"/>
      <c r="GC22" s="28">
        <f t="shared" si="45"/>
        <v>0</v>
      </c>
      <c r="GD22" s="30">
        <f t="shared" si="46"/>
        <v>0</v>
      </c>
      <c r="GE22" s="35">
        <f t="shared" si="47"/>
        <v>0</v>
      </c>
      <c r="GH22" s="37">
        <f t="shared" si="7"/>
        <v>39.271800000000006</v>
      </c>
      <c r="GI22" s="102"/>
      <c r="GJ22" s="103"/>
    </row>
    <row r="23" spans="1:192">
      <c r="A23" s="78"/>
      <c r="B23" s="79"/>
      <c r="C23" s="80"/>
      <c r="D23" s="80"/>
      <c r="E23" s="80"/>
      <c r="F23" s="80"/>
      <c r="G23" s="80">
        <v>1</v>
      </c>
      <c r="H23" s="80"/>
      <c r="I23" s="81"/>
      <c r="J23" s="82"/>
      <c r="K23" s="28">
        <f t="shared" si="8"/>
        <v>1.5</v>
      </c>
      <c r="L23" s="30">
        <f t="shared" si="0"/>
        <v>120</v>
      </c>
      <c r="M23" s="35">
        <f t="shared" si="9"/>
        <v>14.16</v>
      </c>
      <c r="N23" s="91">
        <v>1</v>
      </c>
      <c r="O23" s="92"/>
      <c r="P23" s="92"/>
      <c r="Q23" s="92"/>
      <c r="R23" s="92"/>
      <c r="S23" s="92"/>
      <c r="T23" s="92"/>
      <c r="U23" s="92"/>
      <c r="V23" s="93"/>
      <c r="W23" s="28">
        <f t="shared" si="10"/>
        <v>0</v>
      </c>
      <c r="X23" s="30">
        <f t="shared" si="11"/>
        <v>0</v>
      </c>
      <c r="Y23" s="35">
        <f t="shared" si="12"/>
        <v>0</v>
      </c>
      <c r="Z23" s="98"/>
      <c r="AA23" s="95"/>
      <c r="AB23" s="95">
        <v>1</v>
      </c>
      <c r="AC23" s="95"/>
      <c r="AD23" s="95"/>
      <c r="AE23" s="95"/>
      <c r="AF23" s="95"/>
      <c r="AG23" s="96"/>
      <c r="AH23" s="97"/>
      <c r="AI23" s="28">
        <f t="shared" si="13"/>
        <v>0.14000000000000001</v>
      </c>
      <c r="AJ23" s="34">
        <f t="shared" si="14"/>
        <v>23.380000000000003</v>
      </c>
      <c r="AK23" s="35">
        <f t="shared" si="15"/>
        <v>2.5250400000000002</v>
      </c>
      <c r="AL23" s="95"/>
      <c r="AM23" s="95"/>
      <c r="AN23" s="95">
        <v>1</v>
      </c>
      <c r="AO23" s="95"/>
      <c r="AP23" s="95"/>
      <c r="AQ23" s="95"/>
      <c r="AR23" s="95"/>
      <c r="AS23" s="96"/>
      <c r="AT23" s="97"/>
      <c r="AU23" s="28">
        <f t="shared" si="16"/>
        <v>0.14000000000000001</v>
      </c>
      <c r="AV23" s="30">
        <f t="shared" si="17"/>
        <v>23.8</v>
      </c>
      <c r="AW23" s="35">
        <f t="shared" si="18"/>
        <v>0.28560000000000002</v>
      </c>
      <c r="AX23" s="8">
        <v>1</v>
      </c>
      <c r="AY23" s="8"/>
      <c r="AZ23" s="8"/>
      <c r="BA23" s="8"/>
      <c r="BB23" s="8"/>
      <c r="BC23" s="8"/>
      <c r="BD23" s="8"/>
      <c r="BE23" s="9"/>
      <c r="BF23" s="10"/>
      <c r="BG23" s="28">
        <f t="shared" si="19"/>
        <v>0</v>
      </c>
      <c r="BH23" s="30">
        <f t="shared" si="49"/>
        <v>0</v>
      </c>
      <c r="BI23" s="35">
        <f t="shared" si="20"/>
        <v>0</v>
      </c>
      <c r="BJ23" s="8">
        <v>1</v>
      </c>
      <c r="BK23" s="8"/>
      <c r="BL23" s="8"/>
      <c r="BM23" s="8"/>
      <c r="BN23" s="8"/>
      <c r="BO23" s="8"/>
      <c r="BP23" s="8"/>
      <c r="BQ23" s="9"/>
      <c r="BR23" s="10"/>
      <c r="BS23" s="28">
        <f t="shared" si="21"/>
        <v>0</v>
      </c>
      <c r="BT23" s="30">
        <f t="shared" si="2"/>
        <v>0</v>
      </c>
      <c r="BU23" s="35">
        <f t="shared" si="22"/>
        <v>0</v>
      </c>
      <c r="BV23" s="8"/>
      <c r="BW23" s="8"/>
      <c r="BX23" s="8"/>
      <c r="BY23" s="8">
        <v>1</v>
      </c>
      <c r="BZ23" s="8"/>
      <c r="CA23" s="8"/>
      <c r="CB23" s="8"/>
      <c r="CC23" s="9"/>
      <c r="CD23" s="10"/>
      <c r="CE23" s="28">
        <f t="shared" si="23"/>
        <v>0.36</v>
      </c>
      <c r="CF23" s="30">
        <f t="shared" si="24"/>
        <v>59.4</v>
      </c>
      <c r="CG23" s="35">
        <f t="shared" si="25"/>
        <v>0.53459999999999996</v>
      </c>
      <c r="CH23" s="8">
        <v>1</v>
      </c>
      <c r="CI23" s="8"/>
      <c r="CJ23" s="8"/>
      <c r="CK23" s="8"/>
      <c r="CL23" s="8"/>
      <c r="CM23" s="8"/>
      <c r="CN23" s="8"/>
      <c r="CO23" s="9"/>
      <c r="CP23" s="10"/>
      <c r="CQ23" s="28">
        <f t="shared" si="26"/>
        <v>0</v>
      </c>
      <c r="CR23" s="30">
        <f t="shared" si="3"/>
        <v>0</v>
      </c>
      <c r="CS23" s="35">
        <f t="shared" si="27"/>
        <v>0</v>
      </c>
      <c r="CT23" s="8"/>
      <c r="CU23" s="8">
        <v>1</v>
      </c>
      <c r="CV23" s="8"/>
      <c r="CW23" s="8"/>
      <c r="CX23" s="8"/>
      <c r="CY23" s="8"/>
      <c r="CZ23" s="8"/>
      <c r="DA23" s="9"/>
      <c r="DB23" s="10"/>
      <c r="DC23" s="28">
        <f t="shared" si="28"/>
        <v>0.05</v>
      </c>
      <c r="DD23" s="30">
        <f t="shared" si="29"/>
        <v>2.5500000000000003</v>
      </c>
      <c r="DE23" s="35">
        <f t="shared" si="30"/>
        <v>1.1475000000000002</v>
      </c>
      <c r="DF23" s="8">
        <v>1</v>
      </c>
      <c r="DG23" s="8"/>
      <c r="DH23" s="8"/>
      <c r="DI23" s="8"/>
      <c r="DJ23" s="8"/>
      <c r="DK23" s="8"/>
      <c r="DL23" s="8"/>
      <c r="DM23" s="9"/>
      <c r="DN23" s="10"/>
      <c r="DO23" s="28">
        <f t="shared" si="31"/>
        <v>0</v>
      </c>
      <c r="DP23" s="30">
        <f>116*DO23</f>
        <v>0</v>
      </c>
      <c r="DQ23" s="35">
        <f t="shared" si="33"/>
        <v>0</v>
      </c>
      <c r="DR23" s="8">
        <v>1</v>
      </c>
      <c r="DS23" s="8"/>
      <c r="DT23" s="8"/>
      <c r="DU23" s="8"/>
      <c r="DV23" s="8"/>
      <c r="DW23" s="8"/>
      <c r="DX23" s="8"/>
      <c r="DY23" s="9"/>
      <c r="DZ23" s="10"/>
      <c r="EA23" s="28">
        <f t="shared" si="34"/>
        <v>0</v>
      </c>
      <c r="EB23" s="30">
        <f t="shared" si="48"/>
        <v>0</v>
      </c>
      <c r="EC23" s="35">
        <f t="shared" si="35"/>
        <v>0</v>
      </c>
      <c r="ED23" s="8">
        <v>1</v>
      </c>
      <c r="EE23" s="8"/>
      <c r="EF23" s="8"/>
      <c r="EG23" s="8"/>
      <c r="EH23" s="8"/>
      <c r="EI23" s="8"/>
      <c r="EJ23" s="8"/>
      <c r="EK23" s="9"/>
      <c r="EL23" s="10"/>
      <c r="EM23" s="28">
        <f t="shared" si="36"/>
        <v>0</v>
      </c>
      <c r="EN23" s="30">
        <f t="shared" si="4"/>
        <v>0</v>
      </c>
      <c r="EO23" s="35">
        <f t="shared" si="37"/>
        <v>0</v>
      </c>
      <c r="EP23" s="8">
        <v>1</v>
      </c>
      <c r="EQ23" s="8"/>
      <c r="ER23" s="8"/>
      <c r="ES23" s="8"/>
      <c r="ET23" s="8"/>
      <c r="EU23" s="8"/>
      <c r="EV23" s="8"/>
      <c r="EW23" s="9"/>
      <c r="EX23" s="10"/>
      <c r="EY23" s="28">
        <f t="shared" si="38"/>
        <v>0</v>
      </c>
      <c r="EZ23" s="30">
        <f t="shared" si="5"/>
        <v>0</v>
      </c>
      <c r="FA23" s="32">
        <f t="shared" si="39"/>
        <v>0</v>
      </c>
      <c r="FB23" s="24">
        <v>1</v>
      </c>
      <c r="FC23" s="8"/>
      <c r="FD23" s="8"/>
      <c r="FE23" s="8"/>
      <c r="FF23" s="8"/>
      <c r="FG23" s="9"/>
      <c r="FH23" s="10"/>
      <c r="FI23" s="28">
        <f t="shared" si="40"/>
        <v>0</v>
      </c>
      <c r="FJ23" s="30">
        <f t="shared" si="6"/>
        <v>0</v>
      </c>
      <c r="FK23" s="35">
        <f t="shared" si="41"/>
        <v>0</v>
      </c>
      <c r="FL23" s="8"/>
      <c r="FM23" s="8"/>
      <c r="FN23" s="8"/>
      <c r="FO23" s="8"/>
      <c r="FP23" s="8"/>
      <c r="FQ23" s="9">
        <v>1</v>
      </c>
      <c r="FR23" s="10"/>
      <c r="FS23" s="28">
        <f t="shared" si="42"/>
        <v>1.1399999999999999</v>
      </c>
      <c r="FT23" s="30">
        <f t="shared" si="43"/>
        <v>142.5</v>
      </c>
      <c r="FU23" s="35">
        <f t="shared" si="44"/>
        <v>8.8349999999999991</v>
      </c>
      <c r="FV23" s="8">
        <v>1</v>
      </c>
      <c r="FW23" s="8"/>
      <c r="FX23" s="8"/>
      <c r="FY23" s="8"/>
      <c r="FZ23" s="8"/>
      <c r="GA23" s="9"/>
      <c r="GB23" s="10"/>
      <c r="GC23" s="28">
        <f t="shared" si="45"/>
        <v>0</v>
      </c>
      <c r="GD23" s="30">
        <f t="shared" si="46"/>
        <v>0</v>
      </c>
      <c r="GE23" s="35">
        <f t="shared" si="47"/>
        <v>0</v>
      </c>
      <c r="GH23" s="37">
        <f t="shared" si="7"/>
        <v>27.487740000000002</v>
      </c>
      <c r="GI23" s="102"/>
      <c r="GJ23" s="103"/>
    </row>
    <row r="24" spans="1:192">
      <c r="A24" s="1"/>
      <c r="B24" s="24"/>
      <c r="C24" s="8"/>
      <c r="D24" s="8"/>
      <c r="E24" s="8"/>
      <c r="F24" s="8"/>
      <c r="G24" s="8">
        <v>1</v>
      </c>
      <c r="H24" s="8"/>
      <c r="I24" s="9"/>
      <c r="J24" s="10"/>
      <c r="K24" s="28">
        <f t="shared" si="8"/>
        <v>1.5</v>
      </c>
      <c r="L24" s="30">
        <f t="shared" si="0"/>
        <v>120</v>
      </c>
      <c r="M24" s="35">
        <f t="shared" si="9"/>
        <v>14.16</v>
      </c>
      <c r="N24" s="83">
        <v>1</v>
      </c>
      <c r="O24" s="84"/>
      <c r="P24" s="84"/>
      <c r="Q24" s="84"/>
      <c r="R24" s="84"/>
      <c r="S24" s="84"/>
      <c r="T24" s="84"/>
      <c r="U24" s="84"/>
      <c r="V24" s="85"/>
      <c r="W24" s="28">
        <f t="shared" si="10"/>
        <v>0</v>
      </c>
      <c r="X24" s="30">
        <f t="shared" si="11"/>
        <v>0</v>
      </c>
      <c r="Y24" s="35">
        <f t="shared" si="12"/>
        <v>0</v>
      </c>
      <c r="Z24" s="24">
        <v>1</v>
      </c>
      <c r="AA24" s="8"/>
      <c r="AB24" s="8"/>
      <c r="AC24" s="8"/>
      <c r="AD24" s="8"/>
      <c r="AE24" s="8"/>
      <c r="AF24" s="8"/>
      <c r="AG24" s="9"/>
      <c r="AH24" s="10"/>
      <c r="AI24" s="28">
        <f t="shared" si="13"/>
        <v>0</v>
      </c>
      <c r="AJ24" s="34">
        <f t="shared" si="14"/>
        <v>0</v>
      </c>
      <c r="AK24" s="35">
        <f t="shared" si="15"/>
        <v>0</v>
      </c>
      <c r="AL24" s="8"/>
      <c r="AM24" s="8"/>
      <c r="AN24" s="8"/>
      <c r="AO24" s="8"/>
      <c r="AP24" s="8">
        <v>1</v>
      </c>
      <c r="AQ24" s="8"/>
      <c r="AR24" s="8"/>
      <c r="AS24" s="9"/>
      <c r="AT24" s="10"/>
      <c r="AU24" s="28">
        <f t="shared" si="16"/>
        <v>0.71</v>
      </c>
      <c r="AV24" s="30">
        <f t="shared" si="17"/>
        <v>120.69999999999999</v>
      </c>
      <c r="AW24" s="35">
        <f t="shared" si="18"/>
        <v>1.4483999999999999</v>
      </c>
      <c r="AX24" s="8"/>
      <c r="AY24" s="8"/>
      <c r="AZ24" s="8"/>
      <c r="BA24" s="8"/>
      <c r="BB24" s="8"/>
      <c r="BC24" s="8"/>
      <c r="BD24" s="8">
        <v>1</v>
      </c>
      <c r="BE24" s="9"/>
      <c r="BF24" s="10"/>
      <c r="BG24" s="28">
        <f t="shared" si="19"/>
        <v>3.5</v>
      </c>
      <c r="BH24" s="30">
        <f t="shared" si="49"/>
        <v>122.5</v>
      </c>
      <c r="BI24" s="35">
        <f t="shared" si="20"/>
        <v>4.2875000000000005</v>
      </c>
      <c r="BJ24" s="8"/>
      <c r="BK24" s="8"/>
      <c r="BL24" s="8">
        <v>1</v>
      </c>
      <c r="BM24" s="8"/>
      <c r="BN24" s="8"/>
      <c r="BO24" s="8"/>
      <c r="BP24" s="8"/>
      <c r="BQ24" s="9"/>
      <c r="BR24" s="10"/>
      <c r="BS24" s="28">
        <f t="shared" si="21"/>
        <v>0.14000000000000001</v>
      </c>
      <c r="BT24" s="30">
        <f t="shared" si="2"/>
        <v>7.0000000000000009</v>
      </c>
      <c r="BU24" s="35">
        <f t="shared" si="22"/>
        <v>2.0230000000000001</v>
      </c>
      <c r="BV24" s="8"/>
      <c r="BW24" s="8">
        <v>1</v>
      </c>
      <c r="BX24" s="8"/>
      <c r="BY24" s="8"/>
      <c r="BZ24" s="8"/>
      <c r="CA24" s="8"/>
      <c r="CB24" s="8"/>
      <c r="CC24" s="9"/>
      <c r="CD24" s="10"/>
      <c r="CE24" s="28">
        <f t="shared" si="23"/>
        <v>0.05</v>
      </c>
      <c r="CF24" s="30">
        <f t="shared" si="24"/>
        <v>8.25</v>
      </c>
      <c r="CG24" s="35">
        <f t="shared" si="25"/>
        <v>7.4249999999999997E-2</v>
      </c>
      <c r="CH24" s="8">
        <v>1</v>
      </c>
      <c r="CI24" s="8"/>
      <c r="CJ24" s="8"/>
      <c r="CK24" s="8"/>
      <c r="CL24" s="8"/>
      <c r="CM24" s="8"/>
      <c r="CN24" s="8"/>
      <c r="CO24" s="9"/>
      <c r="CP24" s="10"/>
      <c r="CQ24" s="28">
        <f t="shared" si="26"/>
        <v>0</v>
      </c>
      <c r="CR24" s="30">
        <f t="shared" si="3"/>
        <v>0</v>
      </c>
      <c r="CS24" s="35">
        <f t="shared" si="27"/>
        <v>0</v>
      </c>
      <c r="CT24" s="8"/>
      <c r="CU24" s="8">
        <v>1</v>
      </c>
      <c r="CV24" s="8"/>
      <c r="CW24" s="8"/>
      <c r="CX24" s="8"/>
      <c r="CY24" s="8"/>
      <c r="CZ24" s="8"/>
      <c r="DA24" s="9"/>
      <c r="DB24" s="10"/>
      <c r="DC24" s="28">
        <f t="shared" si="28"/>
        <v>0.05</v>
      </c>
      <c r="DD24" s="30">
        <f t="shared" si="29"/>
        <v>2.5500000000000003</v>
      </c>
      <c r="DE24" s="35">
        <f t="shared" si="30"/>
        <v>1.1475000000000002</v>
      </c>
      <c r="DF24" s="8">
        <v>1</v>
      </c>
      <c r="DG24" s="8"/>
      <c r="DH24" s="8"/>
      <c r="DI24" s="8"/>
      <c r="DJ24" s="8"/>
      <c r="DK24" s="8"/>
      <c r="DL24" s="8"/>
      <c r="DM24" s="9"/>
      <c r="DN24" s="10"/>
      <c r="DO24" s="28">
        <f t="shared" si="31"/>
        <v>0</v>
      </c>
      <c r="DP24" s="30">
        <f t="shared" si="32"/>
        <v>0</v>
      </c>
      <c r="DQ24" s="35">
        <f t="shared" si="33"/>
        <v>0</v>
      </c>
      <c r="DR24" s="8">
        <v>1</v>
      </c>
      <c r="DS24" s="8"/>
      <c r="DT24" s="8"/>
      <c r="DU24" s="8"/>
      <c r="DV24" s="8"/>
      <c r="DW24" s="8"/>
      <c r="DX24" s="8"/>
      <c r="DY24" s="9"/>
      <c r="DZ24" s="10"/>
      <c r="EA24" s="28">
        <f t="shared" si="34"/>
        <v>0</v>
      </c>
      <c r="EB24" s="30">
        <f t="shared" si="48"/>
        <v>0</v>
      </c>
      <c r="EC24" s="35">
        <f t="shared" si="35"/>
        <v>0</v>
      </c>
      <c r="ED24" s="8">
        <v>1</v>
      </c>
      <c r="EE24" s="8"/>
      <c r="EF24" s="8"/>
      <c r="EG24" s="8"/>
      <c r="EH24" s="8"/>
      <c r="EI24" s="8"/>
      <c r="EJ24" s="8"/>
      <c r="EK24" s="9"/>
      <c r="EL24" s="10"/>
      <c r="EM24" s="28">
        <f t="shared" si="36"/>
        <v>0</v>
      </c>
      <c r="EN24" s="30">
        <f t="shared" si="4"/>
        <v>0</v>
      </c>
      <c r="EO24" s="35">
        <f t="shared" si="37"/>
        <v>0</v>
      </c>
      <c r="EP24" s="8">
        <v>1</v>
      </c>
      <c r="EQ24" s="8"/>
      <c r="ER24" s="8"/>
      <c r="ES24" s="8"/>
      <c r="ET24" s="8"/>
      <c r="EU24" s="8"/>
      <c r="EV24" s="8"/>
      <c r="EW24" s="9"/>
      <c r="EX24" s="10"/>
      <c r="EY24" s="28">
        <f t="shared" si="38"/>
        <v>0</v>
      </c>
      <c r="EZ24" s="30">
        <f t="shared" si="5"/>
        <v>0</v>
      </c>
      <c r="FA24" s="32">
        <f t="shared" si="39"/>
        <v>0</v>
      </c>
      <c r="FB24" s="24"/>
      <c r="FC24" s="8"/>
      <c r="FD24" s="8">
        <v>1</v>
      </c>
      <c r="FE24" s="8"/>
      <c r="FF24" s="8"/>
      <c r="FG24" s="9"/>
      <c r="FH24" s="10"/>
      <c r="FI24" s="28">
        <f t="shared" si="40"/>
        <v>0.14000000000000001</v>
      </c>
      <c r="FJ24" s="30">
        <f t="shared" si="6"/>
        <v>17.5</v>
      </c>
      <c r="FK24" s="35">
        <f t="shared" si="41"/>
        <v>2.1524999999999999</v>
      </c>
      <c r="FL24" s="8">
        <v>1</v>
      </c>
      <c r="FM24" s="8"/>
      <c r="FN24" s="8"/>
      <c r="FO24" s="8"/>
      <c r="FP24" s="8"/>
      <c r="FQ24" s="9"/>
      <c r="FR24" s="10"/>
      <c r="FS24" s="28">
        <f t="shared" si="42"/>
        <v>0</v>
      </c>
      <c r="FT24" s="30">
        <f t="shared" si="43"/>
        <v>0</v>
      </c>
      <c r="FU24" s="35">
        <f t="shared" si="44"/>
        <v>0</v>
      </c>
      <c r="FV24" s="8">
        <v>1</v>
      </c>
      <c r="FW24" s="8"/>
      <c r="FX24" s="8"/>
      <c r="FY24" s="8"/>
      <c r="FZ24" s="8"/>
      <c r="GA24" s="9"/>
      <c r="GB24" s="10"/>
      <c r="GC24" s="28">
        <f t="shared" si="45"/>
        <v>0</v>
      </c>
      <c r="GD24" s="30">
        <f t="shared" si="46"/>
        <v>0</v>
      </c>
      <c r="GE24" s="35">
        <f t="shared" si="47"/>
        <v>0</v>
      </c>
      <c r="GH24" s="37">
        <f t="shared" si="7"/>
        <v>25.293150000000001</v>
      </c>
      <c r="GI24" s="102"/>
      <c r="GJ24" s="103"/>
    </row>
    <row r="25" spans="1:192">
      <c r="A25" s="78"/>
      <c r="B25" s="79"/>
      <c r="C25" s="80"/>
      <c r="D25" s="80">
        <v>1</v>
      </c>
      <c r="E25" s="80"/>
      <c r="F25" s="80"/>
      <c r="G25" s="80"/>
      <c r="H25" s="80"/>
      <c r="I25" s="81"/>
      <c r="J25" s="82"/>
      <c r="K25" s="28">
        <f t="shared" si="8"/>
        <v>0.14000000000000001</v>
      </c>
      <c r="L25" s="30">
        <f t="shared" si="0"/>
        <v>11.200000000000001</v>
      </c>
      <c r="M25" s="35">
        <f t="shared" si="9"/>
        <v>1.3216000000000001</v>
      </c>
      <c r="N25" s="91">
        <v>1</v>
      </c>
      <c r="O25" s="92"/>
      <c r="P25" s="92"/>
      <c r="Q25" s="92"/>
      <c r="R25" s="92"/>
      <c r="S25" s="92"/>
      <c r="T25" s="92"/>
      <c r="U25" s="92"/>
      <c r="V25" s="93"/>
      <c r="W25" s="28">
        <f t="shared" si="10"/>
        <v>0</v>
      </c>
      <c r="X25" s="30">
        <f t="shared" si="11"/>
        <v>0</v>
      </c>
      <c r="Y25" s="35">
        <f t="shared" si="12"/>
        <v>0</v>
      </c>
      <c r="Z25" s="98">
        <v>1</v>
      </c>
      <c r="AA25" s="95"/>
      <c r="AB25" s="95"/>
      <c r="AC25" s="95"/>
      <c r="AD25" s="95"/>
      <c r="AE25" s="95"/>
      <c r="AF25" s="95"/>
      <c r="AG25" s="96"/>
      <c r="AH25" s="97"/>
      <c r="AI25" s="28">
        <f t="shared" si="13"/>
        <v>0</v>
      </c>
      <c r="AJ25" s="34">
        <f t="shared" si="14"/>
        <v>0</v>
      </c>
      <c r="AK25" s="35">
        <f t="shared" si="15"/>
        <v>0</v>
      </c>
      <c r="AL25" s="95"/>
      <c r="AM25" s="95"/>
      <c r="AN25" s="95"/>
      <c r="AO25" s="95">
        <v>1</v>
      </c>
      <c r="AP25" s="95"/>
      <c r="AQ25" s="95"/>
      <c r="AR25" s="95"/>
      <c r="AS25" s="96"/>
      <c r="AT25" s="97"/>
      <c r="AU25" s="28">
        <f t="shared" si="16"/>
        <v>0.36</v>
      </c>
      <c r="AV25" s="30">
        <f t="shared" si="17"/>
        <v>61.199999999999996</v>
      </c>
      <c r="AW25" s="35">
        <f t="shared" si="18"/>
        <v>0.73439999999999994</v>
      </c>
      <c r="AX25" s="8">
        <v>1</v>
      </c>
      <c r="AY25" s="8"/>
      <c r="AZ25" s="8"/>
      <c r="BA25" s="8"/>
      <c r="BB25" s="8"/>
      <c r="BC25" s="8"/>
      <c r="BD25" s="8"/>
      <c r="BE25" s="9"/>
      <c r="BF25" s="10"/>
      <c r="BG25" s="28">
        <f t="shared" si="19"/>
        <v>0</v>
      </c>
      <c r="BH25" s="30">
        <f t="shared" si="49"/>
        <v>0</v>
      </c>
      <c r="BI25" s="35">
        <f t="shared" si="20"/>
        <v>0</v>
      </c>
      <c r="BJ25" s="8">
        <v>1</v>
      </c>
      <c r="BK25" s="8"/>
      <c r="BL25" s="8"/>
      <c r="BM25" s="8"/>
      <c r="BN25" s="8"/>
      <c r="BO25" s="8"/>
      <c r="BP25" s="8"/>
      <c r="BQ25" s="9"/>
      <c r="BR25" s="10"/>
      <c r="BS25" s="28">
        <f t="shared" si="21"/>
        <v>0</v>
      </c>
      <c r="BT25" s="30">
        <f t="shared" si="2"/>
        <v>0</v>
      </c>
      <c r="BU25" s="35">
        <f t="shared" si="22"/>
        <v>0</v>
      </c>
      <c r="BV25" s="8">
        <v>1</v>
      </c>
      <c r="BW25" s="8"/>
      <c r="BX25" s="8"/>
      <c r="BY25" s="8"/>
      <c r="BZ25" s="8"/>
      <c r="CA25" s="8"/>
      <c r="CB25" s="8"/>
      <c r="CC25" s="9"/>
      <c r="CD25" s="10"/>
      <c r="CE25" s="28">
        <f t="shared" si="23"/>
        <v>0</v>
      </c>
      <c r="CF25" s="30">
        <f t="shared" si="24"/>
        <v>0</v>
      </c>
      <c r="CG25" s="35">
        <f t="shared" si="25"/>
        <v>0</v>
      </c>
      <c r="CH25" s="8">
        <v>1</v>
      </c>
      <c r="CI25" s="8"/>
      <c r="CJ25" s="8"/>
      <c r="CK25" s="8"/>
      <c r="CL25" s="8"/>
      <c r="CM25" s="8"/>
      <c r="CN25" s="8"/>
      <c r="CO25" s="9"/>
      <c r="CP25" s="10"/>
      <c r="CQ25" s="28">
        <f t="shared" si="26"/>
        <v>0</v>
      </c>
      <c r="CR25" s="30">
        <f t="shared" si="3"/>
        <v>0</v>
      </c>
      <c r="CS25" s="35">
        <f t="shared" si="27"/>
        <v>0</v>
      </c>
      <c r="CT25" s="8"/>
      <c r="CU25" s="8"/>
      <c r="CV25" s="8"/>
      <c r="CW25" s="8"/>
      <c r="CX25" s="8"/>
      <c r="CY25" s="8">
        <v>1</v>
      </c>
      <c r="CZ25" s="8"/>
      <c r="DA25" s="9"/>
      <c r="DB25" s="10"/>
      <c r="DC25" s="28">
        <f t="shared" si="28"/>
        <v>1.5</v>
      </c>
      <c r="DD25" s="30">
        <f t="shared" si="29"/>
        <v>76.5</v>
      </c>
      <c r="DE25" s="35">
        <f t="shared" si="30"/>
        <v>34.425000000000004</v>
      </c>
      <c r="DF25" s="8"/>
      <c r="DG25" s="8"/>
      <c r="DH25" s="8">
        <v>1</v>
      </c>
      <c r="DI25" s="8"/>
      <c r="DJ25" s="8"/>
      <c r="DK25" s="8"/>
      <c r="DL25" s="8"/>
      <c r="DM25" s="9"/>
      <c r="DN25" s="10"/>
      <c r="DO25" s="28">
        <f t="shared" si="31"/>
        <v>0.14000000000000001</v>
      </c>
      <c r="DP25" s="30">
        <f t="shared" si="32"/>
        <v>16.240000000000002</v>
      </c>
      <c r="DQ25" s="35">
        <f t="shared" si="33"/>
        <v>3.5240800000000005</v>
      </c>
      <c r="DR25" s="8">
        <v>1</v>
      </c>
      <c r="DS25" s="8"/>
      <c r="DT25" s="8"/>
      <c r="DU25" s="8"/>
      <c r="DV25" s="8"/>
      <c r="DW25" s="8"/>
      <c r="DX25" s="8"/>
      <c r="DY25" s="9"/>
      <c r="DZ25" s="10"/>
      <c r="EA25" s="28">
        <f t="shared" si="34"/>
        <v>0</v>
      </c>
      <c r="EB25" s="30">
        <f t="shared" si="48"/>
        <v>0</v>
      </c>
      <c r="EC25" s="35">
        <f t="shared" si="35"/>
        <v>0</v>
      </c>
      <c r="ED25" s="8">
        <v>1</v>
      </c>
      <c r="EE25" s="8"/>
      <c r="EF25" s="8"/>
      <c r="EG25" s="8"/>
      <c r="EH25" s="8"/>
      <c r="EI25" s="8"/>
      <c r="EJ25" s="8"/>
      <c r="EK25" s="9"/>
      <c r="EL25" s="10"/>
      <c r="EM25" s="28">
        <f t="shared" si="36"/>
        <v>0</v>
      </c>
      <c r="EN25" s="30">
        <f t="shared" si="4"/>
        <v>0</v>
      </c>
      <c r="EO25" s="35">
        <f t="shared" si="37"/>
        <v>0</v>
      </c>
      <c r="EP25" s="8">
        <v>1</v>
      </c>
      <c r="EQ25" s="8"/>
      <c r="ER25" s="8"/>
      <c r="ES25" s="8"/>
      <c r="ET25" s="8"/>
      <c r="EU25" s="8"/>
      <c r="EV25" s="8"/>
      <c r="EW25" s="9"/>
      <c r="EX25" s="10"/>
      <c r="EY25" s="28">
        <f t="shared" si="38"/>
        <v>0</v>
      </c>
      <c r="EZ25" s="30">
        <f t="shared" si="5"/>
        <v>0</v>
      </c>
      <c r="FA25" s="32">
        <f t="shared" si="39"/>
        <v>0</v>
      </c>
      <c r="FB25" s="24"/>
      <c r="FC25" s="8"/>
      <c r="FD25" s="8"/>
      <c r="FE25" s="8"/>
      <c r="FF25" s="8"/>
      <c r="FG25" s="9">
        <v>1</v>
      </c>
      <c r="FH25" s="10"/>
      <c r="FI25" s="28">
        <f t="shared" si="40"/>
        <v>1.1399999999999999</v>
      </c>
      <c r="FJ25" s="30">
        <f t="shared" si="6"/>
        <v>142.5</v>
      </c>
      <c r="FK25" s="35">
        <f t="shared" si="41"/>
        <v>17.5275</v>
      </c>
      <c r="FL25" s="8">
        <v>1</v>
      </c>
      <c r="FM25" s="8"/>
      <c r="FN25" s="8"/>
      <c r="FO25" s="8"/>
      <c r="FP25" s="8"/>
      <c r="FQ25" s="9"/>
      <c r="FR25" s="10"/>
      <c r="FS25" s="28">
        <f t="shared" si="42"/>
        <v>0</v>
      </c>
      <c r="FT25" s="30">
        <f t="shared" si="43"/>
        <v>0</v>
      </c>
      <c r="FU25" s="35">
        <f t="shared" si="44"/>
        <v>0</v>
      </c>
      <c r="FV25" s="8">
        <v>1</v>
      </c>
      <c r="FW25" s="8"/>
      <c r="FX25" s="8"/>
      <c r="FY25" s="8"/>
      <c r="FZ25" s="8"/>
      <c r="GA25" s="9"/>
      <c r="GB25" s="10"/>
      <c r="GC25" s="28">
        <f t="shared" si="45"/>
        <v>0</v>
      </c>
      <c r="GD25" s="30">
        <f t="shared" si="46"/>
        <v>0</v>
      </c>
      <c r="GE25" s="35">
        <f t="shared" si="47"/>
        <v>0</v>
      </c>
      <c r="GH25" s="37">
        <f t="shared" si="7"/>
        <v>57.532580000000003</v>
      </c>
      <c r="GI25" s="102"/>
      <c r="GJ25" s="103"/>
    </row>
    <row r="26" spans="1:192">
      <c r="A26" s="1"/>
      <c r="B26" s="24"/>
      <c r="C26" s="8"/>
      <c r="D26" s="8"/>
      <c r="E26" s="8"/>
      <c r="F26" s="8"/>
      <c r="G26" s="8"/>
      <c r="H26" s="8"/>
      <c r="I26" s="9">
        <v>1</v>
      </c>
      <c r="J26" s="10"/>
      <c r="K26" s="28">
        <f t="shared" si="8"/>
        <v>6</v>
      </c>
      <c r="L26" s="30">
        <f t="shared" si="0"/>
        <v>480</v>
      </c>
      <c r="M26" s="35">
        <f t="shared" si="9"/>
        <v>56.64</v>
      </c>
      <c r="N26" s="83">
        <v>1</v>
      </c>
      <c r="O26" s="84"/>
      <c r="P26" s="84"/>
      <c r="Q26" s="84"/>
      <c r="R26" s="84"/>
      <c r="S26" s="84"/>
      <c r="T26" s="84"/>
      <c r="U26" s="84"/>
      <c r="V26" s="85"/>
      <c r="W26" s="28">
        <f t="shared" si="10"/>
        <v>0</v>
      </c>
      <c r="X26" s="30">
        <f t="shared" si="11"/>
        <v>0</v>
      </c>
      <c r="Y26" s="35">
        <f t="shared" si="12"/>
        <v>0</v>
      </c>
      <c r="Z26" s="24"/>
      <c r="AA26" s="8"/>
      <c r="AB26" s="8"/>
      <c r="AC26" s="8"/>
      <c r="AD26" s="8"/>
      <c r="AE26" s="8">
        <v>1</v>
      </c>
      <c r="AF26" s="8"/>
      <c r="AG26" s="9"/>
      <c r="AH26" s="10"/>
      <c r="AI26" s="28">
        <f t="shared" si="13"/>
        <v>1.5</v>
      </c>
      <c r="AJ26" s="34">
        <f t="shared" si="14"/>
        <v>250.5</v>
      </c>
      <c r="AK26" s="35">
        <f t="shared" si="15"/>
        <v>27.053999999999998</v>
      </c>
      <c r="AL26" s="8"/>
      <c r="AM26" s="8"/>
      <c r="AN26" s="8"/>
      <c r="AO26" s="8"/>
      <c r="AP26" s="8">
        <v>1</v>
      </c>
      <c r="AQ26" s="8"/>
      <c r="AR26" s="8"/>
      <c r="AS26" s="9"/>
      <c r="AT26" s="10"/>
      <c r="AU26" s="28">
        <f t="shared" si="16"/>
        <v>0.71</v>
      </c>
      <c r="AV26" s="30">
        <f t="shared" si="17"/>
        <v>120.69999999999999</v>
      </c>
      <c r="AW26" s="35">
        <f t="shared" si="18"/>
        <v>1.4483999999999999</v>
      </c>
      <c r="AX26" s="8"/>
      <c r="AY26" s="8"/>
      <c r="AZ26" s="8"/>
      <c r="BA26" s="8"/>
      <c r="BB26" s="8"/>
      <c r="BC26" s="8">
        <v>1</v>
      </c>
      <c r="BD26" s="8"/>
      <c r="BE26" s="9"/>
      <c r="BF26" s="10"/>
      <c r="BG26" s="28">
        <f t="shared" si="19"/>
        <v>1.5</v>
      </c>
      <c r="BH26" s="30">
        <f t="shared" si="49"/>
        <v>52.5</v>
      </c>
      <c r="BI26" s="35">
        <f t="shared" si="20"/>
        <v>1.8375000000000001</v>
      </c>
      <c r="BJ26" s="8"/>
      <c r="BK26" s="8"/>
      <c r="BL26" s="8"/>
      <c r="BM26" s="8">
        <v>1</v>
      </c>
      <c r="BN26" s="8"/>
      <c r="BO26" s="8"/>
      <c r="BP26" s="8"/>
      <c r="BQ26" s="9"/>
      <c r="BR26" s="10"/>
      <c r="BS26" s="28">
        <f t="shared" si="21"/>
        <v>0.36</v>
      </c>
      <c r="BT26" s="30">
        <f t="shared" si="2"/>
        <v>18</v>
      </c>
      <c r="BU26" s="35">
        <f t="shared" si="22"/>
        <v>5.202</v>
      </c>
      <c r="BV26" s="8">
        <v>1</v>
      </c>
      <c r="BW26" s="8"/>
      <c r="BX26" s="8"/>
      <c r="BY26" s="8"/>
      <c r="BZ26" s="8"/>
      <c r="CA26" s="8"/>
      <c r="CB26" s="8"/>
      <c r="CC26" s="9"/>
      <c r="CD26" s="10"/>
      <c r="CE26" s="28">
        <f t="shared" si="23"/>
        <v>0</v>
      </c>
      <c r="CF26" s="30">
        <f t="shared" si="24"/>
        <v>0</v>
      </c>
      <c r="CG26" s="35">
        <f t="shared" si="25"/>
        <v>0</v>
      </c>
      <c r="CH26" s="8"/>
      <c r="CI26" s="8"/>
      <c r="CJ26" s="8"/>
      <c r="CK26" s="8">
        <v>1</v>
      </c>
      <c r="CL26" s="8"/>
      <c r="CM26" s="8"/>
      <c r="CN26" s="8"/>
      <c r="CO26" s="9"/>
      <c r="CP26" s="10"/>
      <c r="CQ26" s="28">
        <f t="shared" si="26"/>
        <v>0.36</v>
      </c>
      <c r="CR26" s="30">
        <f t="shared" si="3"/>
        <v>118.8</v>
      </c>
      <c r="CS26" s="35">
        <f t="shared" si="27"/>
        <v>12.949199999999999</v>
      </c>
      <c r="CT26" s="8"/>
      <c r="CU26" s="8"/>
      <c r="CV26" s="8"/>
      <c r="CW26" s="8">
        <v>1</v>
      </c>
      <c r="CX26" s="8"/>
      <c r="CY26" s="8"/>
      <c r="CZ26" s="8"/>
      <c r="DA26" s="9"/>
      <c r="DB26" s="10"/>
      <c r="DC26" s="28">
        <f t="shared" si="28"/>
        <v>0.36</v>
      </c>
      <c r="DD26" s="30">
        <f t="shared" si="29"/>
        <v>18.36</v>
      </c>
      <c r="DE26" s="35">
        <f t="shared" si="30"/>
        <v>8.2620000000000005</v>
      </c>
      <c r="DF26" s="8"/>
      <c r="DG26" s="8"/>
      <c r="DH26" s="8"/>
      <c r="DI26" s="8">
        <v>1</v>
      </c>
      <c r="DJ26" s="8"/>
      <c r="DK26" s="8"/>
      <c r="DL26" s="8"/>
      <c r="DM26" s="9"/>
      <c r="DN26" s="10"/>
      <c r="DO26" s="28">
        <f t="shared" si="31"/>
        <v>0.36</v>
      </c>
      <c r="DP26" s="30">
        <f t="shared" si="32"/>
        <v>41.76</v>
      </c>
      <c r="DQ26" s="35">
        <f t="shared" si="33"/>
        <v>9.0619199999999989</v>
      </c>
      <c r="DR26" s="8">
        <v>1</v>
      </c>
      <c r="DS26" s="8"/>
      <c r="DT26" s="8"/>
      <c r="DU26" s="8"/>
      <c r="DV26" s="8"/>
      <c r="DW26" s="8"/>
      <c r="DX26" s="8"/>
      <c r="DY26" s="9"/>
      <c r="DZ26" s="10"/>
      <c r="EA26" s="28">
        <f t="shared" si="34"/>
        <v>0</v>
      </c>
      <c r="EB26" s="30">
        <f t="shared" si="48"/>
        <v>0</v>
      </c>
      <c r="EC26" s="35">
        <f t="shared" si="35"/>
        <v>0</v>
      </c>
      <c r="ED26" s="8">
        <v>1</v>
      </c>
      <c r="EE26" s="8"/>
      <c r="EF26" s="8"/>
      <c r="EG26" s="8"/>
      <c r="EH26" s="8"/>
      <c r="EI26" s="8"/>
      <c r="EJ26" s="8"/>
      <c r="EK26" s="9"/>
      <c r="EL26" s="10"/>
      <c r="EM26" s="28">
        <f t="shared" si="36"/>
        <v>0</v>
      </c>
      <c r="EN26" s="30">
        <f t="shared" si="4"/>
        <v>0</v>
      </c>
      <c r="EO26" s="35">
        <f t="shared" si="37"/>
        <v>0</v>
      </c>
      <c r="EP26" s="8">
        <v>1</v>
      </c>
      <c r="EQ26" s="8"/>
      <c r="ER26" s="8"/>
      <c r="ES26" s="8"/>
      <c r="ET26" s="8"/>
      <c r="EU26" s="8"/>
      <c r="EV26" s="8"/>
      <c r="EW26" s="9"/>
      <c r="EX26" s="10"/>
      <c r="EY26" s="28">
        <f t="shared" si="38"/>
        <v>0</v>
      </c>
      <c r="EZ26" s="30">
        <f t="shared" si="5"/>
        <v>0</v>
      </c>
      <c r="FA26" s="32">
        <f t="shared" si="39"/>
        <v>0</v>
      </c>
      <c r="FB26" s="24"/>
      <c r="FC26" s="8"/>
      <c r="FD26" s="8"/>
      <c r="FE26" s="8"/>
      <c r="FF26" s="8">
        <v>1</v>
      </c>
      <c r="FG26" s="9"/>
      <c r="FH26" s="10"/>
      <c r="FI26" s="28">
        <f t="shared" si="40"/>
        <v>0.71</v>
      </c>
      <c r="FJ26" s="30">
        <f t="shared" si="6"/>
        <v>88.75</v>
      </c>
      <c r="FK26" s="35">
        <f t="shared" si="41"/>
        <v>10.91625</v>
      </c>
      <c r="FL26" s="8">
        <v>1</v>
      </c>
      <c r="FM26" s="8"/>
      <c r="FN26" s="8"/>
      <c r="FO26" s="8"/>
      <c r="FP26" s="8"/>
      <c r="FQ26" s="9"/>
      <c r="FR26" s="10"/>
      <c r="FS26" s="28">
        <f t="shared" si="42"/>
        <v>0</v>
      </c>
      <c r="FT26" s="30">
        <f t="shared" si="43"/>
        <v>0</v>
      </c>
      <c r="FU26" s="35">
        <f t="shared" si="44"/>
        <v>0</v>
      </c>
      <c r="FV26" s="8">
        <v>1</v>
      </c>
      <c r="FW26" s="8"/>
      <c r="FX26" s="8"/>
      <c r="FY26" s="8"/>
      <c r="FZ26" s="8"/>
      <c r="GA26" s="9"/>
      <c r="GB26" s="10"/>
      <c r="GC26" s="28">
        <f t="shared" si="45"/>
        <v>0</v>
      </c>
      <c r="GD26" s="30">
        <f t="shared" si="46"/>
        <v>0</v>
      </c>
      <c r="GE26" s="35">
        <f t="shared" si="47"/>
        <v>0</v>
      </c>
      <c r="GH26" s="37">
        <f t="shared" si="7"/>
        <v>133.37127000000001</v>
      </c>
      <c r="GI26" s="102"/>
      <c r="GJ26" s="103"/>
    </row>
    <row r="27" spans="1:192">
      <c r="A27" s="78"/>
      <c r="B27" s="79"/>
      <c r="C27" s="80"/>
      <c r="D27" s="80"/>
      <c r="E27" s="80"/>
      <c r="F27" s="80"/>
      <c r="G27" s="80">
        <v>1</v>
      </c>
      <c r="H27" s="80"/>
      <c r="I27" s="81"/>
      <c r="J27" s="82"/>
      <c r="K27" s="28">
        <f t="shared" si="8"/>
        <v>1.5</v>
      </c>
      <c r="L27" s="30">
        <f t="shared" si="0"/>
        <v>120</v>
      </c>
      <c r="M27" s="35">
        <f t="shared" si="9"/>
        <v>14.16</v>
      </c>
      <c r="N27" s="91">
        <v>1</v>
      </c>
      <c r="O27" s="92"/>
      <c r="P27" s="92"/>
      <c r="Q27" s="92"/>
      <c r="R27" s="92"/>
      <c r="S27" s="92"/>
      <c r="T27" s="92"/>
      <c r="U27" s="92"/>
      <c r="V27" s="93"/>
      <c r="W27" s="28">
        <f t="shared" si="10"/>
        <v>0</v>
      </c>
      <c r="X27" s="30">
        <f t="shared" si="11"/>
        <v>0</v>
      </c>
      <c r="Y27" s="35">
        <f t="shared" si="12"/>
        <v>0</v>
      </c>
      <c r="Z27" s="98">
        <v>1</v>
      </c>
      <c r="AA27" s="95"/>
      <c r="AB27" s="95"/>
      <c r="AC27" s="95"/>
      <c r="AD27" s="95"/>
      <c r="AE27" s="95"/>
      <c r="AF27" s="95"/>
      <c r="AG27" s="96"/>
      <c r="AH27" s="97"/>
      <c r="AI27" s="28">
        <f t="shared" si="13"/>
        <v>0</v>
      </c>
      <c r="AJ27" s="34">
        <f t="shared" si="14"/>
        <v>0</v>
      </c>
      <c r="AK27" s="35">
        <f t="shared" si="15"/>
        <v>0</v>
      </c>
      <c r="AL27" s="95"/>
      <c r="AM27" s="95">
        <v>1</v>
      </c>
      <c r="AN27" s="95"/>
      <c r="AO27" s="95"/>
      <c r="AP27" s="95"/>
      <c r="AQ27" s="95"/>
      <c r="AR27" s="95"/>
      <c r="AS27" s="96"/>
      <c r="AT27" s="97"/>
      <c r="AU27" s="28">
        <f t="shared" si="16"/>
        <v>0.05</v>
      </c>
      <c r="AV27" s="30">
        <f t="shared" si="17"/>
        <v>8.5</v>
      </c>
      <c r="AW27" s="35">
        <f t="shared" si="18"/>
        <v>0.10200000000000001</v>
      </c>
      <c r="AX27" s="8"/>
      <c r="AY27" s="8"/>
      <c r="AZ27" s="8"/>
      <c r="BA27" s="8"/>
      <c r="BB27" s="8"/>
      <c r="BC27" s="8">
        <v>1</v>
      </c>
      <c r="BD27" s="8"/>
      <c r="BE27" s="9"/>
      <c r="BF27" s="10"/>
      <c r="BG27" s="28">
        <f t="shared" si="19"/>
        <v>1.5</v>
      </c>
      <c r="BH27" s="30">
        <f t="shared" si="49"/>
        <v>52.5</v>
      </c>
      <c r="BI27" s="35">
        <f t="shared" si="20"/>
        <v>1.8375000000000001</v>
      </c>
      <c r="BJ27" s="8"/>
      <c r="BK27" s="8"/>
      <c r="BL27" s="8"/>
      <c r="BM27" s="8"/>
      <c r="BN27" s="8"/>
      <c r="BO27" s="8">
        <v>1</v>
      </c>
      <c r="BP27" s="8"/>
      <c r="BQ27" s="9"/>
      <c r="BR27" s="10"/>
      <c r="BS27" s="28">
        <f t="shared" si="21"/>
        <v>1.5</v>
      </c>
      <c r="BT27" s="30">
        <f t="shared" si="2"/>
        <v>75</v>
      </c>
      <c r="BU27" s="35">
        <f t="shared" si="22"/>
        <v>21.674999999999997</v>
      </c>
      <c r="BV27" s="8">
        <v>1</v>
      </c>
      <c r="BW27" s="8"/>
      <c r="BX27" s="8"/>
      <c r="BY27" s="8"/>
      <c r="BZ27" s="8"/>
      <c r="CA27" s="8"/>
      <c r="CB27" s="8"/>
      <c r="CC27" s="9"/>
      <c r="CD27" s="10"/>
      <c r="CE27" s="28">
        <f t="shared" si="23"/>
        <v>0</v>
      </c>
      <c r="CF27" s="30">
        <f t="shared" si="24"/>
        <v>0</v>
      </c>
      <c r="CG27" s="35">
        <f t="shared" si="25"/>
        <v>0</v>
      </c>
      <c r="CH27" s="8">
        <v>1</v>
      </c>
      <c r="CI27" s="8"/>
      <c r="CJ27" s="8"/>
      <c r="CK27" s="8"/>
      <c r="CL27" s="8"/>
      <c r="CM27" s="8"/>
      <c r="CN27" s="8"/>
      <c r="CO27" s="9"/>
      <c r="CP27" s="10"/>
      <c r="CQ27" s="28">
        <f t="shared" si="26"/>
        <v>0</v>
      </c>
      <c r="CR27" s="30">
        <f t="shared" si="3"/>
        <v>0</v>
      </c>
      <c r="CS27" s="35">
        <f t="shared" si="27"/>
        <v>0</v>
      </c>
      <c r="CT27" s="8"/>
      <c r="CU27" s="8"/>
      <c r="CV27" s="8"/>
      <c r="CW27" s="8"/>
      <c r="CX27" s="8"/>
      <c r="CY27" s="8"/>
      <c r="CZ27" s="8">
        <v>1</v>
      </c>
      <c r="DA27" s="9"/>
      <c r="DB27" s="10"/>
      <c r="DC27" s="28">
        <f t="shared" si="28"/>
        <v>3.5</v>
      </c>
      <c r="DD27" s="30">
        <f t="shared" si="29"/>
        <v>178.5</v>
      </c>
      <c r="DE27" s="35">
        <f t="shared" si="30"/>
        <v>80.325000000000003</v>
      </c>
      <c r="DF27" s="8">
        <v>1</v>
      </c>
      <c r="DG27" s="8"/>
      <c r="DH27" s="8"/>
      <c r="DI27" s="8"/>
      <c r="DJ27" s="8"/>
      <c r="DK27" s="8"/>
      <c r="DL27" s="8"/>
      <c r="DM27" s="9"/>
      <c r="DN27" s="10"/>
      <c r="DO27" s="28">
        <f t="shared" si="31"/>
        <v>0</v>
      </c>
      <c r="DP27" s="30">
        <f t="shared" si="32"/>
        <v>0</v>
      </c>
      <c r="DQ27" s="35">
        <f t="shared" si="33"/>
        <v>0</v>
      </c>
      <c r="DR27" s="8"/>
      <c r="DS27" s="8"/>
      <c r="DT27" s="8"/>
      <c r="DU27" s="8"/>
      <c r="DV27" s="8"/>
      <c r="DW27" s="8"/>
      <c r="DX27" s="8">
        <v>1</v>
      </c>
      <c r="DY27" s="9"/>
      <c r="DZ27" s="10"/>
      <c r="EA27" s="28">
        <f t="shared" si="34"/>
        <v>3.5</v>
      </c>
      <c r="EB27" s="30">
        <f t="shared" si="48"/>
        <v>14</v>
      </c>
      <c r="EC27" s="35">
        <f t="shared" si="35"/>
        <v>14.700000000000001</v>
      </c>
      <c r="ED27" s="8">
        <v>1</v>
      </c>
      <c r="EE27" s="8"/>
      <c r="EF27" s="8"/>
      <c r="EG27" s="8"/>
      <c r="EH27" s="8"/>
      <c r="EI27" s="8"/>
      <c r="EJ27" s="8"/>
      <c r="EK27" s="9"/>
      <c r="EL27" s="10"/>
      <c r="EM27" s="28">
        <f t="shared" si="36"/>
        <v>0</v>
      </c>
      <c r="EN27" s="30">
        <f t="shared" si="4"/>
        <v>0</v>
      </c>
      <c r="EO27" s="35">
        <f t="shared" si="37"/>
        <v>0</v>
      </c>
      <c r="EP27" s="8">
        <v>1</v>
      </c>
      <c r="EQ27" s="8"/>
      <c r="ER27" s="8"/>
      <c r="ES27" s="8"/>
      <c r="ET27" s="8"/>
      <c r="EU27" s="8"/>
      <c r="EV27" s="8"/>
      <c r="EW27" s="9"/>
      <c r="EX27" s="10"/>
      <c r="EY27" s="28">
        <f t="shared" si="38"/>
        <v>0</v>
      </c>
      <c r="EZ27" s="30">
        <f t="shared" si="5"/>
        <v>0</v>
      </c>
      <c r="FA27" s="32">
        <f t="shared" si="39"/>
        <v>0</v>
      </c>
      <c r="FB27" s="24">
        <v>1</v>
      </c>
      <c r="FC27" s="8"/>
      <c r="FD27" s="8"/>
      <c r="FE27" s="8"/>
      <c r="FF27" s="8"/>
      <c r="FG27" s="9"/>
      <c r="FH27" s="10"/>
      <c r="FI27" s="28">
        <f t="shared" si="40"/>
        <v>0</v>
      </c>
      <c r="FJ27" s="30">
        <f t="shared" si="6"/>
        <v>0</v>
      </c>
      <c r="FK27" s="35">
        <f t="shared" si="41"/>
        <v>0</v>
      </c>
      <c r="FL27" s="8">
        <v>1</v>
      </c>
      <c r="FM27" s="8"/>
      <c r="FN27" s="8"/>
      <c r="FO27" s="8"/>
      <c r="FP27" s="8"/>
      <c r="FQ27" s="9"/>
      <c r="FR27" s="10"/>
      <c r="FS27" s="28">
        <f t="shared" si="42"/>
        <v>0</v>
      </c>
      <c r="FT27" s="30">
        <f t="shared" si="43"/>
        <v>0</v>
      </c>
      <c r="FU27" s="35">
        <f t="shared" si="44"/>
        <v>0</v>
      </c>
      <c r="FV27" s="8">
        <v>1</v>
      </c>
      <c r="FW27" s="8"/>
      <c r="FX27" s="8"/>
      <c r="FY27" s="8"/>
      <c r="FZ27" s="8"/>
      <c r="GA27" s="9"/>
      <c r="GB27" s="10"/>
      <c r="GC27" s="28">
        <f t="shared" si="45"/>
        <v>0</v>
      </c>
      <c r="GD27" s="30">
        <f t="shared" si="46"/>
        <v>0</v>
      </c>
      <c r="GE27" s="35">
        <f t="shared" si="47"/>
        <v>0</v>
      </c>
      <c r="GH27" s="37">
        <f t="shared" si="7"/>
        <v>132.79950000000002</v>
      </c>
      <c r="GI27" s="102"/>
      <c r="GJ27" s="103"/>
    </row>
    <row r="28" spans="1:192">
      <c r="A28" s="1"/>
      <c r="B28" s="24"/>
      <c r="C28" s="8"/>
      <c r="D28" s="8"/>
      <c r="E28" s="8"/>
      <c r="F28" s="8">
        <v>1</v>
      </c>
      <c r="G28" s="8"/>
      <c r="H28" s="8"/>
      <c r="I28" s="9"/>
      <c r="J28" s="10"/>
      <c r="K28" s="28">
        <f t="shared" si="8"/>
        <v>0.71</v>
      </c>
      <c r="L28" s="30">
        <f t="shared" si="0"/>
        <v>56.8</v>
      </c>
      <c r="M28" s="35">
        <f t="shared" si="9"/>
        <v>6.702399999999999</v>
      </c>
      <c r="N28" s="83">
        <v>1</v>
      </c>
      <c r="O28" s="84"/>
      <c r="P28" s="84"/>
      <c r="Q28" s="84"/>
      <c r="R28" s="84"/>
      <c r="S28" s="84"/>
      <c r="T28" s="84"/>
      <c r="U28" s="84"/>
      <c r="V28" s="85"/>
      <c r="W28" s="28">
        <f t="shared" si="10"/>
        <v>0</v>
      </c>
      <c r="X28" s="30">
        <f t="shared" si="11"/>
        <v>0</v>
      </c>
      <c r="Y28" s="35">
        <f t="shared" si="12"/>
        <v>0</v>
      </c>
      <c r="Z28" s="24">
        <v>1</v>
      </c>
      <c r="AA28" s="8"/>
      <c r="AB28" s="8"/>
      <c r="AC28" s="8"/>
      <c r="AD28" s="8"/>
      <c r="AE28" s="8"/>
      <c r="AF28" s="8"/>
      <c r="AG28" s="9"/>
      <c r="AH28" s="10"/>
      <c r="AI28" s="28">
        <f t="shared" si="13"/>
        <v>0</v>
      </c>
      <c r="AJ28" s="34">
        <f t="shared" si="14"/>
        <v>0</v>
      </c>
      <c r="AK28" s="35">
        <f t="shared" si="15"/>
        <v>0</v>
      </c>
      <c r="AL28" s="8"/>
      <c r="AM28" s="8"/>
      <c r="AN28" s="8"/>
      <c r="AO28" s="8">
        <v>1</v>
      </c>
      <c r="AP28" s="8"/>
      <c r="AQ28" s="8"/>
      <c r="AR28" s="8"/>
      <c r="AS28" s="9"/>
      <c r="AT28" s="10"/>
      <c r="AU28" s="28">
        <f t="shared" si="16"/>
        <v>0.36</v>
      </c>
      <c r="AV28" s="30">
        <f t="shared" si="17"/>
        <v>61.199999999999996</v>
      </c>
      <c r="AW28" s="35">
        <f t="shared" si="18"/>
        <v>0.73439999999999994</v>
      </c>
      <c r="AX28" s="8"/>
      <c r="AY28" s="8"/>
      <c r="AZ28" s="8"/>
      <c r="BA28" s="8"/>
      <c r="BB28" s="8"/>
      <c r="BC28" s="8">
        <v>1</v>
      </c>
      <c r="BD28" s="8"/>
      <c r="BE28" s="9"/>
      <c r="BF28" s="10"/>
      <c r="BG28" s="28">
        <f t="shared" si="19"/>
        <v>1.5</v>
      </c>
      <c r="BH28" s="30">
        <f t="shared" si="49"/>
        <v>52.5</v>
      </c>
      <c r="BI28" s="35">
        <f t="shared" si="20"/>
        <v>1.8375000000000001</v>
      </c>
      <c r="BJ28" s="8"/>
      <c r="BK28" s="8"/>
      <c r="BL28" s="8">
        <v>1</v>
      </c>
      <c r="BM28" s="8"/>
      <c r="BN28" s="8"/>
      <c r="BO28" s="8"/>
      <c r="BP28" s="8"/>
      <c r="BQ28" s="9"/>
      <c r="BR28" s="10"/>
      <c r="BS28" s="28">
        <f t="shared" si="21"/>
        <v>0.14000000000000001</v>
      </c>
      <c r="BT28" s="30">
        <f t="shared" si="2"/>
        <v>7.0000000000000009</v>
      </c>
      <c r="BU28" s="35">
        <f t="shared" si="22"/>
        <v>2.0230000000000001</v>
      </c>
      <c r="BV28" s="8"/>
      <c r="BW28" s="8"/>
      <c r="BX28" s="8"/>
      <c r="BY28" s="8"/>
      <c r="BZ28" s="8">
        <v>1</v>
      </c>
      <c r="CA28" s="8"/>
      <c r="CB28" s="8"/>
      <c r="CC28" s="9"/>
      <c r="CD28" s="10"/>
      <c r="CE28" s="28">
        <f t="shared" si="23"/>
        <v>0.71</v>
      </c>
      <c r="CF28" s="30">
        <f t="shared" si="24"/>
        <v>117.14999999999999</v>
      </c>
      <c r="CG28" s="35">
        <f t="shared" si="25"/>
        <v>1.0543499999999999</v>
      </c>
      <c r="CH28" s="8">
        <v>1</v>
      </c>
      <c r="CI28" s="8"/>
      <c r="CJ28" s="8"/>
      <c r="CK28" s="8"/>
      <c r="CL28" s="8"/>
      <c r="CM28" s="8"/>
      <c r="CN28" s="8"/>
      <c r="CO28" s="9"/>
      <c r="CP28" s="10"/>
      <c r="CQ28" s="28">
        <f t="shared" si="26"/>
        <v>0</v>
      </c>
      <c r="CR28" s="30">
        <f t="shared" si="3"/>
        <v>0</v>
      </c>
      <c r="CS28" s="35">
        <f t="shared" si="27"/>
        <v>0</v>
      </c>
      <c r="CT28" s="8"/>
      <c r="CU28" s="8"/>
      <c r="CV28" s="8"/>
      <c r="CW28" s="8">
        <v>1</v>
      </c>
      <c r="CX28" s="8"/>
      <c r="CY28" s="8"/>
      <c r="CZ28" s="8"/>
      <c r="DA28" s="9"/>
      <c r="DB28" s="10"/>
      <c r="DC28" s="28">
        <f t="shared" si="28"/>
        <v>0.36</v>
      </c>
      <c r="DD28" s="30">
        <f t="shared" si="29"/>
        <v>18.36</v>
      </c>
      <c r="DE28" s="35">
        <f t="shared" si="30"/>
        <v>8.2620000000000005</v>
      </c>
      <c r="DF28" s="8">
        <v>1</v>
      </c>
      <c r="DG28" s="8"/>
      <c r="DH28" s="8"/>
      <c r="DI28" s="8"/>
      <c r="DJ28" s="8"/>
      <c r="DK28" s="8"/>
      <c r="DL28" s="8"/>
      <c r="DM28" s="9"/>
      <c r="DN28" s="10"/>
      <c r="DO28" s="28">
        <f t="shared" si="31"/>
        <v>0</v>
      </c>
      <c r="DP28" s="30">
        <f t="shared" si="32"/>
        <v>0</v>
      </c>
      <c r="DQ28" s="35">
        <f t="shared" si="33"/>
        <v>0</v>
      </c>
      <c r="DR28" s="8"/>
      <c r="DS28" s="8"/>
      <c r="DT28" s="8"/>
      <c r="DU28" s="8"/>
      <c r="DV28" s="8"/>
      <c r="DW28" s="8">
        <v>1</v>
      </c>
      <c r="DX28" s="8"/>
      <c r="DY28" s="9"/>
      <c r="DZ28" s="10"/>
      <c r="EA28" s="28">
        <f t="shared" si="34"/>
        <v>1.5</v>
      </c>
      <c r="EB28" s="30">
        <f t="shared" si="48"/>
        <v>6</v>
      </c>
      <c r="EC28" s="35">
        <f t="shared" si="35"/>
        <v>6.3000000000000007</v>
      </c>
      <c r="ED28" s="8"/>
      <c r="EE28" s="8"/>
      <c r="EF28" s="8">
        <v>1</v>
      </c>
      <c r="EG28" s="8"/>
      <c r="EH28" s="8"/>
      <c r="EI28" s="8"/>
      <c r="EJ28" s="8"/>
      <c r="EK28" s="9"/>
      <c r="EL28" s="10"/>
      <c r="EM28" s="28">
        <f t="shared" si="36"/>
        <v>0.14000000000000001</v>
      </c>
      <c r="EN28" s="30">
        <f t="shared" si="4"/>
        <v>35</v>
      </c>
      <c r="EO28" s="35">
        <f t="shared" si="37"/>
        <v>3.99</v>
      </c>
      <c r="EP28" s="8">
        <v>1</v>
      </c>
      <c r="EQ28" s="8"/>
      <c r="ER28" s="8"/>
      <c r="ES28" s="8"/>
      <c r="ET28" s="8"/>
      <c r="EU28" s="8"/>
      <c r="EV28" s="8"/>
      <c r="EW28" s="9"/>
      <c r="EX28" s="10"/>
      <c r="EY28" s="28">
        <f t="shared" si="38"/>
        <v>0</v>
      </c>
      <c r="EZ28" s="30">
        <f t="shared" si="5"/>
        <v>0</v>
      </c>
      <c r="FA28" s="32">
        <f t="shared" si="39"/>
        <v>0</v>
      </c>
      <c r="FB28" s="24">
        <v>1</v>
      </c>
      <c r="FC28" s="8"/>
      <c r="FD28" s="8"/>
      <c r="FE28" s="8"/>
      <c r="FF28" s="8"/>
      <c r="FG28" s="9"/>
      <c r="FH28" s="10"/>
      <c r="FI28" s="28">
        <f t="shared" si="40"/>
        <v>0</v>
      </c>
      <c r="FJ28" s="30">
        <f t="shared" si="6"/>
        <v>0</v>
      </c>
      <c r="FK28" s="35">
        <f t="shared" si="41"/>
        <v>0</v>
      </c>
      <c r="FL28" s="8">
        <v>1</v>
      </c>
      <c r="FM28" s="8"/>
      <c r="FN28" s="8"/>
      <c r="FO28" s="8"/>
      <c r="FP28" s="8"/>
      <c r="FQ28" s="9"/>
      <c r="FR28" s="10"/>
      <c r="FS28" s="28">
        <f t="shared" si="42"/>
        <v>0</v>
      </c>
      <c r="FT28" s="30">
        <f t="shared" si="43"/>
        <v>0</v>
      </c>
      <c r="FU28" s="35">
        <f t="shared" si="44"/>
        <v>0</v>
      </c>
      <c r="FV28" s="8">
        <v>1</v>
      </c>
      <c r="FW28" s="8"/>
      <c r="FX28" s="8"/>
      <c r="FY28" s="8"/>
      <c r="FZ28" s="8"/>
      <c r="GA28" s="9"/>
      <c r="GB28" s="10"/>
      <c r="GC28" s="28">
        <f t="shared" si="45"/>
        <v>0</v>
      </c>
      <c r="GD28" s="30">
        <f t="shared" si="46"/>
        <v>0</v>
      </c>
      <c r="GE28" s="35">
        <f t="shared" si="47"/>
        <v>0</v>
      </c>
      <c r="GH28" s="37">
        <f t="shared" si="7"/>
        <v>30.903649999999999</v>
      </c>
      <c r="GI28" s="102"/>
      <c r="GJ28" s="103"/>
    </row>
    <row r="29" spans="1:192">
      <c r="A29" s="78"/>
      <c r="B29" s="79"/>
      <c r="C29" s="80"/>
      <c r="D29" s="80"/>
      <c r="E29" s="80"/>
      <c r="F29" s="80"/>
      <c r="G29" s="80"/>
      <c r="H29" s="80"/>
      <c r="I29" s="81">
        <v>1</v>
      </c>
      <c r="J29" s="82"/>
      <c r="K29" s="28">
        <f t="shared" si="8"/>
        <v>6</v>
      </c>
      <c r="L29" s="30">
        <f t="shared" si="0"/>
        <v>480</v>
      </c>
      <c r="M29" s="35">
        <f t="shared" si="9"/>
        <v>56.64</v>
      </c>
      <c r="N29" s="91"/>
      <c r="O29" s="92"/>
      <c r="P29" s="92"/>
      <c r="Q29" s="92"/>
      <c r="R29" s="92">
        <v>1</v>
      </c>
      <c r="S29" s="92"/>
      <c r="T29" s="92"/>
      <c r="U29" s="92"/>
      <c r="V29" s="93"/>
      <c r="W29" s="28">
        <f t="shared" si="10"/>
        <v>0.71</v>
      </c>
      <c r="X29" s="30">
        <f t="shared" si="11"/>
        <v>33.369999999999997</v>
      </c>
      <c r="Y29" s="35">
        <f t="shared" si="12"/>
        <v>12.447009999999999</v>
      </c>
      <c r="Z29" s="98">
        <v>1</v>
      </c>
      <c r="AA29" s="95"/>
      <c r="AB29" s="95"/>
      <c r="AC29" s="95"/>
      <c r="AD29" s="95"/>
      <c r="AE29" s="95"/>
      <c r="AF29" s="95"/>
      <c r="AG29" s="96"/>
      <c r="AH29" s="97"/>
      <c r="AI29" s="28">
        <f t="shared" si="13"/>
        <v>0</v>
      </c>
      <c r="AJ29" s="34">
        <f t="shared" si="14"/>
        <v>0</v>
      </c>
      <c r="AK29" s="35">
        <f t="shared" si="15"/>
        <v>0</v>
      </c>
      <c r="AL29" s="95"/>
      <c r="AM29" s="95"/>
      <c r="AN29" s="95"/>
      <c r="AO29" s="95"/>
      <c r="AP29" s="95">
        <v>1</v>
      </c>
      <c r="AQ29" s="95"/>
      <c r="AR29" s="95"/>
      <c r="AS29" s="96"/>
      <c r="AT29" s="97"/>
      <c r="AU29" s="28">
        <f t="shared" si="16"/>
        <v>0.71</v>
      </c>
      <c r="AV29" s="30">
        <f t="shared" si="17"/>
        <v>120.69999999999999</v>
      </c>
      <c r="AW29" s="35">
        <f t="shared" si="18"/>
        <v>1.4483999999999999</v>
      </c>
      <c r="AX29" s="8"/>
      <c r="AY29" s="8"/>
      <c r="AZ29" s="8"/>
      <c r="BA29" s="8"/>
      <c r="BB29" s="8"/>
      <c r="BC29" s="8"/>
      <c r="BD29" s="8">
        <v>1</v>
      </c>
      <c r="BE29" s="9"/>
      <c r="BF29" s="10"/>
      <c r="BG29" s="28">
        <f t="shared" si="19"/>
        <v>3.5</v>
      </c>
      <c r="BH29" s="30">
        <f t="shared" si="49"/>
        <v>122.5</v>
      </c>
      <c r="BI29" s="35">
        <f t="shared" si="20"/>
        <v>4.2875000000000005</v>
      </c>
      <c r="BJ29" s="8">
        <v>1</v>
      </c>
      <c r="BK29" s="8"/>
      <c r="BL29" s="8"/>
      <c r="BM29" s="8"/>
      <c r="BN29" s="8"/>
      <c r="BO29" s="8"/>
      <c r="BP29" s="8"/>
      <c r="BQ29" s="9"/>
      <c r="BR29" s="10"/>
      <c r="BS29" s="28">
        <f t="shared" si="21"/>
        <v>0</v>
      </c>
      <c r="BT29" s="30">
        <f t="shared" si="2"/>
        <v>0</v>
      </c>
      <c r="BU29" s="35">
        <f t="shared" si="22"/>
        <v>0</v>
      </c>
      <c r="BV29" s="8"/>
      <c r="BW29" s="8"/>
      <c r="BX29" s="8"/>
      <c r="BY29" s="8">
        <v>1</v>
      </c>
      <c r="BZ29" s="8"/>
      <c r="CA29" s="8"/>
      <c r="CB29" s="8"/>
      <c r="CC29" s="9"/>
      <c r="CD29" s="10"/>
      <c r="CE29" s="28">
        <f t="shared" si="23"/>
        <v>0.36</v>
      </c>
      <c r="CF29" s="30">
        <f t="shared" si="24"/>
        <v>59.4</v>
      </c>
      <c r="CG29" s="35">
        <f t="shared" si="25"/>
        <v>0.53459999999999996</v>
      </c>
      <c r="CH29" s="8"/>
      <c r="CI29" s="8"/>
      <c r="CJ29" s="8"/>
      <c r="CK29" s="8">
        <v>1</v>
      </c>
      <c r="CL29" s="8"/>
      <c r="CM29" s="8"/>
      <c r="CN29" s="8"/>
      <c r="CO29" s="9"/>
      <c r="CP29" s="10"/>
      <c r="CQ29" s="28">
        <f t="shared" si="26"/>
        <v>0.36</v>
      </c>
      <c r="CR29" s="30">
        <f t="shared" si="3"/>
        <v>118.8</v>
      </c>
      <c r="CS29" s="35">
        <f t="shared" si="27"/>
        <v>12.949199999999999</v>
      </c>
      <c r="CT29" s="8"/>
      <c r="CU29" s="8"/>
      <c r="CV29" s="8"/>
      <c r="CW29" s="8"/>
      <c r="CX29" s="8">
        <v>1</v>
      </c>
      <c r="CY29" s="8"/>
      <c r="CZ29" s="8"/>
      <c r="DA29" s="9"/>
      <c r="DB29" s="10"/>
      <c r="DC29" s="28">
        <f t="shared" si="28"/>
        <v>0.71</v>
      </c>
      <c r="DD29" s="30">
        <f t="shared" si="29"/>
        <v>36.21</v>
      </c>
      <c r="DE29" s="35">
        <f t="shared" si="30"/>
        <v>16.294499999999999</v>
      </c>
      <c r="DF29" s="8">
        <v>1</v>
      </c>
      <c r="DG29" s="8"/>
      <c r="DH29" s="8"/>
      <c r="DI29" s="8"/>
      <c r="DJ29" s="8"/>
      <c r="DK29" s="8"/>
      <c r="DL29" s="8"/>
      <c r="DM29" s="9"/>
      <c r="DN29" s="10"/>
      <c r="DO29" s="28">
        <f t="shared" si="31"/>
        <v>0</v>
      </c>
      <c r="DP29" s="30">
        <f t="shared" si="32"/>
        <v>0</v>
      </c>
      <c r="DQ29" s="35">
        <f t="shared" si="33"/>
        <v>0</v>
      </c>
      <c r="DR29" s="8"/>
      <c r="DS29" s="8"/>
      <c r="DT29" s="8"/>
      <c r="DU29" s="8"/>
      <c r="DV29" s="8"/>
      <c r="DW29" s="8">
        <v>1</v>
      </c>
      <c r="DX29" s="8"/>
      <c r="DY29" s="9"/>
      <c r="DZ29" s="10"/>
      <c r="EA29" s="28">
        <f t="shared" si="34"/>
        <v>1.5</v>
      </c>
      <c r="EB29" s="30">
        <f t="shared" si="48"/>
        <v>6</v>
      </c>
      <c r="EC29" s="35">
        <f t="shared" si="35"/>
        <v>6.3000000000000007</v>
      </c>
      <c r="ED29" s="8"/>
      <c r="EE29" s="8">
        <v>1</v>
      </c>
      <c r="EF29" s="8"/>
      <c r="EG29" s="8"/>
      <c r="EH29" s="8"/>
      <c r="EI29" s="8"/>
      <c r="EJ29" s="8"/>
      <c r="EK29" s="9"/>
      <c r="EL29" s="10"/>
      <c r="EM29" s="28">
        <f t="shared" si="36"/>
        <v>0.05</v>
      </c>
      <c r="EN29" s="30">
        <f t="shared" si="4"/>
        <v>12.5</v>
      </c>
      <c r="EO29" s="35">
        <f t="shared" si="37"/>
        <v>1.425</v>
      </c>
      <c r="EP29" s="8">
        <v>1</v>
      </c>
      <c r="EQ29" s="8"/>
      <c r="ER29" s="8"/>
      <c r="ES29" s="8"/>
      <c r="ET29" s="8"/>
      <c r="EU29" s="8"/>
      <c r="EV29" s="8"/>
      <c r="EW29" s="9"/>
      <c r="EX29" s="10"/>
      <c r="EY29" s="28">
        <f t="shared" si="38"/>
        <v>0</v>
      </c>
      <c r="EZ29" s="30">
        <f t="shared" si="5"/>
        <v>0</v>
      </c>
      <c r="FA29" s="32">
        <f t="shared" si="39"/>
        <v>0</v>
      </c>
      <c r="FB29" s="24">
        <v>1</v>
      </c>
      <c r="FC29" s="8"/>
      <c r="FD29" s="8"/>
      <c r="FE29" s="8"/>
      <c r="FF29" s="8"/>
      <c r="FG29" s="9"/>
      <c r="FH29" s="10"/>
      <c r="FI29" s="28">
        <f t="shared" si="40"/>
        <v>0</v>
      </c>
      <c r="FJ29" s="30">
        <f t="shared" si="6"/>
        <v>0</v>
      </c>
      <c r="FK29" s="35">
        <f t="shared" si="41"/>
        <v>0</v>
      </c>
      <c r="FL29" s="8">
        <v>1</v>
      </c>
      <c r="FM29" s="8"/>
      <c r="FN29" s="8"/>
      <c r="FO29" s="8"/>
      <c r="FP29" s="8"/>
      <c r="FQ29" s="9"/>
      <c r="FR29" s="10"/>
      <c r="FS29" s="28">
        <f t="shared" si="42"/>
        <v>0</v>
      </c>
      <c r="FT29" s="30">
        <f t="shared" si="43"/>
        <v>0</v>
      </c>
      <c r="FU29" s="35">
        <f t="shared" si="44"/>
        <v>0</v>
      </c>
      <c r="FV29" s="8">
        <v>1</v>
      </c>
      <c r="FW29" s="8"/>
      <c r="FX29" s="8"/>
      <c r="FY29" s="8"/>
      <c r="FZ29" s="8"/>
      <c r="GA29" s="9"/>
      <c r="GB29" s="10"/>
      <c r="GC29" s="28">
        <f t="shared" si="45"/>
        <v>0</v>
      </c>
      <c r="GD29" s="30">
        <f t="shared" si="46"/>
        <v>0</v>
      </c>
      <c r="GE29" s="35">
        <f t="shared" si="47"/>
        <v>0</v>
      </c>
      <c r="GH29" s="37">
        <f t="shared" si="7"/>
        <v>112.32620999999999</v>
      </c>
      <c r="GI29" s="102"/>
      <c r="GJ29" s="103"/>
    </row>
    <row r="30" spans="1:192">
      <c r="A30" s="1"/>
      <c r="B30" s="24"/>
      <c r="C30" s="8"/>
      <c r="D30" s="8"/>
      <c r="E30" s="8"/>
      <c r="F30" s="8">
        <v>1</v>
      </c>
      <c r="G30" s="8"/>
      <c r="H30" s="8"/>
      <c r="I30" s="9"/>
      <c r="J30" s="10"/>
      <c r="K30" s="28">
        <f t="shared" si="8"/>
        <v>0.71</v>
      </c>
      <c r="L30" s="30">
        <f t="shared" si="0"/>
        <v>56.8</v>
      </c>
      <c r="M30" s="35">
        <f t="shared" si="9"/>
        <v>6.702399999999999</v>
      </c>
      <c r="N30" s="83">
        <v>1</v>
      </c>
      <c r="O30" s="84"/>
      <c r="P30" s="84"/>
      <c r="Q30" s="84"/>
      <c r="R30" s="84"/>
      <c r="S30" s="84"/>
      <c r="T30" s="84"/>
      <c r="U30" s="84"/>
      <c r="V30" s="85"/>
      <c r="W30" s="28">
        <f t="shared" si="10"/>
        <v>0</v>
      </c>
      <c r="X30" s="30">
        <f t="shared" si="11"/>
        <v>0</v>
      </c>
      <c r="Y30" s="35">
        <f t="shared" si="12"/>
        <v>0</v>
      </c>
      <c r="Z30" s="24">
        <v>1</v>
      </c>
      <c r="AA30" s="8"/>
      <c r="AB30" s="8"/>
      <c r="AC30" s="8"/>
      <c r="AD30" s="8"/>
      <c r="AE30" s="8"/>
      <c r="AF30" s="8"/>
      <c r="AG30" s="9"/>
      <c r="AH30" s="10"/>
      <c r="AI30" s="28">
        <f t="shared" si="13"/>
        <v>0</v>
      </c>
      <c r="AJ30" s="34">
        <f t="shared" si="14"/>
        <v>0</v>
      </c>
      <c r="AK30" s="35">
        <f t="shared" si="15"/>
        <v>0</v>
      </c>
      <c r="AL30" s="8"/>
      <c r="AM30" s="8"/>
      <c r="AN30" s="8"/>
      <c r="AO30" s="8"/>
      <c r="AP30" s="8">
        <v>1</v>
      </c>
      <c r="AQ30" s="8"/>
      <c r="AR30" s="8"/>
      <c r="AS30" s="9"/>
      <c r="AT30" s="10"/>
      <c r="AU30" s="28">
        <f t="shared" si="16"/>
        <v>0.71</v>
      </c>
      <c r="AV30" s="30">
        <f t="shared" si="17"/>
        <v>120.69999999999999</v>
      </c>
      <c r="AW30" s="35">
        <f t="shared" si="18"/>
        <v>1.4483999999999999</v>
      </c>
      <c r="AX30" s="8">
        <v>1</v>
      </c>
      <c r="AY30" s="8"/>
      <c r="AZ30" s="8"/>
      <c r="BA30" s="8"/>
      <c r="BB30" s="8"/>
      <c r="BC30" s="8"/>
      <c r="BD30" s="8"/>
      <c r="BE30" s="9"/>
      <c r="BF30" s="10"/>
      <c r="BG30" s="28">
        <f t="shared" si="19"/>
        <v>0</v>
      </c>
      <c r="BH30" s="30">
        <f t="shared" si="49"/>
        <v>0</v>
      </c>
      <c r="BI30" s="35">
        <f t="shared" si="20"/>
        <v>0</v>
      </c>
      <c r="BJ30" s="8"/>
      <c r="BK30" s="8"/>
      <c r="BL30" s="8"/>
      <c r="BM30" s="8"/>
      <c r="BN30" s="8"/>
      <c r="BO30" s="8">
        <v>1</v>
      </c>
      <c r="BP30" s="8"/>
      <c r="BQ30" s="9"/>
      <c r="BR30" s="10"/>
      <c r="BS30" s="28">
        <f t="shared" si="21"/>
        <v>1.5</v>
      </c>
      <c r="BT30" s="30">
        <f t="shared" si="2"/>
        <v>75</v>
      </c>
      <c r="BU30" s="35">
        <f t="shared" si="22"/>
        <v>21.674999999999997</v>
      </c>
      <c r="BV30" s="8"/>
      <c r="BW30" s="8"/>
      <c r="BX30" s="8"/>
      <c r="BY30" s="8">
        <v>1</v>
      </c>
      <c r="BZ30" s="8"/>
      <c r="CA30" s="8"/>
      <c r="CB30" s="8"/>
      <c r="CC30" s="9"/>
      <c r="CD30" s="10"/>
      <c r="CE30" s="28">
        <f t="shared" si="23"/>
        <v>0.36</v>
      </c>
      <c r="CF30" s="30">
        <f t="shared" si="24"/>
        <v>59.4</v>
      </c>
      <c r="CG30" s="35">
        <f t="shared" si="25"/>
        <v>0.53459999999999996</v>
      </c>
      <c r="CH30" s="8">
        <v>1</v>
      </c>
      <c r="CI30" s="8"/>
      <c r="CJ30" s="8"/>
      <c r="CK30" s="8"/>
      <c r="CL30" s="8"/>
      <c r="CM30" s="8"/>
      <c r="CN30" s="8"/>
      <c r="CO30" s="9"/>
      <c r="CP30" s="10"/>
      <c r="CQ30" s="28">
        <f t="shared" si="26"/>
        <v>0</v>
      </c>
      <c r="CR30" s="30">
        <f t="shared" si="3"/>
        <v>0</v>
      </c>
      <c r="CS30" s="35">
        <f t="shared" si="27"/>
        <v>0</v>
      </c>
      <c r="CT30" s="8"/>
      <c r="CU30" s="8"/>
      <c r="CV30" s="8"/>
      <c r="CW30" s="8"/>
      <c r="CX30" s="8"/>
      <c r="CY30" s="8"/>
      <c r="CZ30" s="8"/>
      <c r="DA30" s="9">
        <v>1</v>
      </c>
      <c r="DB30" s="10"/>
      <c r="DC30" s="28">
        <f t="shared" si="28"/>
        <v>6</v>
      </c>
      <c r="DD30" s="30">
        <f t="shared" si="29"/>
        <v>306</v>
      </c>
      <c r="DE30" s="35">
        <f t="shared" si="30"/>
        <v>137.70000000000002</v>
      </c>
      <c r="DF30" s="8"/>
      <c r="DG30" s="8"/>
      <c r="DH30" s="8"/>
      <c r="DI30" s="8"/>
      <c r="DJ30" s="8"/>
      <c r="DK30" s="8">
        <v>1</v>
      </c>
      <c r="DL30" s="8"/>
      <c r="DM30" s="9"/>
      <c r="DN30" s="10"/>
      <c r="DO30" s="28">
        <f t="shared" si="31"/>
        <v>1.5</v>
      </c>
      <c r="DP30" s="30">
        <f t="shared" si="32"/>
        <v>174</v>
      </c>
      <c r="DQ30" s="35">
        <f t="shared" si="33"/>
        <v>37.758000000000003</v>
      </c>
      <c r="DR30" s="8">
        <v>1</v>
      </c>
      <c r="DS30" s="8"/>
      <c r="DT30" s="8"/>
      <c r="DU30" s="8"/>
      <c r="DV30" s="8"/>
      <c r="DW30" s="8"/>
      <c r="DX30" s="8"/>
      <c r="DY30" s="9"/>
      <c r="DZ30" s="10"/>
      <c r="EA30" s="28">
        <f t="shared" si="34"/>
        <v>0</v>
      </c>
      <c r="EB30" s="30">
        <f t="shared" si="48"/>
        <v>0</v>
      </c>
      <c r="EC30" s="35">
        <f t="shared" si="35"/>
        <v>0</v>
      </c>
      <c r="ED30" s="8">
        <v>1</v>
      </c>
      <c r="EE30" s="8"/>
      <c r="EF30" s="8"/>
      <c r="EG30" s="8"/>
      <c r="EH30" s="8"/>
      <c r="EI30" s="8"/>
      <c r="EJ30" s="8"/>
      <c r="EK30" s="9"/>
      <c r="EL30" s="10"/>
      <c r="EM30" s="28">
        <f t="shared" si="36"/>
        <v>0</v>
      </c>
      <c r="EN30" s="30">
        <f t="shared" si="4"/>
        <v>0</v>
      </c>
      <c r="EO30" s="35">
        <f t="shared" si="37"/>
        <v>0</v>
      </c>
      <c r="EP30" s="8">
        <v>1</v>
      </c>
      <c r="EQ30" s="8"/>
      <c r="ER30" s="8"/>
      <c r="ES30" s="8"/>
      <c r="ET30" s="8"/>
      <c r="EU30" s="8"/>
      <c r="EV30" s="8"/>
      <c r="EW30" s="9"/>
      <c r="EX30" s="10"/>
      <c r="EY30" s="28">
        <f t="shared" si="38"/>
        <v>0</v>
      </c>
      <c r="EZ30" s="30">
        <f t="shared" si="5"/>
        <v>0</v>
      </c>
      <c r="FA30" s="32">
        <f t="shared" si="39"/>
        <v>0</v>
      </c>
      <c r="FB30" s="24"/>
      <c r="FC30" s="8"/>
      <c r="FD30" s="8"/>
      <c r="FE30" s="8">
        <v>1</v>
      </c>
      <c r="FF30" s="8"/>
      <c r="FG30" s="9"/>
      <c r="FH30" s="10"/>
      <c r="FI30" s="28">
        <f t="shared" si="40"/>
        <v>0.36</v>
      </c>
      <c r="FJ30" s="30">
        <f t="shared" si="6"/>
        <v>45</v>
      </c>
      <c r="FK30" s="35">
        <f t="shared" si="41"/>
        <v>5.5350000000000001</v>
      </c>
      <c r="FL30" s="8">
        <v>1</v>
      </c>
      <c r="FM30" s="8"/>
      <c r="FN30" s="8"/>
      <c r="FO30" s="8"/>
      <c r="FP30" s="8"/>
      <c r="FQ30" s="9"/>
      <c r="FR30" s="10"/>
      <c r="FS30" s="28">
        <f t="shared" si="42"/>
        <v>0</v>
      </c>
      <c r="FT30" s="30">
        <f t="shared" si="43"/>
        <v>0</v>
      </c>
      <c r="FU30" s="35">
        <f t="shared" si="44"/>
        <v>0</v>
      </c>
      <c r="FV30" s="8">
        <v>1</v>
      </c>
      <c r="FW30" s="8"/>
      <c r="FX30" s="8"/>
      <c r="FY30" s="8"/>
      <c r="FZ30" s="8"/>
      <c r="GA30" s="9"/>
      <c r="GB30" s="10"/>
      <c r="GC30" s="28">
        <f t="shared" si="45"/>
        <v>0</v>
      </c>
      <c r="GD30" s="30">
        <f t="shared" si="46"/>
        <v>0</v>
      </c>
      <c r="GE30" s="35">
        <f t="shared" si="47"/>
        <v>0</v>
      </c>
      <c r="GH30" s="37">
        <f t="shared" si="7"/>
        <v>211.35340000000002</v>
      </c>
      <c r="GI30" s="102"/>
      <c r="GJ30" s="103"/>
    </row>
    <row r="31" spans="1:192">
      <c r="A31" s="78"/>
      <c r="B31" s="79"/>
      <c r="C31" s="80"/>
      <c r="D31" s="80"/>
      <c r="E31" s="80">
        <v>1</v>
      </c>
      <c r="F31" s="80"/>
      <c r="G31" s="80"/>
      <c r="H31" s="80"/>
      <c r="I31" s="81"/>
      <c r="J31" s="82"/>
      <c r="K31" s="28">
        <f t="shared" si="8"/>
        <v>0.36</v>
      </c>
      <c r="L31" s="30">
        <f t="shared" si="0"/>
        <v>28.799999999999997</v>
      </c>
      <c r="M31" s="35">
        <f t="shared" si="9"/>
        <v>3.3983999999999996</v>
      </c>
      <c r="N31" s="91">
        <v>1</v>
      </c>
      <c r="O31" s="92"/>
      <c r="P31" s="92"/>
      <c r="Q31" s="92"/>
      <c r="R31" s="92"/>
      <c r="S31" s="92"/>
      <c r="T31" s="92"/>
      <c r="U31" s="92"/>
      <c r="V31" s="93"/>
      <c r="W31" s="28">
        <f t="shared" si="10"/>
        <v>0</v>
      </c>
      <c r="X31" s="30">
        <f t="shared" si="11"/>
        <v>0</v>
      </c>
      <c r="Y31" s="35">
        <f t="shared" si="12"/>
        <v>0</v>
      </c>
      <c r="Z31" s="98">
        <v>1</v>
      </c>
      <c r="AA31" s="95"/>
      <c r="AB31" s="95"/>
      <c r="AC31" s="95"/>
      <c r="AD31" s="95"/>
      <c r="AE31" s="95"/>
      <c r="AF31" s="95"/>
      <c r="AG31" s="96"/>
      <c r="AH31" s="97"/>
      <c r="AI31" s="28">
        <f t="shared" si="13"/>
        <v>0</v>
      </c>
      <c r="AJ31" s="34">
        <f t="shared" si="14"/>
        <v>0</v>
      </c>
      <c r="AK31" s="35">
        <f t="shared" si="15"/>
        <v>0</v>
      </c>
      <c r="AL31" s="95"/>
      <c r="AM31" s="95"/>
      <c r="AN31" s="95"/>
      <c r="AO31" s="95"/>
      <c r="AP31" s="95"/>
      <c r="AQ31" s="95">
        <v>1</v>
      </c>
      <c r="AR31" s="95"/>
      <c r="AS31" s="96"/>
      <c r="AT31" s="97"/>
      <c r="AU31" s="28">
        <f t="shared" si="16"/>
        <v>1.5</v>
      </c>
      <c r="AV31" s="30">
        <f t="shared" si="17"/>
        <v>255</v>
      </c>
      <c r="AW31" s="35">
        <f t="shared" si="18"/>
        <v>3.06</v>
      </c>
      <c r="AX31" s="8"/>
      <c r="AY31" s="8"/>
      <c r="AZ31" s="8"/>
      <c r="BA31" s="8"/>
      <c r="BB31" s="8"/>
      <c r="BC31" s="8"/>
      <c r="BD31" s="8">
        <v>1</v>
      </c>
      <c r="BE31" s="9"/>
      <c r="BF31" s="10"/>
      <c r="BG31" s="28">
        <f t="shared" si="19"/>
        <v>3.5</v>
      </c>
      <c r="BH31" s="30">
        <f t="shared" si="49"/>
        <v>122.5</v>
      </c>
      <c r="BI31" s="35">
        <f t="shared" si="20"/>
        <v>4.2875000000000005</v>
      </c>
      <c r="BJ31" s="8">
        <v>1</v>
      </c>
      <c r="BK31" s="8"/>
      <c r="BL31" s="8"/>
      <c r="BM31" s="8"/>
      <c r="BN31" s="8"/>
      <c r="BO31" s="8"/>
      <c r="BP31" s="8"/>
      <c r="BQ31" s="9"/>
      <c r="BR31" s="10"/>
      <c r="BS31" s="28">
        <f t="shared" si="21"/>
        <v>0</v>
      </c>
      <c r="BT31" s="30">
        <f t="shared" si="2"/>
        <v>0</v>
      </c>
      <c r="BU31" s="35">
        <f t="shared" si="22"/>
        <v>0</v>
      </c>
      <c r="BV31" s="8">
        <v>1</v>
      </c>
      <c r="BW31" s="8"/>
      <c r="BX31" s="8"/>
      <c r="BY31" s="8"/>
      <c r="BZ31" s="8"/>
      <c r="CA31" s="8"/>
      <c r="CB31" s="8"/>
      <c r="CC31" s="9"/>
      <c r="CD31" s="10"/>
      <c r="CE31" s="28">
        <f t="shared" si="23"/>
        <v>0</v>
      </c>
      <c r="CF31" s="30">
        <f t="shared" si="24"/>
        <v>0</v>
      </c>
      <c r="CG31" s="35">
        <f t="shared" si="25"/>
        <v>0</v>
      </c>
      <c r="CH31" s="8">
        <v>1</v>
      </c>
      <c r="CI31" s="8"/>
      <c r="CJ31" s="8"/>
      <c r="CK31" s="8"/>
      <c r="CL31" s="8"/>
      <c r="CM31" s="8"/>
      <c r="CN31" s="8"/>
      <c r="CO31" s="9"/>
      <c r="CP31" s="10"/>
      <c r="CQ31" s="28">
        <f t="shared" si="26"/>
        <v>0</v>
      </c>
      <c r="CR31" s="30">
        <f t="shared" si="3"/>
        <v>0</v>
      </c>
      <c r="CS31" s="35">
        <f t="shared" si="27"/>
        <v>0</v>
      </c>
      <c r="CT31" s="8"/>
      <c r="CU31" s="8"/>
      <c r="CV31" s="8"/>
      <c r="CW31" s="8"/>
      <c r="CX31" s="8"/>
      <c r="CY31" s="8">
        <v>1</v>
      </c>
      <c r="CZ31" s="8"/>
      <c r="DA31" s="9"/>
      <c r="DB31" s="10"/>
      <c r="DC31" s="28">
        <f t="shared" si="28"/>
        <v>1.5</v>
      </c>
      <c r="DD31" s="30">
        <f t="shared" si="29"/>
        <v>76.5</v>
      </c>
      <c r="DE31" s="35">
        <f t="shared" si="30"/>
        <v>34.425000000000004</v>
      </c>
      <c r="DF31" s="8"/>
      <c r="DG31" s="8">
        <v>1</v>
      </c>
      <c r="DH31" s="8"/>
      <c r="DI31" s="8"/>
      <c r="DJ31" s="8"/>
      <c r="DK31" s="8"/>
      <c r="DL31" s="8"/>
      <c r="DM31" s="9"/>
      <c r="DN31" s="10"/>
      <c r="DO31" s="28">
        <f t="shared" si="31"/>
        <v>0.05</v>
      </c>
      <c r="DP31" s="30">
        <f t="shared" si="32"/>
        <v>5.8000000000000007</v>
      </c>
      <c r="DQ31" s="35">
        <f t="shared" si="33"/>
        <v>1.2586000000000002</v>
      </c>
      <c r="DR31" s="8">
        <v>1</v>
      </c>
      <c r="DS31" s="8"/>
      <c r="DT31" s="8"/>
      <c r="DU31" s="8"/>
      <c r="DV31" s="8"/>
      <c r="DW31" s="8"/>
      <c r="DX31" s="8"/>
      <c r="DY31" s="9"/>
      <c r="DZ31" s="10"/>
      <c r="EA31" s="28">
        <f t="shared" si="34"/>
        <v>0</v>
      </c>
      <c r="EB31" s="30">
        <f t="shared" si="48"/>
        <v>0</v>
      </c>
      <c r="EC31" s="35">
        <f t="shared" si="35"/>
        <v>0</v>
      </c>
      <c r="ED31" s="8">
        <v>1</v>
      </c>
      <c r="EE31" s="8"/>
      <c r="EF31" s="8"/>
      <c r="EG31" s="8"/>
      <c r="EH31" s="8"/>
      <c r="EI31" s="8"/>
      <c r="EJ31" s="8"/>
      <c r="EK31" s="9"/>
      <c r="EL31" s="10"/>
      <c r="EM31" s="28">
        <f t="shared" si="36"/>
        <v>0</v>
      </c>
      <c r="EN31" s="30">
        <f t="shared" si="4"/>
        <v>0</v>
      </c>
      <c r="EO31" s="35">
        <f t="shared" si="37"/>
        <v>0</v>
      </c>
      <c r="EP31" s="8">
        <v>1</v>
      </c>
      <c r="EQ31" s="8"/>
      <c r="ER31" s="8"/>
      <c r="ES31" s="8"/>
      <c r="ET31" s="8"/>
      <c r="EU31" s="8"/>
      <c r="EV31" s="8"/>
      <c r="EW31" s="9"/>
      <c r="EX31" s="10"/>
      <c r="EY31" s="28">
        <f t="shared" si="38"/>
        <v>0</v>
      </c>
      <c r="EZ31" s="30">
        <f t="shared" si="5"/>
        <v>0</v>
      </c>
      <c r="FA31" s="32">
        <f t="shared" si="39"/>
        <v>0</v>
      </c>
      <c r="FB31" s="24">
        <v>1</v>
      </c>
      <c r="FC31" s="8"/>
      <c r="FD31" s="8"/>
      <c r="FE31" s="8"/>
      <c r="FF31" s="8"/>
      <c r="FG31" s="9"/>
      <c r="FH31" s="10"/>
      <c r="FI31" s="28">
        <f t="shared" si="40"/>
        <v>0</v>
      </c>
      <c r="FJ31" s="30">
        <f t="shared" si="6"/>
        <v>0</v>
      </c>
      <c r="FK31" s="35">
        <f t="shared" si="41"/>
        <v>0</v>
      </c>
      <c r="FL31" s="8">
        <v>1</v>
      </c>
      <c r="FM31" s="8"/>
      <c r="FN31" s="8"/>
      <c r="FO31" s="8"/>
      <c r="FP31" s="8"/>
      <c r="FQ31" s="9"/>
      <c r="FR31" s="10"/>
      <c r="FS31" s="28">
        <f t="shared" si="42"/>
        <v>0</v>
      </c>
      <c r="FT31" s="30">
        <f t="shared" si="43"/>
        <v>0</v>
      </c>
      <c r="FU31" s="35">
        <f t="shared" si="44"/>
        <v>0</v>
      </c>
      <c r="FV31" s="8">
        <v>1</v>
      </c>
      <c r="FW31" s="8"/>
      <c r="FX31" s="8"/>
      <c r="FY31" s="8"/>
      <c r="FZ31" s="8"/>
      <c r="GA31" s="9"/>
      <c r="GB31" s="10"/>
      <c r="GC31" s="28">
        <f t="shared" si="45"/>
        <v>0</v>
      </c>
      <c r="GD31" s="30">
        <f t="shared" si="46"/>
        <v>0</v>
      </c>
      <c r="GE31" s="35">
        <f t="shared" si="47"/>
        <v>0</v>
      </c>
      <c r="GH31" s="37">
        <f t="shared" si="7"/>
        <v>46.429500000000012</v>
      </c>
      <c r="GI31" s="102"/>
      <c r="GJ31" s="103"/>
    </row>
    <row r="32" spans="1:192">
      <c r="A32" s="1"/>
      <c r="B32" s="24"/>
      <c r="C32" s="8"/>
      <c r="D32" s="8"/>
      <c r="E32" s="8">
        <v>1</v>
      </c>
      <c r="F32" s="8"/>
      <c r="G32" s="8"/>
      <c r="H32" s="8"/>
      <c r="I32" s="9"/>
      <c r="J32" s="10"/>
      <c r="K32" s="28">
        <f t="shared" si="8"/>
        <v>0.36</v>
      </c>
      <c r="L32" s="30">
        <f t="shared" si="0"/>
        <v>28.799999999999997</v>
      </c>
      <c r="M32" s="35">
        <f t="shared" si="9"/>
        <v>3.3983999999999996</v>
      </c>
      <c r="N32" s="83">
        <v>1</v>
      </c>
      <c r="O32" s="84"/>
      <c r="P32" s="84"/>
      <c r="Q32" s="84"/>
      <c r="R32" s="84"/>
      <c r="S32" s="84"/>
      <c r="T32" s="84"/>
      <c r="U32" s="84"/>
      <c r="V32" s="85"/>
      <c r="W32" s="28">
        <f t="shared" si="10"/>
        <v>0</v>
      </c>
      <c r="X32" s="30">
        <f t="shared" si="11"/>
        <v>0</v>
      </c>
      <c r="Y32" s="35">
        <f t="shared" si="12"/>
        <v>0</v>
      </c>
      <c r="Z32" s="24">
        <v>1</v>
      </c>
      <c r="AA32" s="8"/>
      <c r="AB32" s="8"/>
      <c r="AC32" s="8"/>
      <c r="AD32" s="8"/>
      <c r="AE32" s="8"/>
      <c r="AF32" s="8"/>
      <c r="AG32" s="9"/>
      <c r="AH32" s="10"/>
      <c r="AI32" s="28">
        <f t="shared" si="13"/>
        <v>0</v>
      </c>
      <c r="AJ32" s="34">
        <f t="shared" si="14"/>
        <v>0</v>
      </c>
      <c r="AK32" s="35">
        <f t="shared" si="15"/>
        <v>0</v>
      </c>
      <c r="AL32" s="8">
        <v>1</v>
      </c>
      <c r="AM32" s="8"/>
      <c r="AN32" s="8"/>
      <c r="AO32" s="8"/>
      <c r="AP32" s="8"/>
      <c r="AQ32" s="8"/>
      <c r="AR32" s="8"/>
      <c r="AS32" s="9"/>
      <c r="AT32" s="10"/>
      <c r="AU32" s="28">
        <f t="shared" si="16"/>
        <v>0</v>
      </c>
      <c r="AV32" s="30">
        <f t="shared" si="17"/>
        <v>0</v>
      </c>
      <c r="AW32" s="35">
        <f t="shared" si="18"/>
        <v>0</v>
      </c>
      <c r="AX32" s="8">
        <v>1</v>
      </c>
      <c r="AY32" s="8"/>
      <c r="AZ32" s="8"/>
      <c r="BA32" s="8"/>
      <c r="BB32" s="8"/>
      <c r="BC32" s="8"/>
      <c r="BD32" s="8"/>
      <c r="BE32" s="9"/>
      <c r="BF32" s="10"/>
      <c r="BG32" s="28">
        <f t="shared" si="19"/>
        <v>0</v>
      </c>
      <c r="BH32" s="30">
        <f t="shared" si="49"/>
        <v>0</v>
      </c>
      <c r="BI32" s="35">
        <f t="shared" si="20"/>
        <v>0</v>
      </c>
      <c r="BJ32" s="8">
        <v>1</v>
      </c>
      <c r="BK32" s="8"/>
      <c r="BL32" s="8"/>
      <c r="BM32" s="8"/>
      <c r="BN32" s="8"/>
      <c r="BO32" s="8"/>
      <c r="BP32" s="8"/>
      <c r="BQ32" s="9"/>
      <c r="BR32" s="10"/>
      <c r="BS32" s="28">
        <f t="shared" si="21"/>
        <v>0</v>
      </c>
      <c r="BT32" s="30">
        <f t="shared" si="2"/>
        <v>0</v>
      </c>
      <c r="BU32" s="35">
        <f t="shared" si="22"/>
        <v>0</v>
      </c>
      <c r="BV32" s="8"/>
      <c r="BW32" s="8"/>
      <c r="BX32" s="8">
        <v>1</v>
      </c>
      <c r="BY32" s="8"/>
      <c r="BZ32" s="8"/>
      <c r="CA32" s="8"/>
      <c r="CB32" s="8"/>
      <c r="CC32" s="9"/>
      <c r="CD32" s="10"/>
      <c r="CE32" s="28">
        <f t="shared" si="23"/>
        <v>0.14000000000000001</v>
      </c>
      <c r="CF32" s="30">
        <f t="shared" si="24"/>
        <v>23.1</v>
      </c>
      <c r="CG32" s="35">
        <f t="shared" si="25"/>
        <v>0.2079</v>
      </c>
      <c r="CH32" s="8"/>
      <c r="CI32" s="8"/>
      <c r="CJ32" s="8"/>
      <c r="CK32" s="8"/>
      <c r="CL32" s="8"/>
      <c r="CM32" s="8">
        <v>1</v>
      </c>
      <c r="CN32" s="8"/>
      <c r="CO32" s="9"/>
      <c r="CP32" s="10"/>
      <c r="CQ32" s="28">
        <f t="shared" si="26"/>
        <v>1.5</v>
      </c>
      <c r="CR32" s="30">
        <f t="shared" si="3"/>
        <v>495</v>
      </c>
      <c r="CS32" s="35">
        <f t="shared" si="27"/>
        <v>53.954999999999998</v>
      </c>
      <c r="CT32" s="8"/>
      <c r="CU32" s="8"/>
      <c r="CV32" s="8"/>
      <c r="CW32" s="8">
        <v>1</v>
      </c>
      <c r="CX32" s="8"/>
      <c r="CY32" s="8"/>
      <c r="CZ32" s="8"/>
      <c r="DA32" s="9"/>
      <c r="DB32" s="10"/>
      <c r="DC32" s="28">
        <f t="shared" si="28"/>
        <v>0.36</v>
      </c>
      <c r="DD32" s="30">
        <f t="shared" si="29"/>
        <v>18.36</v>
      </c>
      <c r="DE32" s="35">
        <f t="shared" si="30"/>
        <v>8.2620000000000005</v>
      </c>
      <c r="DF32" s="8"/>
      <c r="DG32" s="8"/>
      <c r="DH32" s="8"/>
      <c r="DI32" s="8"/>
      <c r="DJ32" s="8"/>
      <c r="DK32" s="8">
        <v>1</v>
      </c>
      <c r="DL32" s="8"/>
      <c r="DM32" s="9"/>
      <c r="DN32" s="10"/>
      <c r="DO32" s="28">
        <f t="shared" si="31"/>
        <v>1.5</v>
      </c>
      <c r="DP32" s="30">
        <f t="shared" si="32"/>
        <v>174</v>
      </c>
      <c r="DQ32" s="35">
        <f t="shared" si="33"/>
        <v>37.758000000000003</v>
      </c>
      <c r="DR32" s="8"/>
      <c r="DS32" s="8"/>
      <c r="DT32" s="8"/>
      <c r="DU32" s="8"/>
      <c r="DV32" s="8"/>
      <c r="DW32" s="8"/>
      <c r="DX32" s="8"/>
      <c r="DY32" s="9">
        <v>1</v>
      </c>
      <c r="DZ32" s="10"/>
      <c r="EA32" s="28">
        <f t="shared" si="34"/>
        <v>6</v>
      </c>
      <c r="EB32" s="30">
        <f t="shared" si="48"/>
        <v>24</v>
      </c>
      <c r="EC32" s="35">
        <f t="shared" si="35"/>
        <v>25.200000000000003</v>
      </c>
      <c r="ED32" s="8"/>
      <c r="EE32" s="8"/>
      <c r="EF32" s="8"/>
      <c r="EG32" s="8"/>
      <c r="EH32" s="8"/>
      <c r="EI32" s="8">
        <v>1</v>
      </c>
      <c r="EJ32" s="8"/>
      <c r="EK32" s="9"/>
      <c r="EL32" s="10"/>
      <c r="EM32" s="28">
        <f t="shared" si="36"/>
        <v>1.5</v>
      </c>
      <c r="EN32" s="30">
        <f t="shared" si="4"/>
        <v>375</v>
      </c>
      <c r="EO32" s="35">
        <f t="shared" si="37"/>
        <v>42.75</v>
      </c>
      <c r="EP32" s="8">
        <v>1</v>
      </c>
      <c r="EQ32" s="8"/>
      <c r="ER32" s="8"/>
      <c r="ES32" s="8"/>
      <c r="ET32" s="8"/>
      <c r="EU32" s="8"/>
      <c r="EV32" s="8"/>
      <c r="EW32" s="9"/>
      <c r="EX32" s="10"/>
      <c r="EY32" s="28">
        <f t="shared" si="38"/>
        <v>0</v>
      </c>
      <c r="EZ32" s="30">
        <f t="shared" si="5"/>
        <v>0</v>
      </c>
      <c r="FA32" s="32">
        <f t="shared" si="39"/>
        <v>0</v>
      </c>
      <c r="FB32" s="24"/>
      <c r="FC32" s="8"/>
      <c r="FD32" s="8"/>
      <c r="FE32" s="8"/>
      <c r="FF32" s="8">
        <v>1</v>
      </c>
      <c r="FG32" s="9"/>
      <c r="FH32" s="10"/>
      <c r="FI32" s="28">
        <f t="shared" si="40"/>
        <v>0.71</v>
      </c>
      <c r="FJ32" s="30">
        <f t="shared" si="6"/>
        <v>88.75</v>
      </c>
      <c r="FK32" s="35">
        <f t="shared" si="41"/>
        <v>10.91625</v>
      </c>
      <c r="FL32" s="8">
        <v>1</v>
      </c>
      <c r="FM32" s="8"/>
      <c r="FN32" s="8"/>
      <c r="FO32" s="8"/>
      <c r="FP32" s="8"/>
      <c r="FQ32" s="9"/>
      <c r="FR32" s="10"/>
      <c r="FS32" s="28">
        <f t="shared" si="42"/>
        <v>0</v>
      </c>
      <c r="FT32" s="30">
        <f t="shared" si="43"/>
        <v>0</v>
      </c>
      <c r="FU32" s="35">
        <f t="shared" si="44"/>
        <v>0</v>
      </c>
      <c r="FV32" s="8"/>
      <c r="FW32" s="8">
        <v>1</v>
      </c>
      <c r="FX32" s="8"/>
      <c r="FY32" s="8"/>
      <c r="FZ32" s="8"/>
      <c r="GA32" s="9"/>
      <c r="GB32" s="10"/>
      <c r="GC32" s="28">
        <f t="shared" si="45"/>
        <v>0.05</v>
      </c>
      <c r="GD32" s="30">
        <f t="shared" si="46"/>
        <v>2</v>
      </c>
      <c r="GE32" s="35">
        <f t="shared" si="47"/>
        <v>8.2000000000000003E-2</v>
      </c>
      <c r="GH32" s="37">
        <f t="shared" si="7"/>
        <v>182.52955</v>
      </c>
      <c r="GI32" s="102"/>
      <c r="GJ32" s="103"/>
    </row>
    <row r="33" spans="1:192">
      <c r="A33" s="78"/>
      <c r="B33" s="79"/>
      <c r="C33" s="80"/>
      <c r="D33" s="80"/>
      <c r="E33" s="80"/>
      <c r="F33" s="80"/>
      <c r="G33" s="80">
        <v>1</v>
      </c>
      <c r="H33" s="80"/>
      <c r="I33" s="81"/>
      <c r="J33" s="82"/>
      <c r="K33" s="28">
        <f t="shared" si="8"/>
        <v>1.5</v>
      </c>
      <c r="L33" s="30">
        <f t="shared" si="0"/>
        <v>120</v>
      </c>
      <c r="M33" s="35">
        <f t="shared" si="9"/>
        <v>14.16</v>
      </c>
      <c r="N33" s="91"/>
      <c r="O33" s="92"/>
      <c r="P33" s="92"/>
      <c r="Q33" s="92">
        <v>1</v>
      </c>
      <c r="R33" s="92"/>
      <c r="S33" s="92"/>
      <c r="T33" s="92"/>
      <c r="U33" s="92"/>
      <c r="V33" s="93"/>
      <c r="W33" s="28">
        <f t="shared" si="10"/>
        <v>0.36</v>
      </c>
      <c r="X33" s="30">
        <f t="shared" si="11"/>
        <v>16.919999999999998</v>
      </c>
      <c r="Y33" s="35">
        <f t="shared" si="12"/>
        <v>6.3111599999999992</v>
      </c>
      <c r="Z33" s="98">
        <v>1</v>
      </c>
      <c r="AA33" s="95"/>
      <c r="AB33" s="95"/>
      <c r="AC33" s="95"/>
      <c r="AD33" s="95"/>
      <c r="AE33" s="95"/>
      <c r="AF33" s="95"/>
      <c r="AG33" s="96"/>
      <c r="AH33" s="97"/>
      <c r="AI33" s="28">
        <f t="shared" si="13"/>
        <v>0</v>
      </c>
      <c r="AJ33" s="34">
        <f t="shared" si="14"/>
        <v>0</v>
      </c>
      <c r="AK33" s="35">
        <f t="shared" si="15"/>
        <v>0</v>
      </c>
      <c r="AL33" s="95"/>
      <c r="AM33" s="95"/>
      <c r="AN33" s="95"/>
      <c r="AO33" s="95">
        <v>1</v>
      </c>
      <c r="AP33" s="95"/>
      <c r="AQ33" s="95"/>
      <c r="AR33" s="95"/>
      <c r="AS33" s="96"/>
      <c r="AT33" s="97"/>
      <c r="AU33" s="28">
        <f t="shared" si="16"/>
        <v>0.36</v>
      </c>
      <c r="AV33" s="30">
        <f t="shared" si="17"/>
        <v>61.199999999999996</v>
      </c>
      <c r="AW33" s="35">
        <f t="shared" si="18"/>
        <v>0.73439999999999994</v>
      </c>
      <c r="AX33" s="8"/>
      <c r="AY33" s="8"/>
      <c r="AZ33" s="8"/>
      <c r="BA33" s="8"/>
      <c r="BB33" s="8"/>
      <c r="BC33" s="8">
        <v>1</v>
      </c>
      <c r="BD33" s="8"/>
      <c r="BE33" s="9"/>
      <c r="BF33" s="10"/>
      <c r="BG33" s="28">
        <f t="shared" si="19"/>
        <v>1.5</v>
      </c>
      <c r="BH33" s="30">
        <f t="shared" si="49"/>
        <v>52.5</v>
      </c>
      <c r="BI33" s="35">
        <f t="shared" si="20"/>
        <v>1.8375000000000001</v>
      </c>
      <c r="BJ33" s="8">
        <v>1</v>
      </c>
      <c r="BK33" s="8"/>
      <c r="BL33" s="8"/>
      <c r="BM33" s="8"/>
      <c r="BN33" s="8"/>
      <c r="BO33" s="8"/>
      <c r="BP33" s="8"/>
      <c r="BQ33" s="9"/>
      <c r="BR33" s="10"/>
      <c r="BS33" s="28">
        <f t="shared" si="21"/>
        <v>0</v>
      </c>
      <c r="BT33" s="30">
        <f t="shared" si="2"/>
        <v>0</v>
      </c>
      <c r="BU33" s="35">
        <f t="shared" si="22"/>
        <v>0</v>
      </c>
      <c r="BV33" s="8"/>
      <c r="BW33" s="8"/>
      <c r="BX33" s="8"/>
      <c r="BY33" s="8">
        <v>1</v>
      </c>
      <c r="BZ33" s="8"/>
      <c r="CA33" s="8"/>
      <c r="CB33" s="8"/>
      <c r="CC33" s="9"/>
      <c r="CD33" s="10"/>
      <c r="CE33" s="28">
        <f t="shared" si="23"/>
        <v>0.36</v>
      </c>
      <c r="CF33" s="30">
        <f t="shared" si="24"/>
        <v>59.4</v>
      </c>
      <c r="CG33" s="35">
        <f t="shared" si="25"/>
        <v>0.53459999999999996</v>
      </c>
      <c r="CH33" s="8">
        <v>1</v>
      </c>
      <c r="CI33" s="8"/>
      <c r="CJ33" s="8"/>
      <c r="CK33" s="8"/>
      <c r="CL33" s="8"/>
      <c r="CM33" s="8"/>
      <c r="CN33" s="8"/>
      <c r="CO33" s="9"/>
      <c r="CP33" s="10"/>
      <c r="CQ33" s="28">
        <f t="shared" si="26"/>
        <v>0</v>
      </c>
      <c r="CR33" s="30">
        <f t="shared" si="3"/>
        <v>0</v>
      </c>
      <c r="CS33" s="35">
        <f t="shared" si="27"/>
        <v>0</v>
      </c>
      <c r="CT33" s="8"/>
      <c r="CU33" s="8"/>
      <c r="CV33" s="8"/>
      <c r="CW33" s="8"/>
      <c r="CX33" s="8"/>
      <c r="CY33" s="8">
        <v>1</v>
      </c>
      <c r="CZ33" s="8"/>
      <c r="DA33" s="9"/>
      <c r="DB33" s="10"/>
      <c r="DC33" s="28">
        <f t="shared" si="28"/>
        <v>1.5</v>
      </c>
      <c r="DD33" s="30">
        <f t="shared" si="29"/>
        <v>76.5</v>
      </c>
      <c r="DE33" s="35">
        <f t="shared" si="30"/>
        <v>34.425000000000004</v>
      </c>
      <c r="DF33" s="8">
        <v>1</v>
      </c>
      <c r="DG33" s="8"/>
      <c r="DH33" s="8"/>
      <c r="DI33" s="8"/>
      <c r="DJ33" s="8"/>
      <c r="DK33" s="8"/>
      <c r="DL33" s="8"/>
      <c r="DM33" s="9"/>
      <c r="DN33" s="10"/>
      <c r="DO33" s="28">
        <f t="shared" si="31"/>
        <v>0</v>
      </c>
      <c r="DP33" s="30">
        <f t="shared" si="32"/>
        <v>0</v>
      </c>
      <c r="DQ33" s="35">
        <f t="shared" si="33"/>
        <v>0</v>
      </c>
      <c r="DR33" s="8">
        <v>1</v>
      </c>
      <c r="DS33" s="8"/>
      <c r="DT33" s="8"/>
      <c r="DU33" s="8"/>
      <c r="DV33" s="8"/>
      <c r="DW33" s="8"/>
      <c r="DX33" s="8"/>
      <c r="DY33" s="9"/>
      <c r="DZ33" s="10"/>
      <c r="EA33" s="28">
        <f t="shared" si="34"/>
        <v>0</v>
      </c>
      <c r="EB33" s="30">
        <f t="shared" si="48"/>
        <v>0</v>
      </c>
      <c r="EC33" s="35">
        <f t="shared" si="35"/>
        <v>0</v>
      </c>
      <c r="ED33" s="8">
        <v>1</v>
      </c>
      <c r="EE33" s="8"/>
      <c r="EF33" s="8"/>
      <c r="EG33" s="8"/>
      <c r="EH33" s="8"/>
      <c r="EI33" s="8"/>
      <c r="EJ33" s="8"/>
      <c r="EK33" s="9"/>
      <c r="EL33" s="10"/>
      <c r="EM33" s="28">
        <f t="shared" si="36"/>
        <v>0</v>
      </c>
      <c r="EN33" s="30">
        <f t="shared" si="4"/>
        <v>0</v>
      </c>
      <c r="EO33" s="35">
        <f t="shared" si="37"/>
        <v>0</v>
      </c>
      <c r="EP33" s="8">
        <v>1</v>
      </c>
      <c r="EQ33" s="8"/>
      <c r="ER33" s="8"/>
      <c r="ES33" s="8"/>
      <c r="ET33" s="8"/>
      <c r="EU33" s="8"/>
      <c r="EV33" s="8"/>
      <c r="EW33" s="9"/>
      <c r="EX33" s="10"/>
      <c r="EY33" s="28">
        <f t="shared" si="38"/>
        <v>0</v>
      </c>
      <c r="EZ33" s="30">
        <f t="shared" si="5"/>
        <v>0</v>
      </c>
      <c r="FA33" s="32">
        <f t="shared" si="39"/>
        <v>0</v>
      </c>
      <c r="FB33" s="24">
        <v>1</v>
      </c>
      <c r="FC33" s="8"/>
      <c r="FD33" s="8"/>
      <c r="FE33" s="8"/>
      <c r="FF33" s="8"/>
      <c r="FG33" s="9"/>
      <c r="FH33" s="10"/>
      <c r="FI33" s="28">
        <f t="shared" si="40"/>
        <v>0</v>
      </c>
      <c r="FJ33" s="30">
        <f t="shared" si="6"/>
        <v>0</v>
      </c>
      <c r="FK33" s="35">
        <f t="shared" si="41"/>
        <v>0</v>
      </c>
      <c r="FL33" s="8"/>
      <c r="FM33" s="8"/>
      <c r="FN33" s="8"/>
      <c r="FO33" s="8"/>
      <c r="FP33" s="8"/>
      <c r="FQ33" s="9">
        <v>1</v>
      </c>
      <c r="FR33" s="10"/>
      <c r="FS33" s="28">
        <f t="shared" si="42"/>
        <v>1.1399999999999999</v>
      </c>
      <c r="FT33" s="30">
        <f t="shared" si="43"/>
        <v>142.5</v>
      </c>
      <c r="FU33" s="35">
        <f t="shared" si="44"/>
        <v>8.8349999999999991</v>
      </c>
      <c r="FV33" s="8">
        <v>1</v>
      </c>
      <c r="FW33" s="8"/>
      <c r="FX33" s="8"/>
      <c r="FY33" s="8"/>
      <c r="FZ33" s="8"/>
      <c r="GA33" s="9"/>
      <c r="GB33" s="10"/>
      <c r="GC33" s="28">
        <f t="shared" si="45"/>
        <v>0</v>
      </c>
      <c r="GD33" s="30">
        <f t="shared" si="46"/>
        <v>0</v>
      </c>
      <c r="GE33" s="35">
        <f t="shared" si="47"/>
        <v>0</v>
      </c>
      <c r="GH33" s="37">
        <f t="shared" si="7"/>
        <v>66.83766</v>
      </c>
      <c r="GI33" s="102"/>
      <c r="GJ33" s="103"/>
    </row>
    <row r="34" spans="1:192">
      <c r="A34" s="1"/>
      <c r="B34" s="24"/>
      <c r="C34" s="8"/>
      <c r="D34" s="8"/>
      <c r="E34" s="8">
        <v>1</v>
      </c>
      <c r="F34" s="8"/>
      <c r="G34" s="8"/>
      <c r="H34" s="8"/>
      <c r="I34" s="9"/>
      <c r="J34" s="10"/>
      <c r="K34" s="28">
        <f t="shared" si="8"/>
        <v>0.36</v>
      </c>
      <c r="L34" s="30">
        <f t="shared" si="0"/>
        <v>28.799999999999997</v>
      </c>
      <c r="M34" s="35">
        <f t="shared" si="9"/>
        <v>3.3983999999999996</v>
      </c>
      <c r="N34" s="83">
        <v>1</v>
      </c>
      <c r="O34" s="84"/>
      <c r="P34" s="84"/>
      <c r="Q34" s="84"/>
      <c r="R34" s="84"/>
      <c r="S34" s="84"/>
      <c r="T34" s="84"/>
      <c r="U34" s="84"/>
      <c r="V34" s="85"/>
      <c r="W34" s="28">
        <f t="shared" si="10"/>
        <v>0</v>
      </c>
      <c r="X34" s="30">
        <f t="shared" si="11"/>
        <v>0</v>
      </c>
      <c r="Y34" s="35">
        <f t="shared" si="12"/>
        <v>0</v>
      </c>
      <c r="Z34" s="24"/>
      <c r="AA34" s="8"/>
      <c r="AB34" s="8"/>
      <c r="AC34" s="8"/>
      <c r="AD34" s="8">
        <v>1</v>
      </c>
      <c r="AE34" s="8"/>
      <c r="AF34" s="8"/>
      <c r="AG34" s="9"/>
      <c r="AH34" s="10"/>
      <c r="AI34" s="28">
        <f t="shared" si="13"/>
        <v>0.71</v>
      </c>
      <c r="AJ34" s="34">
        <f t="shared" si="14"/>
        <v>118.57</v>
      </c>
      <c r="AK34" s="35">
        <f t="shared" si="15"/>
        <v>12.80556</v>
      </c>
      <c r="AL34" s="8"/>
      <c r="AM34" s="8"/>
      <c r="AN34" s="8"/>
      <c r="AO34" s="8"/>
      <c r="AP34" s="8"/>
      <c r="AQ34" s="8">
        <v>1</v>
      </c>
      <c r="AR34" s="8"/>
      <c r="AS34" s="9"/>
      <c r="AT34" s="10"/>
      <c r="AU34" s="28">
        <f t="shared" si="16"/>
        <v>1.5</v>
      </c>
      <c r="AV34" s="30">
        <f t="shared" si="17"/>
        <v>255</v>
      </c>
      <c r="AW34" s="35">
        <f t="shared" si="18"/>
        <v>3.06</v>
      </c>
      <c r="AX34" s="8"/>
      <c r="AY34" s="8"/>
      <c r="AZ34" s="8"/>
      <c r="BA34" s="8"/>
      <c r="BB34" s="8"/>
      <c r="BC34" s="8"/>
      <c r="BD34" s="8">
        <v>1</v>
      </c>
      <c r="BE34" s="9"/>
      <c r="BF34" s="10"/>
      <c r="BG34" s="28">
        <f t="shared" si="19"/>
        <v>3.5</v>
      </c>
      <c r="BH34" s="30">
        <f t="shared" si="49"/>
        <v>122.5</v>
      </c>
      <c r="BI34" s="35">
        <f t="shared" si="20"/>
        <v>4.2875000000000005</v>
      </c>
      <c r="BJ34" s="8"/>
      <c r="BK34" s="8"/>
      <c r="BL34" s="8"/>
      <c r="BM34" s="8"/>
      <c r="BN34" s="8"/>
      <c r="BO34" s="8">
        <v>1</v>
      </c>
      <c r="BP34" s="8"/>
      <c r="BQ34" s="9"/>
      <c r="BR34" s="10"/>
      <c r="BS34" s="28">
        <f t="shared" si="21"/>
        <v>1.5</v>
      </c>
      <c r="BT34" s="30">
        <f t="shared" si="2"/>
        <v>75</v>
      </c>
      <c r="BU34" s="35">
        <f t="shared" si="22"/>
        <v>21.674999999999997</v>
      </c>
      <c r="BV34" s="8"/>
      <c r="BW34" s="8"/>
      <c r="BX34" s="8"/>
      <c r="BY34" s="8">
        <v>1</v>
      </c>
      <c r="BZ34" s="8"/>
      <c r="CA34" s="8"/>
      <c r="CB34" s="8"/>
      <c r="CC34" s="9"/>
      <c r="CD34" s="10"/>
      <c r="CE34" s="28">
        <f t="shared" si="23"/>
        <v>0.36</v>
      </c>
      <c r="CF34" s="30">
        <f t="shared" si="24"/>
        <v>59.4</v>
      </c>
      <c r="CG34" s="35">
        <f t="shared" si="25"/>
        <v>0.53459999999999996</v>
      </c>
      <c r="CH34" s="8"/>
      <c r="CI34" s="8"/>
      <c r="CJ34" s="8"/>
      <c r="CK34" s="8">
        <v>1</v>
      </c>
      <c r="CL34" s="8"/>
      <c r="CM34" s="8"/>
      <c r="CN34" s="8"/>
      <c r="CO34" s="9"/>
      <c r="CP34" s="10"/>
      <c r="CQ34" s="28">
        <f t="shared" si="26"/>
        <v>0.36</v>
      </c>
      <c r="CR34" s="30">
        <f t="shared" si="3"/>
        <v>118.8</v>
      </c>
      <c r="CS34" s="35">
        <f t="shared" si="27"/>
        <v>12.949199999999999</v>
      </c>
      <c r="CT34" s="8"/>
      <c r="CU34" s="8"/>
      <c r="CV34" s="8"/>
      <c r="CW34" s="8"/>
      <c r="CX34" s="8"/>
      <c r="CY34" s="8"/>
      <c r="CZ34" s="8">
        <v>1</v>
      </c>
      <c r="DA34" s="9"/>
      <c r="DB34" s="10"/>
      <c r="DC34" s="28">
        <f t="shared" si="28"/>
        <v>3.5</v>
      </c>
      <c r="DD34" s="30">
        <f t="shared" si="29"/>
        <v>178.5</v>
      </c>
      <c r="DE34" s="35">
        <f t="shared" si="30"/>
        <v>80.325000000000003</v>
      </c>
      <c r="DF34" s="8"/>
      <c r="DG34" s="8"/>
      <c r="DH34" s="8">
        <v>1</v>
      </c>
      <c r="DI34" s="8"/>
      <c r="DJ34" s="8"/>
      <c r="DK34" s="8"/>
      <c r="DL34" s="8"/>
      <c r="DM34" s="9"/>
      <c r="DN34" s="10"/>
      <c r="DO34" s="28">
        <f t="shared" si="31"/>
        <v>0.14000000000000001</v>
      </c>
      <c r="DP34" s="30">
        <f t="shared" si="32"/>
        <v>16.240000000000002</v>
      </c>
      <c r="DQ34" s="35">
        <f t="shared" si="33"/>
        <v>3.5240800000000005</v>
      </c>
      <c r="DR34" s="8">
        <v>1</v>
      </c>
      <c r="DS34" s="8"/>
      <c r="DT34" s="8"/>
      <c r="DU34" s="8"/>
      <c r="DV34" s="8"/>
      <c r="DW34" s="8"/>
      <c r="DX34" s="8"/>
      <c r="DY34" s="9"/>
      <c r="DZ34" s="10"/>
      <c r="EA34" s="28">
        <f t="shared" si="34"/>
        <v>0</v>
      </c>
      <c r="EB34" s="30">
        <f t="shared" si="48"/>
        <v>0</v>
      </c>
      <c r="EC34" s="35">
        <f t="shared" si="35"/>
        <v>0</v>
      </c>
      <c r="ED34" s="8">
        <v>1</v>
      </c>
      <c r="EE34" s="8"/>
      <c r="EF34" s="8"/>
      <c r="EG34" s="8"/>
      <c r="EH34" s="8"/>
      <c r="EI34" s="8"/>
      <c r="EJ34" s="8"/>
      <c r="EK34" s="9"/>
      <c r="EL34" s="10"/>
      <c r="EM34" s="28">
        <f t="shared" si="36"/>
        <v>0</v>
      </c>
      <c r="EN34" s="30">
        <f t="shared" si="4"/>
        <v>0</v>
      </c>
      <c r="EO34" s="35">
        <f t="shared" si="37"/>
        <v>0</v>
      </c>
      <c r="EP34" s="8">
        <v>1</v>
      </c>
      <c r="EQ34" s="8"/>
      <c r="ER34" s="8"/>
      <c r="ES34" s="8"/>
      <c r="ET34" s="8"/>
      <c r="EU34" s="8"/>
      <c r="EV34" s="8"/>
      <c r="EW34" s="9"/>
      <c r="EX34" s="10"/>
      <c r="EY34" s="28">
        <f t="shared" si="38"/>
        <v>0</v>
      </c>
      <c r="EZ34" s="30">
        <f t="shared" si="5"/>
        <v>0</v>
      </c>
      <c r="FA34" s="32">
        <f t="shared" si="39"/>
        <v>0</v>
      </c>
      <c r="FB34" s="24"/>
      <c r="FC34" s="8"/>
      <c r="FD34" s="8"/>
      <c r="FE34" s="8"/>
      <c r="FF34" s="8"/>
      <c r="FG34" s="9">
        <v>1</v>
      </c>
      <c r="FH34" s="10"/>
      <c r="FI34" s="28">
        <f t="shared" si="40"/>
        <v>1.1399999999999999</v>
      </c>
      <c r="FJ34" s="30">
        <f t="shared" si="6"/>
        <v>142.5</v>
      </c>
      <c r="FK34" s="35">
        <f t="shared" si="41"/>
        <v>17.5275</v>
      </c>
      <c r="FL34" s="8">
        <v>1</v>
      </c>
      <c r="FM34" s="8"/>
      <c r="FN34" s="8"/>
      <c r="FO34" s="8"/>
      <c r="FP34" s="8"/>
      <c r="FQ34" s="9"/>
      <c r="FR34" s="10"/>
      <c r="FS34" s="28">
        <f t="shared" si="42"/>
        <v>0</v>
      </c>
      <c r="FT34" s="30">
        <f t="shared" si="43"/>
        <v>0</v>
      </c>
      <c r="FU34" s="35">
        <f t="shared" si="44"/>
        <v>0</v>
      </c>
      <c r="FV34" s="8">
        <v>1</v>
      </c>
      <c r="FW34" s="8"/>
      <c r="FX34" s="8"/>
      <c r="FY34" s="8"/>
      <c r="FZ34" s="8"/>
      <c r="GA34" s="9"/>
      <c r="GB34" s="10"/>
      <c r="GC34" s="28">
        <f t="shared" si="45"/>
        <v>0</v>
      </c>
      <c r="GD34" s="30">
        <f t="shared" si="46"/>
        <v>0</v>
      </c>
      <c r="GE34" s="35">
        <f t="shared" si="47"/>
        <v>0</v>
      </c>
      <c r="GH34" s="37">
        <f t="shared" si="7"/>
        <v>160.08684000000002</v>
      </c>
      <c r="GI34" s="102"/>
      <c r="GJ34" s="103"/>
    </row>
    <row r="35" spans="1:192">
      <c r="A35" s="78"/>
      <c r="B35" s="79"/>
      <c r="C35" s="80"/>
      <c r="D35" s="80"/>
      <c r="E35" s="80"/>
      <c r="F35" s="80"/>
      <c r="G35" s="80">
        <v>1</v>
      </c>
      <c r="H35" s="80"/>
      <c r="I35" s="81"/>
      <c r="J35" s="82"/>
      <c r="K35" s="28">
        <f t="shared" si="8"/>
        <v>1.5</v>
      </c>
      <c r="L35" s="30">
        <f t="shared" si="0"/>
        <v>120</v>
      </c>
      <c r="M35" s="35">
        <f t="shared" si="9"/>
        <v>14.16</v>
      </c>
      <c r="N35" s="91">
        <v>1</v>
      </c>
      <c r="O35" s="92"/>
      <c r="P35" s="92"/>
      <c r="Q35" s="92"/>
      <c r="R35" s="92"/>
      <c r="S35" s="92"/>
      <c r="T35" s="92"/>
      <c r="U35" s="92"/>
      <c r="V35" s="93"/>
      <c r="W35" s="28">
        <f t="shared" si="10"/>
        <v>0</v>
      </c>
      <c r="X35" s="30">
        <f t="shared" si="11"/>
        <v>0</v>
      </c>
      <c r="Y35" s="35">
        <f t="shared" si="12"/>
        <v>0</v>
      </c>
      <c r="Z35" s="98"/>
      <c r="AA35" s="95"/>
      <c r="AB35" s="95"/>
      <c r="AC35" s="95">
        <v>1</v>
      </c>
      <c r="AD35" s="95"/>
      <c r="AE35" s="95"/>
      <c r="AF35" s="95"/>
      <c r="AG35" s="96"/>
      <c r="AH35" s="97"/>
      <c r="AI35" s="28">
        <f t="shared" si="13"/>
        <v>0.36</v>
      </c>
      <c r="AJ35" s="34">
        <f t="shared" si="14"/>
        <v>60.12</v>
      </c>
      <c r="AK35" s="35">
        <f>0.108*AJ35</f>
        <v>6.4929600000000001</v>
      </c>
      <c r="AL35" s="95"/>
      <c r="AM35" s="95"/>
      <c r="AN35" s="95"/>
      <c r="AO35" s="95">
        <v>1</v>
      </c>
      <c r="AP35" s="95"/>
      <c r="AQ35" s="95"/>
      <c r="AR35" s="95"/>
      <c r="AS35" s="96"/>
      <c r="AT35" s="97"/>
      <c r="AU35" s="28">
        <f t="shared" si="16"/>
        <v>0.36</v>
      </c>
      <c r="AV35" s="30">
        <f t="shared" si="17"/>
        <v>61.199999999999996</v>
      </c>
      <c r="AW35" s="35">
        <f t="shared" si="18"/>
        <v>0.73439999999999994</v>
      </c>
      <c r="AX35" s="8">
        <v>1</v>
      </c>
      <c r="AY35" s="8"/>
      <c r="AZ35" s="8"/>
      <c r="BA35" s="8"/>
      <c r="BB35" s="8"/>
      <c r="BC35" s="8"/>
      <c r="BD35" s="8"/>
      <c r="BE35" s="9"/>
      <c r="BF35" s="10"/>
      <c r="BG35" s="28">
        <f t="shared" si="19"/>
        <v>0</v>
      </c>
      <c r="BH35" s="30">
        <f t="shared" si="49"/>
        <v>0</v>
      </c>
      <c r="BI35" s="35">
        <f t="shared" si="20"/>
        <v>0</v>
      </c>
      <c r="BJ35" s="8">
        <v>1</v>
      </c>
      <c r="BK35" s="8"/>
      <c r="BL35" s="8"/>
      <c r="BM35" s="8"/>
      <c r="BN35" s="8"/>
      <c r="BO35" s="8"/>
      <c r="BP35" s="8"/>
      <c r="BQ35" s="9"/>
      <c r="BR35" s="10"/>
      <c r="BS35" s="28">
        <f t="shared" si="21"/>
        <v>0</v>
      </c>
      <c r="BT35" s="30">
        <f t="shared" si="2"/>
        <v>0</v>
      </c>
      <c r="BU35" s="35">
        <f t="shared" si="22"/>
        <v>0</v>
      </c>
      <c r="BV35" s="8"/>
      <c r="BW35" s="8"/>
      <c r="BX35" s="8"/>
      <c r="BY35" s="8">
        <v>1</v>
      </c>
      <c r="BZ35" s="8"/>
      <c r="CA35" s="8"/>
      <c r="CB35" s="8"/>
      <c r="CC35" s="9"/>
      <c r="CD35" s="10"/>
      <c r="CE35" s="28">
        <f t="shared" si="23"/>
        <v>0.36</v>
      </c>
      <c r="CF35" s="30">
        <f t="shared" si="24"/>
        <v>59.4</v>
      </c>
      <c r="CG35" s="35">
        <f t="shared" si="25"/>
        <v>0.53459999999999996</v>
      </c>
      <c r="CH35" s="8"/>
      <c r="CI35" s="8"/>
      <c r="CJ35" s="8"/>
      <c r="CK35" s="8"/>
      <c r="CL35" s="8"/>
      <c r="CM35" s="8"/>
      <c r="CN35" s="8">
        <v>1</v>
      </c>
      <c r="CO35" s="9"/>
      <c r="CP35" s="10"/>
      <c r="CQ35" s="28">
        <f t="shared" si="26"/>
        <v>3.5</v>
      </c>
      <c r="CR35" s="30">
        <f t="shared" si="3"/>
        <v>1155</v>
      </c>
      <c r="CS35" s="35">
        <f t="shared" si="27"/>
        <v>125.895</v>
      </c>
      <c r="CT35" s="8"/>
      <c r="CU35" s="8"/>
      <c r="CV35" s="8"/>
      <c r="CW35" s="8"/>
      <c r="CX35" s="8"/>
      <c r="CY35" s="8"/>
      <c r="CZ35" s="8">
        <v>1</v>
      </c>
      <c r="DA35" s="9"/>
      <c r="DB35" s="10"/>
      <c r="DC35" s="28">
        <f t="shared" si="28"/>
        <v>3.5</v>
      </c>
      <c r="DD35" s="30">
        <f t="shared" si="29"/>
        <v>178.5</v>
      </c>
      <c r="DE35" s="35">
        <f t="shared" si="30"/>
        <v>80.325000000000003</v>
      </c>
      <c r="DF35" s="8">
        <v>1</v>
      </c>
      <c r="DG35" s="8"/>
      <c r="DH35" s="8"/>
      <c r="DI35" s="8"/>
      <c r="DJ35" s="8"/>
      <c r="DK35" s="8"/>
      <c r="DL35" s="8"/>
      <c r="DM35" s="9"/>
      <c r="DN35" s="10"/>
      <c r="DO35" s="28">
        <f t="shared" si="31"/>
        <v>0</v>
      </c>
      <c r="DP35" s="30">
        <f t="shared" si="32"/>
        <v>0</v>
      </c>
      <c r="DQ35" s="35">
        <f t="shared" si="33"/>
        <v>0</v>
      </c>
      <c r="DR35" s="8">
        <v>1</v>
      </c>
      <c r="DS35" s="8"/>
      <c r="DT35" s="8"/>
      <c r="DU35" s="8"/>
      <c r="DV35" s="8"/>
      <c r="DW35" s="8"/>
      <c r="DX35" s="8"/>
      <c r="DY35" s="9"/>
      <c r="DZ35" s="10"/>
      <c r="EA35" s="28">
        <f t="shared" si="34"/>
        <v>0</v>
      </c>
      <c r="EB35" s="30">
        <f t="shared" si="48"/>
        <v>0</v>
      </c>
      <c r="EC35" s="35">
        <f t="shared" si="35"/>
        <v>0</v>
      </c>
      <c r="ED35" s="8"/>
      <c r="EE35" s="8"/>
      <c r="EF35" s="8"/>
      <c r="EG35" s="8"/>
      <c r="EH35" s="8">
        <v>1</v>
      </c>
      <c r="EI35" s="8"/>
      <c r="EJ35" s="8"/>
      <c r="EK35" s="9"/>
      <c r="EL35" s="10"/>
      <c r="EM35" s="28">
        <f t="shared" si="36"/>
        <v>0.71</v>
      </c>
      <c r="EN35" s="30">
        <f t="shared" si="4"/>
        <v>177.5</v>
      </c>
      <c r="EO35" s="35">
        <f t="shared" si="37"/>
        <v>20.234999999999999</v>
      </c>
      <c r="EP35" s="8">
        <v>1</v>
      </c>
      <c r="EQ35" s="8"/>
      <c r="ER35" s="8"/>
      <c r="ES35" s="8"/>
      <c r="ET35" s="8"/>
      <c r="EU35" s="8"/>
      <c r="EV35" s="8"/>
      <c r="EW35" s="9"/>
      <c r="EX35" s="10"/>
      <c r="EY35" s="28">
        <f t="shared" si="38"/>
        <v>0</v>
      </c>
      <c r="EZ35" s="30">
        <f t="shared" si="5"/>
        <v>0</v>
      </c>
      <c r="FA35" s="32">
        <f t="shared" si="39"/>
        <v>0</v>
      </c>
      <c r="FB35" s="24"/>
      <c r="FC35" s="8"/>
      <c r="FD35" s="8"/>
      <c r="FE35" s="8"/>
      <c r="FF35" s="8">
        <v>1</v>
      </c>
      <c r="FG35" s="9"/>
      <c r="FH35" s="10"/>
      <c r="FI35" s="28">
        <f t="shared" si="40"/>
        <v>0.71</v>
      </c>
      <c r="FJ35" s="30">
        <f t="shared" si="6"/>
        <v>88.75</v>
      </c>
      <c r="FK35" s="35">
        <f t="shared" si="41"/>
        <v>10.91625</v>
      </c>
      <c r="FL35" s="8"/>
      <c r="FM35" s="8"/>
      <c r="FN35" s="8"/>
      <c r="FO35" s="8"/>
      <c r="FP35" s="8">
        <v>1</v>
      </c>
      <c r="FQ35" s="9"/>
      <c r="FR35" s="10"/>
      <c r="FS35" s="28">
        <f t="shared" si="42"/>
        <v>0.71</v>
      </c>
      <c r="FT35" s="30">
        <f t="shared" si="43"/>
        <v>88.75</v>
      </c>
      <c r="FU35" s="35">
        <f t="shared" si="44"/>
        <v>5.5025000000000004</v>
      </c>
      <c r="FV35" s="8">
        <v>1</v>
      </c>
      <c r="FW35" s="8"/>
      <c r="FX35" s="8"/>
      <c r="FY35" s="8"/>
      <c r="FZ35" s="8"/>
      <c r="GA35" s="9"/>
      <c r="GB35" s="10"/>
      <c r="GC35" s="28">
        <f t="shared" si="45"/>
        <v>0</v>
      </c>
      <c r="GD35" s="30">
        <f t="shared" si="46"/>
        <v>0</v>
      </c>
      <c r="GE35" s="35">
        <f t="shared" si="47"/>
        <v>0</v>
      </c>
      <c r="GH35" s="37">
        <f t="shared" si="7"/>
        <v>264.79571000000004</v>
      </c>
      <c r="GI35" s="102"/>
      <c r="GJ35" s="103"/>
    </row>
    <row r="36" spans="1:192">
      <c r="A36" s="1"/>
      <c r="B36" s="24"/>
      <c r="C36" s="8"/>
      <c r="D36" s="8"/>
      <c r="E36" s="8"/>
      <c r="F36" s="8"/>
      <c r="G36" s="8">
        <v>1</v>
      </c>
      <c r="H36" s="8"/>
      <c r="I36" s="9"/>
      <c r="J36" s="10"/>
      <c r="K36" s="28">
        <f t="shared" si="8"/>
        <v>1.5</v>
      </c>
      <c r="L36" s="30">
        <f t="shared" si="0"/>
        <v>120</v>
      </c>
      <c r="M36" s="35">
        <f t="shared" si="9"/>
        <v>14.16</v>
      </c>
      <c r="N36" s="83">
        <v>1</v>
      </c>
      <c r="O36" s="84"/>
      <c r="P36" s="84"/>
      <c r="Q36" s="84"/>
      <c r="R36" s="84"/>
      <c r="S36" s="84"/>
      <c r="T36" s="84"/>
      <c r="U36" s="84"/>
      <c r="V36" s="85"/>
      <c r="W36" s="28">
        <f t="shared" si="10"/>
        <v>0</v>
      </c>
      <c r="X36" s="30">
        <f t="shared" si="11"/>
        <v>0</v>
      </c>
      <c r="Y36" s="35">
        <f t="shared" si="12"/>
        <v>0</v>
      </c>
      <c r="Z36" s="24">
        <v>1</v>
      </c>
      <c r="AA36" s="8"/>
      <c r="AB36" s="8"/>
      <c r="AC36" s="8"/>
      <c r="AD36" s="8"/>
      <c r="AE36" s="8"/>
      <c r="AF36" s="8"/>
      <c r="AG36" s="9"/>
      <c r="AH36" s="10"/>
      <c r="AI36" s="28">
        <f t="shared" si="13"/>
        <v>0</v>
      </c>
      <c r="AJ36" s="34">
        <f t="shared" si="14"/>
        <v>0</v>
      </c>
      <c r="AK36" s="35">
        <f t="shared" si="15"/>
        <v>0</v>
      </c>
      <c r="AL36" s="8"/>
      <c r="AM36" s="8"/>
      <c r="AN36" s="8"/>
      <c r="AO36" s="8"/>
      <c r="AP36" s="8">
        <v>1</v>
      </c>
      <c r="AQ36" s="8"/>
      <c r="AR36" s="8"/>
      <c r="AS36" s="9"/>
      <c r="AT36" s="10"/>
      <c r="AU36" s="28">
        <f t="shared" si="16"/>
        <v>0.71</v>
      </c>
      <c r="AV36" s="30">
        <f t="shared" si="17"/>
        <v>120.69999999999999</v>
      </c>
      <c r="AW36" s="35">
        <f t="shared" si="18"/>
        <v>1.4483999999999999</v>
      </c>
      <c r="AX36" s="8"/>
      <c r="AY36" s="8"/>
      <c r="AZ36" s="8"/>
      <c r="BA36" s="8"/>
      <c r="BB36" s="8"/>
      <c r="BC36" s="8"/>
      <c r="BD36" s="8">
        <v>1</v>
      </c>
      <c r="BE36" s="9"/>
      <c r="BF36" s="10"/>
      <c r="BG36" s="28">
        <f t="shared" si="19"/>
        <v>3.5</v>
      </c>
      <c r="BH36" s="30">
        <f t="shared" si="49"/>
        <v>122.5</v>
      </c>
      <c r="BI36" s="35">
        <f t="shared" si="20"/>
        <v>4.2875000000000005</v>
      </c>
      <c r="BJ36" s="8">
        <v>1</v>
      </c>
      <c r="BK36" s="8"/>
      <c r="BL36" s="8"/>
      <c r="BM36" s="8"/>
      <c r="BN36" s="8"/>
      <c r="BO36" s="8"/>
      <c r="BP36" s="8"/>
      <c r="BQ36" s="9"/>
      <c r="BR36" s="10"/>
      <c r="BS36" s="28">
        <f t="shared" si="21"/>
        <v>0</v>
      </c>
      <c r="BT36" s="30">
        <f t="shared" si="2"/>
        <v>0</v>
      </c>
      <c r="BU36" s="35">
        <f t="shared" si="22"/>
        <v>0</v>
      </c>
      <c r="BV36" s="8"/>
      <c r="BW36" s="8">
        <v>1</v>
      </c>
      <c r="BX36" s="8"/>
      <c r="BY36" s="8"/>
      <c r="BZ36" s="8"/>
      <c r="CA36" s="8"/>
      <c r="CB36" s="8"/>
      <c r="CC36" s="9"/>
      <c r="CD36" s="10"/>
      <c r="CE36" s="28">
        <f t="shared" si="23"/>
        <v>0.05</v>
      </c>
      <c r="CF36" s="30">
        <f t="shared" si="24"/>
        <v>8.25</v>
      </c>
      <c r="CG36" s="35">
        <f t="shared" si="25"/>
        <v>7.4249999999999997E-2</v>
      </c>
      <c r="CH36" s="8">
        <v>1</v>
      </c>
      <c r="CI36" s="8"/>
      <c r="CJ36" s="8"/>
      <c r="CK36" s="8"/>
      <c r="CL36" s="8"/>
      <c r="CM36" s="8"/>
      <c r="CN36" s="8"/>
      <c r="CO36" s="9"/>
      <c r="CP36" s="10"/>
      <c r="CQ36" s="28">
        <f t="shared" si="26"/>
        <v>0</v>
      </c>
      <c r="CR36" s="30">
        <f t="shared" si="3"/>
        <v>0</v>
      </c>
      <c r="CS36" s="35">
        <f t="shared" si="27"/>
        <v>0</v>
      </c>
      <c r="CT36" s="8"/>
      <c r="CU36" s="8"/>
      <c r="CV36" s="8"/>
      <c r="CW36" s="8"/>
      <c r="CX36" s="8"/>
      <c r="CY36" s="8">
        <v>1</v>
      </c>
      <c r="CZ36" s="8"/>
      <c r="DA36" s="9"/>
      <c r="DB36" s="10"/>
      <c r="DC36" s="28">
        <f t="shared" si="28"/>
        <v>1.5</v>
      </c>
      <c r="DD36" s="30">
        <f t="shared" si="29"/>
        <v>76.5</v>
      </c>
      <c r="DE36" s="35">
        <f t="shared" si="30"/>
        <v>34.425000000000004</v>
      </c>
      <c r="DF36" s="8"/>
      <c r="DG36" s="8"/>
      <c r="DH36" s="8"/>
      <c r="DI36" s="8"/>
      <c r="DJ36" s="8"/>
      <c r="DK36" s="8">
        <v>1</v>
      </c>
      <c r="DL36" s="8"/>
      <c r="DM36" s="9"/>
      <c r="DN36" s="10"/>
      <c r="DO36" s="28">
        <f t="shared" si="31"/>
        <v>1.5</v>
      </c>
      <c r="DP36" s="30">
        <f t="shared" si="32"/>
        <v>174</v>
      </c>
      <c r="DQ36" s="35">
        <f t="shared" si="33"/>
        <v>37.758000000000003</v>
      </c>
      <c r="DR36" s="8">
        <v>1</v>
      </c>
      <c r="DS36" s="8"/>
      <c r="DT36" s="8"/>
      <c r="DU36" s="8"/>
      <c r="DV36" s="8"/>
      <c r="DW36" s="8"/>
      <c r="DX36" s="8"/>
      <c r="DY36" s="9"/>
      <c r="DZ36" s="10"/>
      <c r="EA36" s="28">
        <f t="shared" si="34"/>
        <v>0</v>
      </c>
      <c r="EB36" s="30">
        <f t="shared" si="48"/>
        <v>0</v>
      </c>
      <c r="EC36" s="35">
        <f t="shared" si="35"/>
        <v>0</v>
      </c>
      <c r="ED36" s="8"/>
      <c r="EE36" s="8"/>
      <c r="EF36" s="8">
        <v>1</v>
      </c>
      <c r="EG36" s="8"/>
      <c r="EH36" s="8"/>
      <c r="EI36" s="8"/>
      <c r="EJ36" s="8"/>
      <c r="EK36" s="9"/>
      <c r="EL36" s="10"/>
      <c r="EM36" s="28">
        <f t="shared" si="36"/>
        <v>0.14000000000000001</v>
      </c>
      <c r="EN36" s="30">
        <f t="shared" si="4"/>
        <v>35</v>
      </c>
      <c r="EO36" s="35">
        <f t="shared" si="37"/>
        <v>3.99</v>
      </c>
      <c r="EP36" s="8">
        <v>1</v>
      </c>
      <c r="EQ36" s="8"/>
      <c r="ER36" s="8"/>
      <c r="ES36" s="8"/>
      <c r="ET36" s="8"/>
      <c r="EU36" s="8"/>
      <c r="EV36" s="8"/>
      <c r="EW36" s="9"/>
      <c r="EX36" s="10"/>
      <c r="EY36" s="28">
        <f t="shared" si="38"/>
        <v>0</v>
      </c>
      <c r="EZ36" s="30">
        <f t="shared" si="5"/>
        <v>0</v>
      </c>
      <c r="FA36" s="32">
        <f t="shared" si="39"/>
        <v>0</v>
      </c>
      <c r="FB36" s="24">
        <v>1</v>
      </c>
      <c r="FC36" s="8"/>
      <c r="FD36" s="8"/>
      <c r="FE36" s="8"/>
      <c r="FF36" s="8"/>
      <c r="FG36" s="9"/>
      <c r="FH36" s="10"/>
      <c r="FI36" s="28">
        <f t="shared" si="40"/>
        <v>0</v>
      </c>
      <c r="FJ36" s="30">
        <f t="shared" si="6"/>
        <v>0</v>
      </c>
      <c r="FK36" s="35">
        <f t="shared" si="41"/>
        <v>0</v>
      </c>
      <c r="FL36" s="8">
        <v>1</v>
      </c>
      <c r="FM36" s="8"/>
      <c r="FN36" s="8"/>
      <c r="FO36" s="8"/>
      <c r="FP36" s="8"/>
      <c r="FQ36" s="9"/>
      <c r="FR36" s="10"/>
      <c r="FS36" s="28">
        <f t="shared" si="42"/>
        <v>0</v>
      </c>
      <c r="FT36" s="30">
        <f t="shared" si="43"/>
        <v>0</v>
      </c>
      <c r="FU36" s="35">
        <f t="shared" si="44"/>
        <v>0</v>
      </c>
      <c r="FV36" s="8">
        <v>1</v>
      </c>
      <c r="FW36" s="8"/>
      <c r="FX36" s="8"/>
      <c r="FY36" s="8"/>
      <c r="FZ36" s="8"/>
      <c r="GA36" s="9"/>
      <c r="GB36" s="10"/>
      <c r="GC36" s="28">
        <f t="shared" si="45"/>
        <v>0</v>
      </c>
      <c r="GD36" s="30">
        <f t="shared" si="46"/>
        <v>0</v>
      </c>
      <c r="GE36" s="35">
        <f t="shared" si="47"/>
        <v>0</v>
      </c>
      <c r="GH36" s="37">
        <f t="shared" si="7"/>
        <v>96.143150000000006</v>
      </c>
      <c r="GI36" s="102"/>
      <c r="GJ36" s="103"/>
    </row>
    <row r="37" spans="1:192">
      <c r="A37" s="78"/>
      <c r="B37" s="79"/>
      <c r="C37" s="80"/>
      <c r="D37" s="80"/>
      <c r="E37" s="80"/>
      <c r="F37" s="80"/>
      <c r="G37" s="80"/>
      <c r="H37" s="80">
        <v>1</v>
      </c>
      <c r="I37" s="81"/>
      <c r="J37" s="82"/>
      <c r="K37" s="28">
        <f t="shared" si="8"/>
        <v>3.5</v>
      </c>
      <c r="L37" s="30">
        <f t="shared" ref="L37:L59" si="50">80*K37</f>
        <v>280</v>
      </c>
      <c r="M37" s="35">
        <f t="shared" si="9"/>
        <v>33.04</v>
      </c>
      <c r="N37" s="91">
        <v>1</v>
      </c>
      <c r="O37" s="92"/>
      <c r="P37" s="92"/>
      <c r="Q37" s="92"/>
      <c r="R37" s="92"/>
      <c r="S37" s="92"/>
      <c r="T37" s="92"/>
      <c r="U37" s="92"/>
      <c r="V37" s="93"/>
      <c r="W37" s="28">
        <f t="shared" si="10"/>
        <v>0</v>
      </c>
      <c r="X37" s="30">
        <f t="shared" si="11"/>
        <v>0</v>
      </c>
      <c r="Y37" s="35">
        <f t="shared" si="12"/>
        <v>0</v>
      </c>
      <c r="Z37" s="98">
        <v>1</v>
      </c>
      <c r="AA37" s="95"/>
      <c r="AB37" s="95"/>
      <c r="AC37" s="95"/>
      <c r="AD37" s="95"/>
      <c r="AE37" s="95"/>
      <c r="AF37" s="95"/>
      <c r="AG37" s="96"/>
      <c r="AH37" s="97"/>
      <c r="AI37" s="28">
        <f t="shared" si="13"/>
        <v>0</v>
      </c>
      <c r="AJ37" s="34">
        <f t="shared" si="14"/>
        <v>0</v>
      </c>
      <c r="AK37" s="35">
        <f t="shared" si="15"/>
        <v>0</v>
      </c>
      <c r="AL37" s="95"/>
      <c r="AM37" s="95"/>
      <c r="AN37" s="95"/>
      <c r="AO37" s="95"/>
      <c r="AP37" s="95">
        <v>1</v>
      </c>
      <c r="AQ37" s="95"/>
      <c r="AR37" s="95"/>
      <c r="AS37" s="96"/>
      <c r="AT37" s="97"/>
      <c r="AU37" s="28">
        <f t="shared" si="16"/>
        <v>0.71</v>
      </c>
      <c r="AV37" s="30">
        <f t="shared" si="17"/>
        <v>120.69999999999999</v>
      </c>
      <c r="AW37" s="35">
        <f t="shared" si="18"/>
        <v>1.4483999999999999</v>
      </c>
      <c r="AX37" s="8"/>
      <c r="AY37" s="8"/>
      <c r="AZ37" s="8"/>
      <c r="BA37" s="8"/>
      <c r="BB37" s="8">
        <v>1</v>
      </c>
      <c r="BC37" s="8"/>
      <c r="BD37" s="8"/>
      <c r="BE37" s="9"/>
      <c r="BF37" s="10"/>
      <c r="BG37" s="28">
        <f t="shared" si="19"/>
        <v>0.71</v>
      </c>
      <c r="BH37" s="30">
        <f t="shared" si="49"/>
        <v>24.849999999999998</v>
      </c>
      <c r="BI37" s="35">
        <f t="shared" si="20"/>
        <v>0.86975000000000002</v>
      </c>
      <c r="BJ37" s="8">
        <v>1</v>
      </c>
      <c r="BK37" s="8"/>
      <c r="BL37" s="8"/>
      <c r="BM37" s="8"/>
      <c r="BN37" s="8"/>
      <c r="BO37" s="8"/>
      <c r="BP37" s="8"/>
      <c r="BQ37" s="9"/>
      <c r="BR37" s="10"/>
      <c r="BS37" s="28">
        <f t="shared" si="21"/>
        <v>0</v>
      </c>
      <c r="BT37" s="30">
        <f t="shared" si="2"/>
        <v>0</v>
      </c>
      <c r="BU37" s="35">
        <f t="shared" si="22"/>
        <v>0</v>
      </c>
      <c r="BV37" s="8"/>
      <c r="BW37" s="8"/>
      <c r="BX37" s="8">
        <v>1</v>
      </c>
      <c r="BY37" s="8"/>
      <c r="BZ37" s="8"/>
      <c r="CA37" s="8"/>
      <c r="CB37" s="8"/>
      <c r="CC37" s="9"/>
      <c r="CD37" s="10"/>
      <c r="CE37" s="28">
        <f t="shared" si="23"/>
        <v>0.14000000000000001</v>
      </c>
      <c r="CF37" s="30">
        <f t="shared" si="24"/>
        <v>23.1</v>
      </c>
      <c r="CG37" s="35">
        <f t="shared" si="25"/>
        <v>0.2079</v>
      </c>
      <c r="CH37" s="8"/>
      <c r="CI37" s="8">
        <v>1</v>
      </c>
      <c r="CJ37" s="8"/>
      <c r="CK37" s="8"/>
      <c r="CL37" s="8"/>
      <c r="CM37" s="8"/>
      <c r="CN37" s="8"/>
      <c r="CO37" s="9"/>
      <c r="CP37" s="10"/>
      <c r="CQ37" s="28">
        <f t="shared" si="26"/>
        <v>0.05</v>
      </c>
      <c r="CR37" s="30">
        <f t="shared" si="3"/>
        <v>16.5</v>
      </c>
      <c r="CS37" s="35">
        <f t="shared" si="27"/>
        <v>1.7985</v>
      </c>
      <c r="CT37" s="8"/>
      <c r="CU37" s="8"/>
      <c r="CV37" s="8"/>
      <c r="CW37" s="8"/>
      <c r="CX37" s="8"/>
      <c r="CY37" s="8">
        <v>1</v>
      </c>
      <c r="CZ37" s="8"/>
      <c r="DA37" s="9"/>
      <c r="DB37" s="10"/>
      <c r="DC37" s="28">
        <f t="shared" si="28"/>
        <v>1.5</v>
      </c>
      <c r="DD37" s="30">
        <f t="shared" si="29"/>
        <v>76.5</v>
      </c>
      <c r="DE37" s="35">
        <f t="shared" si="30"/>
        <v>34.425000000000004</v>
      </c>
      <c r="DF37" s="8"/>
      <c r="DG37" s="8">
        <v>1</v>
      </c>
      <c r="DH37" s="8"/>
      <c r="DI37" s="8"/>
      <c r="DJ37" s="8"/>
      <c r="DK37" s="8"/>
      <c r="DL37" s="8"/>
      <c r="DM37" s="9"/>
      <c r="DN37" s="10"/>
      <c r="DO37" s="28">
        <f t="shared" si="31"/>
        <v>0.05</v>
      </c>
      <c r="DP37" s="30">
        <f t="shared" si="32"/>
        <v>5.8000000000000007</v>
      </c>
      <c r="DQ37" s="35">
        <f t="shared" si="33"/>
        <v>1.2586000000000002</v>
      </c>
      <c r="DR37" s="8"/>
      <c r="DS37" s="8"/>
      <c r="DT37" s="8"/>
      <c r="DU37" s="8"/>
      <c r="DV37" s="8"/>
      <c r="DW37" s="8">
        <v>1</v>
      </c>
      <c r="DX37" s="8"/>
      <c r="DY37" s="9"/>
      <c r="DZ37" s="10"/>
      <c r="EA37" s="28">
        <f t="shared" si="34"/>
        <v>1.5</v>
      </c>
      <c r="EB37" s="30">
        <f t="shared" si="48"/>
        <v>6</v>
      </c>
      <c r="EC37" s="35">
        <f t="shared" si="35"/>
        <v>6.3000000000000007</v>
      </c>
      <c r="ED37" s="8">
        <v>1</v>
      </c>
      <c r="EE37" s="8"/>
      <c r="EF37" s="8"/>
      <c r="EG37" s="8"/>
      <c r="EH37" s="8"/>
      <c r="EI37" s="8"/>
      <c r="EJ37" s="8"/>
      <c r="EK37" s="9"/>
      <c r="EL37" s="10"/>
      <c r="EM37" s="28">
        <f t="shared" si="36"/>
        <v>0</v>
      </c>
      <c r="EN37" s="30">
        <f t="shared" si="4"/>
        <v>0</v>
      </c>
      <c r="EO37" s="35">
        <f t="shared" si="37"/>
        <v>0</v>
      </c>
      <c r="EP37" s="8">
        <v>1</v>
      </c>
      <c r="EQ37" s="8"/>
      <c r="ER37" s="8"/>
      <c r="ES37" s="8"/>
      <c r="ET37" s="8"/>
      <c r="EU37" s="8"/>
      <c r="EV37" s="8"/>
      <c r="EW37" s="9"/>
      <c r="EX37" s="10"/>
      <c r="EY37" s="28">
        <f t="shared" si="38"/>
        <v>0</v>
      </c>
      <c r="EZ37" s="30">
        <f t="shared" si="5"/>
        <v>0</v>
      </c>
      <c r="FA37" s="32">
        <f t="shared" si="39"/>
        <v>0</v>
      </c>
      <c r="FB37" s="24"/>
      <c r="FC37" s="8"/>
      <c r="FD37" s="8"/>
      <c r="FE37" s="8"/>
      <c r="FF37" s="8"/>
      <c r="FG37" s="9">
        <v>1</v>
      </c>
      <c r="FH37" s="10"/>
      <c r="FI37" s="28">
        <f t="shared" si="40"/>
        <v>1.1399999999999999</v>
      </c>
      <c r="FJ37" s="30">
        <f t="shared" si="6"/>
        <v>142.5</v>
      </c>
      <c r="FK37" s="35">
        <f t="shared" si="41"/>
        <v>17.5275</v>
      </c>
      <c r="FL37" s="8">
        <v>1</v>
      </c>
      <c r="FM37" s="8"/>
      <c r="FN37" s="8"/>
      <c r="FO37" s="8"/>
      <c r="FP37" s="8"/>
      <c r="FQ37" s="9"/>
      <c r="FR37" s="10"/>
      <c r="FS37" s="28">
        <f t="shared" si="42"/>
        <v>0</v>
      </c>
      <c r="FT37" s="30">
        <f t="shared" si="43"/>
        <v>0</v>
      </c>
      <c r="FU37" s="35">
        <f t="shared" si="44"/>
        <v>0</v>
      </c>
      <c r="FV37" s="8">
        <v>1</v>
      </c>
      <c r="FW37" s="8"/>
      <c r="FX37" s="8"/>
      <c r="FY37" s="8"/>
      <c r="FZ37" s="8"/>
      <c r="GA37" s="9"/>
      <c r="GB37" s="10"/>
      <c r="GC37" s="28">
        <f t="shared" si="45"/>
        <v>0</v>
      </c>
      <c r="GD37" s="30">
        <f t="shared" si="46"/>
        <v>0</v>
      </c>
      <c r="GE37" s="35">
        <f t="shared" si="47"/>
        <v>0</v>
      </c>
      <c r="GH37" s="37">
        <f t="shared" ref="GH37:GH59" si="51">SUM(Y37,AK37,BU37,CS37,DE37,DQ37,EC37,EO37,FA37,FK37, M37, AW37, BI37, CG37, FU37, GE37)</f>
        <v>96.875650000000007</v>
      </c>
      <c r="GI37" s="102"/>
      <c r="GJ37" s="103"/>
    </row>
    <row r="38" spans="1:192">
      <c r="A38" s="1"/>
      <c r="B38" s="24"/>
      <c r="C38" s="8"/>
      <c r="D38" s="8"/>
      <c r="E38" s="8"/>
      <c r="F38" s="8"/>
      <c r="G38" s="8"/>
      <c r="H38" s="8">
        <v>1</v>
      </c>
      <c r="I38" s="9"/>
      <c r="J38" s="10"/>
      <c r="K38" s="28">
        <f t="shared" si="8"/>
        <v>3.5</v>
      </c>
      <c r="L38" s="30">
        <f t="shared" si="50"/>
        <v>280</v>
      </c>
      <c r="M38" s="35">
        <f t="shared" si="9"/>
        <v>33.04</v>
      </c>
      <c r="N38" s="83">
        <v>1</v>
      </c>
      <c r="O38" s="84"/>
      <c r="P38" s="84"/>
      <c r="Q38" s="84"/>
      <c r="R38" s="84"/>
      <c r="S38" s="84"/>
      <c r="T38" s="84"/>
      <c r="U38" s="84"/>
      <c r="V38" s="85"/>
      <c r="W38" s="28">
        <f t="shared" si="10"/>
        <v>0</v>
      </c>
      <c r="X38" s="30">
        <f t="shared" si="11"/>
        <v>0</v>
      </c>
      <c r="Y38" s="35">
        <f t="shared" si="12"/>
        <v>0</v>
      </c>
      <c r="Z38" s="24"/>
      <c r="AA38" s="8"/>
      <c r="AB38" s="8"/>
      <c r="AC38" s="8">
        <v>1</v>
      </c>
      <c r="AD38" s="8"/>
      <c r="AE38" s="8"/>
      <c r="AF38" s="8"/>
      <c r="AG38" s="9"/>
      <c r="AH38" s="10"/>
      <c r="AI38" s="28">
        <f t="shared" si="13"/>
        <v>0.36</v>
      </c>
      <c r="AJ38" s="34">
        <f t="shared" si="14"/>
        <v>60.12</v>
      </c>
      <c r="AK38" s="35">
        <f t="shared" si="15"/>
        <v>6.4929600000000001</v>
      </c>
      <c r="AL38" s="8"/>
      <c r="AM38" s="8"/>
      <c r="AN38" s="8"/>
      <c r="AO38" s="8">
        <v>1</v>
      </c>
      <c r="AP38" s="8"/>
      <c r="AQ38" s="8"/>
      <c r="AR38" s="8"/>
      <c r="AS38" s="9"/>
      <c r="AT38" s="10"/>
      <c r="AU38" s="28">
        <f t="shared" si="16"/>
        <v>0.36</v>
      </c>
      <c r="AV38" s="30">
        <f t="shared" si="17"/>
        <v>61.199999999999996</v>
      </c>
      <c r="AW38" s="35">
        <f t="shared" si="18"/>
        <v>0.73439999999999994</v>
      </c>
      <c r="AX38" s="8"/>
      <c r="AY38" s="8"/>
      <c r="AZ38" s="8">
        <v>1</v>
      </c>
      <c r="BA38" s="8"/>
      <c r="BB38" s="8"/>
      <c r="BC38" s="8"/>
      <c r="BD38" s="8"/>
      <c r="BE38" s="9"/>
      <c r="BF38" s="10"/>
      <c r="BG38" s="28">
        <f t="shared" si="19"/>
        <v>0.14000000000000001</v>
      </c>
      <c r="BH38" s="30">
        <f t="shared" si="49"/>
        <v>4.9000000000000004</v>
      </c>
      <c r="BI38" s="35">
        <f t="shared" si="20"/>
        <v>0.17150000000000004</v>
      </c>
      <c r="BJ38" s="8">
        <v>1</v>
      </c>
      <c r="BK38" s="8"/>
      <c r="BL38" s="8"/>
      <c r="BM38" s="8"/>
      <c r="BN38" s="8"/>
      <c r="BO38" s="8"/>
      <c r="BP38" s="8"/>
      <c r="BQ38" s="9"/>
      <c r="BR38" s="10"/>
      <c r="BS38" s="28">
        <f t="shared" si="21"/>
        <v>0</v>
      </c>
      <c r="BT38" s="30">
        <f t="shared" si="2"/>
        <v>0</v>
      </c>
      <c r="BU38" s="35">
        <f t="shared" si="22"/>
        <v>0</v>
      </c>
      <c r="BV38" s="8"/>
      <c r="BW38" s="8"/>
      <c r="BX38" s="8"/>
      <c r="BY38" s="8">
        <v>1</v>
      </c>
      <c r="BZ38" s="8"/>
      <c r="CA38" s="8"/>
      <c r="CB38" s="8"/>
      <c r="CC38" s="9"/>
      <c r="CD38" s="10"/>
      <c r="CE38" s="28">
        <f t="shared" si="23"/>
        <v>0.36</v>
      </c>
      <c r="CF38" s="30">
        <f t="shared" si="24"/>
        <v>59.4</v>
      </c>
      <c r="CG38" s="35">
        <f t="shared" si="25"/>
        <v>0.53459999999999996</v>
      </c>
      <c r="CH38" s="8">
        <v>1</v>
      </c>
      <c r="CI38" s="8"/>
      <c r="CJ38" s="8"/>
      <c r="CK38" s="8"/>
      <c r="CL38" s="8"/>
      <c r="CM38" s="8"/>
      <c r="CN38" s="8"/>
      <c r="CO38" s="9"/>
      <c r="CP38" s="10"/>
      <c r="CQ38" s="28">
        <f t="shared" si="26"/>
        <v>0</v>
      </c>
      <c r="CR38" s="30">
        <f t="shared" si="3"/>
        <v>0</v>
      </c>
      <c r="CS38" s="35">
        <f t="shared" si="27"/>
        <v>0</v>
      </c>
      <c r="CT38" s="8"/>
      <c r="CU38" s="8"/>
      <c r="CV38" s="8"/>
      <c r="CW38" s="8"/>
      <c r="CX38" s="8"/>
      <c r="CY38" s="8">
        <v>1</v>
      </c>
      <c r="CZ38" s="8"/>
      <c r="DA38" s="9"/>
      <c r="DB38" s="10"/>
      <c r="DC38" s="28">
        <f t="shared" si="28"/>
        <v>1.5</v>
      </c>
      <c r="DD38" s="30">
        <f t="shared" si="29"/>
        <v>76.5</v>
      </c>
      <c r="DE38" s="35">
        <f t="shared" si="30"/>
        <v>34.425000000000004</v>
      </c>
      <c r="DF38" s="8">
        <v>1</v>
      </c>
      <c r="DG38" s="8"/>
      <c r="DH38" s="8"/>
      <c r="DI38" s="8"/>
      <c r="DJ38" s="8"/>
      <c r="DK38" s="8"/>
      <c r="DL38" s="8"/>
      <c r="DM38" s="9"/>
      <c r="DN38" s="10"/>
      <c r="DO38" s="28">
        <f t="shared" si="31"/>
        <v>0</v>
      </c>
      <c r="DP38" s="30">
        <f t="shared" si="32"/>
        <v>0</v>
      </c>
      <c r="DQ38" s="35">
        <f t="shared" si="33"/>
        <v>0</v>
      </c>
      <c r="DR38" s="8">
        <v>1</v>
      </c>
      <c r="DS38" s="8"/>
      <c r="DT38" s="8"/>
      <c r="DU38" s="8"/>
      <c r="DV38" s="8"/>
      <c r="DW38" s="8"/>
      <c r="DX38" s="8"/>
      <c r="DY38" s="9"/>
      <c r="DZ38" s="10"/>
      <c r="EA38" s="28">
        <f t="shared" si="34"/>
        <v>0</v>
      </c>
      <c r="EB38" s="30">
        <f t="shared" si="48"/>
        <v>0</v>
      </c>
      <c r="EC38" s="35">
        <f t="shared" si="35"/>
        <v>0</v>
      </c>
      <c r="ED38" s="8"/>
      <c r="EE38" s="8">
        <v>1</v>
      </c>
      <c r="EF38" s="8"/>
      <c r="EG38" s="8"/>
      <c r="EH38" s="8"/>
      <c r="EI38" s="8"/>
      <c r="EJ38" s="8"/>
      <c r="EK38" s="9"/>
      <c r="EL38" s="10"/>
      <c r="EM38" s="28">
        <f t="shared" si="36"/>
        <v>0.05</v>
      </c>
      <c r="EN38" s="30">
        <f t="shared" si="4"/>
        <v>12.5</v>
      </c>
      <c r="EO38" s="35">
        <f t="shared" si="37"/>
        <v>1.425</v>
      </c>
      <c r="EP38" s="8">
        <v>1</v>
      </c>
      <c r="EQ38" s="8"/>
      <c r="ER38" s="8"/>
      <c r="ES38" s="8"/>
      <c r="ET38" s="8"/>
      <c r="EU38" s="8"/>
      <c r="EV38" s="8"/>
      <c r="EW38" s="9"/>
      <c r="EX38" s="10"/>
      <c r="EY38" s="28">
        <f t="shared" si="38"/>
        <v>0</v>
      </c>
      <c r="EZ38" s="30">
        <f t="shared" si="5"/>
        <v>0</v>
      </c>
      <c r="FA38" s="32">
        <f t="shared" si="39"/>
        <v>0</v>
      </c>
      <c r="FB38" s="24">
        <v>1</v>
      </c>
      <c r="FC38" s="8"/>
      <c r="FD38" s="8"/>
      <c r="FE38" s="8"/>
      <c r="FF38" s="8"/>
      <c r="FG38" s="9"/>
      <c r="FH38" s="10"/>
      <c r="FI38" s="28">
        <f t="shared" si="40"/>
        <v>0</v>
      </c>
      <c r="FJ38" s="30">
        <f t="shared" si="6"/>
        <v>0</v>
      </c>
      <c r="FK38" s="35">
        <f t="shared" si="41"/>
        <v>0</v>
      </c>
      <c r="FL38" s="8"/>
      <c r="FM38" s="8"/>
      <c r="FN38" s="8"/>
      <c r="FO38" s="8"/>
      <c r="FP38" s="8">
        <v>1</v>
      </c>
      <c r="FQ38" s="9"/>
      <c r="FR38" s="10"/>
      <c r="FS38" s="28">
        <f t="shared" si="42"/>
        <v>0.71</v>
      </c>
      <c r="FT38" s="30">
        <f t="shared" si="43"/>
        <v>88.75</v>
      </c>
      <c r="FU38" s="35">
        <f t="shared" si="44"/>
        <v>5.5025000000000004</v>
      </c>
      <c r="FV38" s="8">
        <v>1</v>
      </c>
      <c r="FW38" s="8"/>
      <c r="FX38" s="8"/>
      <c r="FY38" s="8"/>
      <c r="FZ38" s="8"/>
      <c r="GA38" s="9"/>
      <c r="GB38" s="10"/>
      <c r="GC38" s="28">
        <f t="shared" si="45"/>
        <v>0</v>
      </c>
      <c r="GD38" s="30">
        <f t="shared" si="46"/>
        <v>0</v>
      </c>
      <c r="GE38" s="35">
        <f t="shared" si="47"/>
        <v>0</v>
      </c>
      <c r="GH38" s="37">
        <f t="shared" si="51"/>
        <v>82.325959999999981</v>
      </c>
      <c r="GI38" s="102"/>
      <c r="GJ38" s="103"/>
    </row>
    <row r="39" spans="1:192">
      <c r="A39" s="78"/>
      <c r="B39" s="79"/>
      <c r="C39" s="80"/>
      <c r="D39" s="80"/>
      <c r="E39" s="80"/>
      <c r="F39" s="80">
        <v>1</v>
      </c>
      <c r="G39" s="80"/>
      <c r="H39" s="80"/>
      <c r="I39" s="81"/>
      <c r="J39" s="82"/>
      <c r="K39" s="28">
        <f t="shared" si="8"/>
        <v>0.71</v>
      </c>
      <c r="L39" s="30">
        <f t="shared" si="50"/>
        <v>56.8</v>
      </c>
      <c r="M39" s="35">
        <f t="shared" si="9"/>
        <v>6.702399999999999</v>
      </c>
      <c r="N39" s="91">
        <v>1</v>
      </c>
      <c r="O39" s="92"/>
      <c r="P39" s="92"/>
      <c r="Q39" s="92"/>
      <c r="R39" s="92"/>
      <c r="S39" s="92"/>
      <c r="T39" s="92"/>
      <c r="U39" s="92"/>
      <c r="V39" s="93"/>
      <c r="W39" s="28">
        <f t="shared" si="10"/>
        <v>0</v>
      </c>
      <c r="X39" s="30">
        <f t="shared" si="11"/>
        <v>0</v>
      </c>
      <c r="Y39" s="35">
        <f t="shared" si="12"/>
        <v>0</v>
      </c>
      <c r="Z39" s="98">
        <v>1</v>
      </c>
      <c r="AA39" s="95"/>
      <c r="AB39" s="95"/>
      <c r="AC39" s="95"/>
      <c r="AD39" s="95"/>
      <c r="AE39" s="95"/>
      <c r="AF39" s="95"/>
      <c r="AG39" s="96"/>
      <c r="AH39" s="97"/>
      <c r="AI39" s="28">
        <f t="shared" si="13"/>
        <v>0</v>
      </c>
      <c r="AJ39" s="34">
        <f t="shared" si="14"/>
        <v>0</v>
      </c>
      <c r="AK39" s="35">
        <f t="shared" si="15"/>
        <v>0</v>
      </c>
      <c r="AL39" s="95"/>
      <c r="AM39" s="95"/>
      <c r="AN39" s="95">
        <v>1</v>
      </c>
      <c r="AO39" s="95"/>
      <c r="AP39" s="95"/>
      <c r="AQ39" s="95"/>
      <c r="AR39" s="95"/>
      <c r="AS39" s="96"/>
      <c r="AT39" s="97"/>
      <c r="AU39" s="28">
        <f t="shared" si="16"/>
        <v>0.14000000000000001</v>
      </c>
      <c r="AV39" s="30">
        <f t="shared" si="17"/>
        <v>23.8</v>
      </c>
      <c r="AW39" s="35">
        <f t="shared" si="18"/>
        <v>0.28560000000000002</v>
      </c>
      <c r="AX39" s="8"/>
      <c r="AY39" s="8"/>
      <c r="AZ39" s="8"/>
      <c r="BA39" s="8"/>
      <c r="BB39" s="8">
        <v>1</v>
      </c>
      <c r="BC39" s="8"/>
      <c r="BD39" s="8"/>
      <c r="BE39" s="9"/>
      <c r="BF39" s="10"/>
      <c r="BG39" s="28">
        <f t="shared" si="19"/>
        <v>0.71</v>
      </c>
      <c r="BH39" s="30">
        <f t="shared" si="49"/>
        <v>24.849999999999998</v>
      </c>
      <c r="BI39" s="35">
        <f t="shared" si="20"/>
        <v>0.86975000000000002</v>
      </c>
      <c r="BJ39" s="8">
        <v>1</v>
      </c>
      <c r="BK39" s="8"/>
      <c r="BL39" s="8"/>
      <c r="BM39" s="8"/>
      <c r="BN39" s="8"/>
      <c r="BO39" s="8"/>
      <c r="BP39" s="8"/>
      <c r="BQ39" s="9"/>
      <c r="BR39" s="10"/>
      <c r="BS39" s="28">
        <f t="shared" si="21"/>
        <v>0</v>
      </c>
      <c r="BT39" s="30">
        <f t="shared" si="2"/>
        <v>0</v>
      </c>
      <c r="BU39" s="35">
        <f t="shared" si="22"/>
        <v>0</v>
      </c>
      <c r="BV39" s="8">
        <v>1</v>
      </c>
      <c r="BW39" s="8"/>
      <c r="BX39" s="8"/>
      <c r="BY39" s="8"/>
      <c r="BZ39" s="8"/>
      <c r="CA39" s="8"/>
      <c r="CB39" s="8"/>
      <c r="CC39" s="9"/>
      <c r="CD39" s="10"/>
      <c r="CE39" s="28">
        <f t="shared" si="23"/>
        <v>0</v>
      </c>
      <c r="CF39" s="30">
        <f t="shared" si="24"/>
        <v>0</v>
      </c>
      <c r="CG39" s="35">
        <f t="shared" si="25"/>
        <v>0</v>
      </c>
      <c r="CH39" s="8">
        <v>1</v>
      </c>
      <c r="CI39" s="8"/>
      <c r="CJ39" s="8"/>
      <c r="CK39" s="8"/>
      <c r="CL39" s="8"/>
      <c r="CM39" s="8"/>
      <c r="CN39" s="8"/>
      <c r="CO39" s="9"/>
      <c r="CP39" s="10"/>
      <c r="CQ39" s="28">
        <f t="shared" si="26"/>
        <v>0</v>
      </c>
      <c r="CR39" s="30">
        <f t="shared" si="3"/>
        <v>0</v>
      </c>
      <c r="CS39" s="35">
        <f t="shared" si="27"/>
        <v>0</v>
      </c>
      <c r="CT39" s="8"/>
      <c r="CU39" s="8">
        <v>1</v>
      </c>
      <c r="CV39" s="8"/>
      <c r="CW39" s="8"/>
      <c r="CX39" s="8"/>
      <c r="CY39" s="8"/>
      <c r="CZ39" s="8"/>
      <c r="DA39" s="9"/>
      <c r="DB39" s="10"/>
      <c r="DC39" s="28">
        <f t="shared" si="28"/>
        <v>0.05</v>
      </c>
      <c r="DD39" s="30">
        <f t="shared" si="29"/>
        <v>2.5500000000000003</v>
      </c>
      <c r="DE39" s="35">
        <f t="shared" si="30"/>
        <v>1.1475000000000002</v>
      </c>
      <c r="DF39" s="8"/>
      <c r="DG39" s="8"/>
      <c r="DH39" s="8">
        <v>1</v>
      </c>
      <c r="DI39" s="8"/>
      <c r="DJ39" s="8"/>
      <c r="DK39" s="8"/>
      <c r="DL39" s="8"/>
      <c r="DM39" s="9"/>
      <c r="DN39" s="10"/>
      <c r="DO39" s="28">
        <f t="shared" si="31"/>
        <v>0.14000000000000001</v>
      </c>
      <c r="DP39" s="30">
        <f t="shared" si="32"/>
        <v>16.240000000000002</v>
      </c>
      <c r="DQ39" s="35">
        <f t="shared" si="33"/>
        <v>3.5240800000000005</v>
      </c>
      <c r="DR39" s="8">
        <v>1</v>
      </c>
      <c r="DS39" s="8"/>
      <c r="DT39" s="8"/>
      <c r="DU39" s="8"/>
      <c r="DV39" s="8"/>
      <c r="DW39" s="8"/>
      <c r="DX39" s="8"/>
      <c r="DY39" s="9"/>
      <c r="DZ39" s="10"/>
      <c r="EA39" s="28">
        <f t="shared" si="34"/>
        <v>0</v>
      </c>
      <c r="EB39" s="30">
        <f t="shared" si="48"/>
        <v>0</v>
      </c>
      <c r="EC39" s="35">
        <f t="shared" si="35"/>
        <v>0</v>
      </c>
      <c r="ED39" s="8">
        <v>1</v>
      </c>
      <c r="EE39" s="8"/>
      <c r="EF39" s="8"/>
      <c r="EG39" s="8"/>
      <c r="EH39" s="8"/>
      <c r="EI39" s="8"/>
      <c r="EJ39" s="8"/>
      <c r="EK39" s="9"/>
      <c r="EL39" s="10"/>
      <c r="EM39" s="28">
        <f t="shared" si="36"/>
        <v>0</v>
      </c>
      <c r="EN39" s="30">
        <f t="shared" si="4"/>
        <v>0</v>
      </c>
      <c r="EO39" s="35">
        <f t="shared" si="37"/>
        <v>0</v>
      </c>
      <c r="EP39" s="8">
        <v>1</v>
      </c>
      <c r="EQ39" s="8"/>
      <c r="ER39" s="8"/>
      <c r="ES39" s="8"/>
      <c r="ET39" s="8"/>
      <c r="EU39" s="8"/>
      <c r="EV39" s="8"/>
      <c r="EW39" s="9"/>
      <c r="EX39" s="10"/>
      <c r="EY39" s="28">
        <f t="shared" si="38"/>
        <v>0</v>
      </c>
      <c r="EZ39" s="30">
        <f t="shared" si="5"/>
        <v>0</v>
      </c>
      <c r="FA39" s="32">
        <f t="shared" si="39"/>
        <v>0</v>
      </c>
      <c r="FB39" s="24"/>
      <c r="FC39" s="8"/>
      <c r="FD39" s="8"/>
      <c r="FE39" s="8"/>
      <c r="FF39" s="8"/>
      <c r="FG39" s="9">
        <v>1</v>
      </c>
      <c r="FH39" s="10"/>
      <c r="FI39" s="28">
        <f t="shared" si="40"/>
        <v>1.1399999999999999</v>
      </c>
      <c r="FJ39" s="30">
        <f t="shared" si="6"/>
        <v>142.5</v>
      </c>
      <c r="FK39" s="35">
        <f t="shared" si="41"/>
        <v>17.5275</v>
      </c>
      <c r="FL39" s="8">
        <v>1</v>
      </c>
      <c r="FM39" s="8"/>
      <c r="FN39" s="8"/>
      <c r="FO39" s="8"/>
      <c r="FP39" s="8"/>
      <c r="FQ39" s="9"/>
      <c r="FR39" s="10"/>
      <c r="FS39" s="28">
        <f t="shared" si="42"/>
        <v>0</v>
      </c>
      <c r="FT39" s="30">
        <f t="shared" si="43"/>
        <v>0</v>
      </c>
      <c r="FU39" s="35">
        <f t="shared" si="44"/>
        <v>0</v>
      </c>
      <c r="FV39" s="8">
        <v>1</v>
      </c>
      <c r="FW39" s="8"/>
      <c r="FX39" s="8"/>
      <c r="FY39" s="8"/>
      <c r="FZ39" s="8"/>
      <c r="GA39" s="9"/>
      <c r="GB39" s="10"/>
      <c r="GC39" s="28">
        <f t="shared" si="45"/>
        <v>0</v>
      </c>
      <c r="GD39" s="30">
        <f t="shared" si="46"/>
        <v>0</v>
      </c>
      <c r="GE39" s="35">
        <f t="shared" si="47"/>
        <v>0</v>
      </c>
      <c r="GH39" s="37">
        <f t="shared" si="51"/>
        <v>30.056829999999998</v>
      </c>
      <c r="GI39" s="102"/>
      <c r="GJ39" s="103"/>
    </row>
    <row r="40" spans="1:192">
      <c r="A40" s="1"/>
      <c r="B40" s="24"/>
      <c r="C40" s="8"/>
      <c r="D40" s="8"/>
      <c r="E40" s="8"/>
      <c r="F40" s="8"/>
      <c r="G40" s="8"/>
      <c r="H40" s="8">
        <v>1</v>
      </c>
      <c r="I40" s="9"/>
      <c r="J40" s="10"/>
      <c r="K40" s="28">
        <f t="shared" si="8"/>
        <v>3.5</v>
      </c>
      <c r="L40" s="30">
        <f t="shared" si="50"/>
        <v>280</v>
      </c>
      <c r="M40" s="35">
        <f t="shared" si="9"/>
        <v>33.04</v>
      </c>
      <c r="N40" s="83">
        <v>1</v>
      </c>
      <c r="O40" s="84"/>
      <c r="P40" s="84"/>
      <c r="Q40" s="84"/>
      <c r="R40" s="84"/>
      <c r="S40" s="84"/>
      <c r="T40" s="84"/>
      <c r="U40" s="84"/>
      <c r="V40" s="85"/>
      <c r="W40" s="28">
        <f t="shared" si="10"/>
        <v>0</v>
      </c>
      <c r="X40" s="30">
        <f t="shared" si="11"/>
        <v>0</v>
      </c>
      <c r="Y40" s="35">
        <f t="shared" si="12"/>
        <v>0</v>
      </c>
      <c r="Z40" s="24">
        <v>1</v>
      </c>
      <c r="AA40" s="8"/>
      <c r="AB40" s="8"/>
      <c r="AC40" s="8"/>
      <c r="AD40" s="8"/>
      <c r="AE40" s="8"/>
      <c r="AF40" s="8"/>
      <c r="AG40" s="9"/>
      <c r="AH40" s="10"/>
      <c r="AI40" s="28">
        <f t="shared" si="13"/>
        <v>0</v>
      </c>
      <c r="AJ40" s="34">
        <f t="shared" si="14"/>
        <v>0</v>
      </c>
      <c r="AK40" s="35">
        <f t="shared" si="15"/>
        <v>0</v>
      </c>
      <c r="AL40" s="8"/>
      <c r="AM40" s="8"/>
      <c r="AN40" s="8"/>
      <c r="AO40" s="8">
        <v>1</v>
      </c>
      <c r="AP40" s="8"/>
      <c r="AQ40" s="8"/>
      <c r="AR40" s="8"/>
      <c r="AS40" s="9"/>
      <c r="AT40" s="10"/>
      <c r="AU40" s="28">
        <f t="shared" si="16"/>
        <v>0.36</v>
      </c>
      <c r="AV40" s="30">
        <f t="shared" si="17"/>
        <v>61.199999999999996</v>
      </c>
      <c r="AW40" s="35">
        <f t="shared" si="18"/>
        <v>0.73439999999999994</v>
      </c>
      <c r="AX40" s="8"/>
      <c r="AY40" s="8"/>
      <c r="AZ40" s="8"/>
      <c r="BA40" s="8"/>
      <c r="BB40" s="8"/>
      <c r="BC40" s="8"/>
      <c r="BD40" s="8"/>
      <c r="BE40" s="9">
        <v>1</v>
      </c>
      <c r="BF40" s="10"/>
      <c r="BG40" s="28">
        <f t="shared" si="19"/>
        <v>6</v>
      </c>
      <c r="BH40" s="30">
        <f t="shared" si="49"/>
        <v>210</v>
      </c>
      <c r="BI40" s="35">
        <f t="shared" si="20"/>
        <v>7.3500000000000005</v>
      </c>
      <c r="BJ40" s="8">
        <v>1</v>
      </c>
      <c r="BK40" s="8"/>
      <c r="BL40" s="8"/>
      <c r="BM40" s="8"/>
      <c r="BN40" s="8"/>
      <c r="BO40" s="8"/>
      <c r="BP40" s="8"/>
      <c r="BQ40" s="9"/>
      <c r="BR40" s="10"/>
      <c r="BS40" s="28">
        <f t="shared" si="21"/>
        <v>0</v>
      </c>
      <c r="BT40" s="30">
        <f t="shared" si="2"/>
        <v>0</v>
      </c>
      <c r="BU40" s="35">
        <f t="shared" si="22"/>
        <v>0</v>
      </c>
      <c r="BV40" s="8">
        <v>1</v>
      </c>
      <c r="BW40" s="8"/>
      <c r="BX40" s="8"/>
      <c r="BY40" s="8"/>
      <c r="BZ40" s="8"/>
      <c r="CA40" s="8"/>
      <c r="CB40" s="8"/>
      <c r="CC40" s="9"/>
      <c r="CD40" s="10"/>
      <c r="CE40" s="28">
        <f t="shared" si="23"/>
        <v>0</v>
      </c>
      <c r="CF40" s="30">
        <f t="shared" si="24"/>
        <v>0</v>
      </c>
      <c r="CG40" s="35">
        <f t="shared" si="25"/>
        <v>0</v>
      </c>
      <c r="CH40" s="8">
        <v>1</v>
      </c>
      <c r="CI40" s="8"/>
      <c r="CJ40" s="8"/>
      <c r="CK40" s="8"/>
      <c r="CL40" s="8"/>
      <c r="CM40" s="8"/>
      <c r="CN40" s="8"/>
      <c r="CO40" s="9"/>
      <c r="CP40" s="10"/>
      <c r="CQ40" s="28">
        <f t="shared" si="26"/>
        <v>0</v>
      </c>
      <c r="CR40" s="30">
        <f t="shared" si="3"/>
        <v>0</v>
      </c>
      <c r="CS40" s="35">
        <f t="shared" si="27"/>
        <v>0</v>
      </c>
      <c r="CT40" s="8"/>
      <c r="CU40" s="8"/>
      <c r="CV40" s="8">
        <v>1</v>
      </c>
      <c r="CW40" s="8"/>
      <c r="CX40" s="8"/>
      <c r="CY40" s="8"/>
      <c r="CZ40" s="8"/>
      <c r="DA40" s="9"/>
      <c r="DB40" s="10"/>
      <c r="DC40" s="28">
        <f t="shared" si="28"/>
        <v>0.14000000000000001</v>
      </c>
      <c r="DD40" s="30">
        <f t="shared" si="29"/>
        <v>7.1400000000000006</v>
      </c>
      <c r="DE40" s="35">
        <f t="shared" si="30"/>
        <v>3.2130000000000005</v>
      </c>
      <c r="DF40" s="8">
        <v>1</v>
      </c>
      <c r="DG40" s="8"/>
      <c r="DH40" s="8"/>
      <c r="DI40" s="8"/>
      <c r="DJ40" s="8"/>
      <c r="DK40" s="8"/>
      <c r="DL40" s="8"/>
      <c r="DM40" s="9"/>
      <c r="DN40" s="10"/>
      <c r="DO40" s="28">
        <f t="shared" si="31"/>
        <v>0</v>
      </c>
      <c r="DP40" s="30">
        <f t="shared" si="32"/>
        <v>0</v>
      </c>
      <c r="DQ40" s="35">
        <f t="shared" si="33"/>
        <v>0</v>
      </c>
      <c r="DR40" s="8"/>
      <c r="DS40" s="8"/>
      <c r="DT40" s="8"/>
      <c r="DU40" s="8"/>
      <c r="DV40" s="8"/>
      <c r="DW40" s="8"/>
      <c r="DX40" s="8"/>
      <c r="DY40" s="9">
        <v>1</v>
      </c>
      <c r="DZ40" s="10"/>
      <c r="EA40" s="28">
        <f t="shared" si="34"/>
        <v>6</v>
      </c>
      <c r="EB40" s="30">
        <f t="shared" si="48"/>
        <v>24</v>
      </c>
      <c r="EC40" s="35">
        <f t="shared" si="35"/>
        <v>25.200000000000003</v>
      </c>
      <c r="ED40" s="8">
        <v>1</v>
      </c>
      <c r="EE40" s="8"/>
      <c r="EF40" s="8"/>
      <c r="EG40" s="8"/>
      <c r="EH40" s="8"/>
      <c r="EI40" s="8"/>
      <c r="EJ40" s="8"/>
      <c r="EK40" s="9"/>
      <c r="EL40" s="10"/>
      <c r="EM40" s="28">
        <f t="shared" si="36"/>
        <v>0</v>
      </c>
      <c r="EN40" s="30">
        <f t="shared" si="4"/>
        <v>0</v>
      </c>
      <c r="EO40" s="35">
        <f t="shared" si="37"/>
        <v>0</v>
      </c>
      <c r="EP40" s="8"/>
      <c r="EQ40" s="8"/>
      <c r="ER40" s="8">
        <v>1</v>
      </c>
      <c r="ES40" s="8"/>
      <c r="ET40" s="8"/>
      <c r="EU40" s="8"/>
      <c r="EV40" s="8"/>
      <c r="EW40" s="9"/>
      <c r="EX40" s="10"/>
      <c r="EY40" s="28">
        <f t="shared" si="38"/>
        <v>0.14000000000000001</v>
      </c>
      <c r="EZ40" s="30">
        <f t="shared" si="5"/>
        <v>35</v>
      </c>
      <c r="FA40" s="32">
        <f t="shared" si="39"/>
        <v>3.0449999999999999</v>
      </c>
      <c r="FB40" s="24">
        <v>1</v>
      </c>
      <c r="FC40" s="8"/>
      <c r="FD40" s="8"/>
      <c r="FE40" s="8"/>
      <c r="FF40" s="8"/>
      <c r="FG40" s="9"/>
      <c r="FH40" s="10"/>
      <c r="FI40" s="28">
        <f t="shared" si="40"/>
        <v>0</v>
      </c>
      <c r="FJ40" s="30">
        <f t="shared" si="6"/>
        <v>0</v>
      </c>
      <c r="FK40" s="35">
        <f t="shared" si="41"/>
        <v>0</v>
      </c>
      <c r="FL40" s="8"/>
      <c r="FM40" s="8"/>
      <c r="FN40" s="8"/>
      <c r="FO40" s="8"/>
      <c r="FP40" s="8"/>
      <c r="FQ40" s="9">
        <v>1</v>
      </c>
      <c r="FR40" s="10"/>
      <c r="FS40" s="28">
        <f t="shared" si="42"/>
        <v>1.1399999999999999</v>
      </c>
      <c r="FT40" s="30">
        <f t="shared" si="43"/>
        <v>142.5</v>
      </c>
      <c r="FU40" s="35">
        <f t="shared" si="44"/>
        <v>8.8349999999999991</v>
      </c>
      <c r="FV40" s="8">
        <v>1</v>
      </c>
      <c r="FW40" s="8"/>
      <c r="FX40" s="8"/>
      <c r="FY40" s="8"/>
      <c r="FZ40" s="8"/>
      <c r="GA40" s="9"/>
      <c r="GB40" s="10"/>
      <c r="GC40" s="28">
        <f t="shared" si="45"/>
        <v>0</v>
      </c>
      <c r="GD40" s="30">
        <f t="shared" si="46"/>
        <v>0</v>
      </c>
      <c r="GE40" s="35">
        <f t="shared" si="47"/>
        <v>0</v>
      </c>
      <c r="GH40" s="37">
        <f t="shared" si="51"/>
        <v>81.417399999999986</v>
      </c>
      <c r="GI40" s="102"/>
      <c r="GJ40" s="103"/>
    </row>
    <row r="41" spans="1:192">
      <c r="A41" s="78"/>
      <c r="B41" s="79"/>
      <c r="C41" s="80"/>
      <c r="D41" s="80"/>
      <c r="E41" s="80"/>
      <c r="F41" s="80"/>
      <c r="G41" s="80"/>
      <c r="H41" s="80">
        <v>1</v>
      </c>
      <c r="I41" s="81"/>
      <c r="J41" s="82"/>
      <c r="K41" s="28">
        <f t="shared" si="8"/>
        <v>3.5</v>
      </c>
      <c r="L41" s="30">
        <f t="shared" si="50"/>
        <v>280</v>
      </c>
      <c r="M41" s="35">
        <f t="shared" si="9"/>
        <v>33.04</v>
      </c>
      <c r="N41" s="91">
        <v>1</v>
      </c>
      <c r="O41" s="92"/>
      <c r="P41" s="92"/>
      <c r="Q41" s="92"/>
      <c r="R41" s="92"/>
      <c r="S41" s="92"/>
      <c r="T41" s="92"/>
      <c r="U41" s="92"/>
      <c r="V41" s="93"/>
      <c r="W41" s="28">
        <f t="shared" si="10"/>
        <v>0</v>
      </c>
      <c r="X41" s="30">
        <f t="shared" si="11"/>
        <v>0</v>
      </c>
      <c r="Y41" s="35">
        <f t="shared" si="12"/>
        <v>0</v>
      </c>
      <c r="Z41" s="98">
        <v>1</v>
      </c>
      <c r="AA41" s="95"/>
      <c r="AB41" s="95"/>
      <c r="AC41" s="95"/>
      <c r="AD41" s="95"/>
      <c r="AE41" s="95"/>
      <c r="AF41" s="95"/>
      <c r="AG41" s="96"/>
      <c r="AH41" s="97"/>
      <c r="AI41" s="28">
        <f t="shared" si="13"/>
        <v>0</v>
      </c>
      <c r="AJ41" s="34">
        <f t="shared" si="14"/>
        <v>0</v>
      </c>
      <c r="AK41" s="35">
        <f t="shared" si="15"/>
        <v>0</v>
      </c>
      <c r="AL41" s="95"/>
      <c r="AM41" s="95"/>
      <c r="AN41" s="95"/>
      <c r="AO41" s="95">
        <v>1</v>
      </c>
      <c r="AP41" s="95"/>
      <c r="AQ41" s="95"/>
      <c r="AR41" s="95"/>
      <c r="AS41" s="96"/>
      <c r="AT41" s="97"/>
      <c r="AU41" s="28">
        <f t="shared" si="16"/>
        <v>0.36</v>
      </c>
      <c r="AV41" s="30">
        <f t="shared" si="17"/>
        <v>61.199999999999996</v>
      </c>
      <c r="AW41" s="35">
        <f t="shared" si="18"/>
        <v>0.73439999999999994</v>
      </c>
      <c r="AX41" s="8"/>
      <c r="AY41" s="8"/>
      <c r="AZ41" s="8"/>
      <c r="BA41" s="8"/>
      <c r="BB41" s="8"/>
      <c r="BC41" s="8"/>
      <c r="BD41" s="8">
        <v>1</v>
      </c>
      <c r="BE41" s="9"/>
      <c r="BF41" s="10"/>
      <c r="BG41" s="28">
        <f t="shared" si="19"/>
        <v>3.5</v>
      </c>
      <c r="BH41" s="30">
        <f t="shared" si="49"/>
        <v>122.5</v>
      </c>
      <c r="BI41" s="35">
        <f t="shared" si="20"/>
        <v>4.2875000000000005</v>
      </c>
      <c r="BJ41" s="8"/>
      <c r="BK41" s="8"/>
      <c r="BL41" s="8"/>
      <c r="BM41" s="8">
        <v>1</v>
      </c>
      <c r="BN41" s="8"/>
      <c r="BO41" s="8"/>
      <c r="BP41" s="8"/>
      <c r="BQ41" s="9"/>
      <c r="BR41" s="10"/>
      <c r="BS41" s="28">
        <f t="shared" si="21"/>
        <v>0.36</v>
      </c>
      <c r="BT41" s="30">
        <f t="shared" si="2"/>
        <v>18</v>
      </c>
      <c r="BU41" s="35">
        <f t="shared" si="22"/>
        <v>5.202</v>
      </c>
      <c r="BV41" s="8">
        <v>1</v>
      </c>
      <c r="BW41" s="8"/>
      <c r="BX41" s="8"/>
      <c r="BY41" s="8"/>
      <c r="BZ41" s="8"/>
      <c r="CA41" s="8"/>
      <c r="CB41" s="8"/>
      <c r="CC41" s="9"/>
      <c r="CD41" s="10"/>
      <c r="CE41" s="28">
        <f t="shared" si="23"/>
        <v>0</v>
      </c>
      <c r="CF41" s="30">
        <f t="shared" si="24"/>
        <v>0</v>
      </c>
      <c r="CG41" s="35">
        <f t="shared" si="25"/>
        <v>0</v>
      </c>
      <c r="CH41" s="8">
        <v>1</v>
      </c>
      <c r="CI41" s="8"/>
      <c r="CJ41" s="8"/>
      <c r="CK41" s="8"/>
      <c r="CL41" s="8"/>
      <c r="CM41" s="8"/>
      <c r="CN41" s="8"/>
      <c r="CO41" s="9"/>
      <c r="CP41" s="10"/>
      <c r="CQ41" s="28">
        <f t="shared" si="26"/>
        <v>0</v>
      </c>
      <c r="CR41" s="30">
        <f t="shared" si="3"/>
        <v>0</v>
      </c>
      <c r="CS41" s="35">
        <f t="shared" si="27"/>
        <v>0</v>
      </c>
      <c r="CT41" s="8"/>
      <c r="CU41" s="8"/>
      <c r="CV41" s="8"/>
      <c r="CW41" s="8"/>
      <c r="CX41" s="8"/>
      <c r="CY41" s="8">
        <v>1</v>
      </c>
      <c r="CZ41" s="8"/>
      <c r="DA41" s="9"/>
      <c r="DB41" s="10"/>
      <c r="DC41" s="28">
        <f t="shared" si="28"/>
        <v>1.5</v>
      </c>
      <c r="DD41" s="30">
        <f t="shared" si="29"/>
        <v>76.5</v>
      </c>
      <c r="DE41" s="35">
        <f t="shared" si="30"/>
        <v>34.425000000000004</v>
      </c>
      <c r="DF41" s="8">
        <v>1</v>
      </c>
      <c r="DG41" s="8"/>
      <c r="DH41" s="8"/>
      <c r="DI41" s="8"/>
      <c r="DJ41" s="8"/>
      <c r="DK41" s="8"/>
      <c r="DL41" s="8"/>
      <c r="DM41" s="9"/>
      <c r="DN41" s="10"/>
      <c r="DO41" s="28">
        <f t="shared" si="31"/>
        <v>0</v>
      </c>
      <c r="DP41" s="30">
        <f t="shared" si="32"/>
        <v>0</v>
      </c>
      <c r="DQ41" s="35">
        <f t="shared" si="33"/>
        <v>0</v>
      </c>
      <c r="DR41" s="8">
        <v>1</v>
      </c>
      <c r="DS41" s="8"/>
      <c r="DT41" s="8"/>
      <c r="DU41" s="8"/>
      <c r="DV41" s="8"/>
      <c r="DW41" s="8"/>
      <c r="DX41" s="8"/>
      <c r="DY41" s="9"/>
      <c r="DZ41" s="10"/>
      <c r="EA41" s="28">
        <f t="shared" si="34"/>
        <v>0</v>
      </c>
      <c r="EB41" s="30">
        <f t="shared" si="48"/>
        <v>0</v>
      </c>
      <c r="EC41" s="35">
        <f t="shared" si="35"/>
        <v>0</v>
      </c>
      <c r="ED41" s="8">
        <v>1</v>
      </c>
      <c r="EE41" s="8"/>
      <c r="EF41" s="8"/>
      <c r="EG41" s="8"/>
      <c r="EH41" s="8"/>
      <c r="EI41" s="8"/>
      <c r="EJ41" s="8"/>
      <c r="EK41" s="9"/>
      <c r="EL41" s="10"/>
      <c r="EM41" s="28">
        <f t="shared" si="36"/>
        <v>0</v>
      </c>
      <c r="EN41" s="30">
        <f t="shared" si="4"/>
        <v>0</v>
      </c>
      <c r="EO41" s="35">
        <f t="shared" si="37"/>
        <v>0</v>
      </c>
      <c r="EP41" s="8"/>
      <c r="EQ41" s="8"/>
      <c r="ER41" s="8"/>
      <c r="ES41" s="8">
        <v>1</v>
      </c>
      <c r="ET41" s="8"/>
      <c r="EU41" s="8"/>
      <c r="EV41" s="8"/>
      <c r="EW41" s="9"/>
      <c r="EX41" s="10"/>
      <c r="EY41" s="28">
        <f t="shared" si="38"/>
        <v>0.36</v>
      </c>
      <c r="EZ41" s="30">
        <f t="shared" si="5"/>
        <v>90</v>
      </c>
      <c r="FA41" s="32">
        <f t="shared" si="39"/>
        <v>7.8299999999999992</v>
      </c>
      <c r="FB41" s="24"/>
      <c r="FC41" s="8"/>
      <c r="FD41" s="8"/>
      <c r="FE41" s="8"/>
      <c r="FF41" s="8"/>
      <c r="FG41" s="9">
        <v>1</v>
      </c>
      <c r="FH41" s="10"/>
      <c r="FI41" s="28">
        <f t="shared" si="40"/>
        <v>1.1399999999999999</v>
      </c>
      <c r="FJ41" s="30">
        <f t="shared" si="6"/>
        <v>142.5</v>
      </c>
      <c r="FK41" s="35">
        <f t="shared" si="41"/>
        <v>17.5275</v>
      </c>
      <c r="FL41" s="8">
        <v>1</v>
      </c>
      <c r="FM41" s="8"/>
      <c r="FN41" s="8"/>
      <c r="FO41" s="8"/>
      <c r="FP41" s="8"/>
      <c r="FQ41" s="9"/>
      <c r="FR41" s="10"/>
      <c r="FS41" s="28">
        <f t="shared" si="42"/>
        <v>0</v>
      </c>
      <c r="FT41" s="30">
        <f t="shared" si="43"/>
        <v>0</v>
      </c>
      <c r="FU41" s="35">
        <f t="shared" si="44"/>
        <v>0</v>
      </c>
      <c r="FV41" s="8"/>
      <c r="FW41" s="8">
        <v>1</v>
      </c>
      <c r="FX41" s="8"/>
      <c r="FY41" s="8"/>
      <c r="FZ41" s="8"/>
      <c r="GA41" s="9"/>
      <c r="GB41" s="10"/>
      <c r="GC41" s="28">
        <f t="shared" si="45"/>
        <v>0.05</v>
      </c>
      <c r="GD41" s="30">
        <f t="shared" si="46"/>
        <v>2</v>
      </c>
      <c r="GE41" s="35">
        <f t="shared" si="47"/>
        <v>8.2000000000000003E-2</v>
      </c>
      <c r="GH41" s="37">
        <f t="shared" si="51"/>
        <v>103.12839999999997</v>
      </c>
      <c r="GI41" s="102"/>
      <c r="GJ41" s="103"/>
    </row>
    <row r="42" spans="1:192">
      <c r="A42" s="1"/>
      <c r="B42" s="24"/>
      <c r="C42" s="8"/>
      <c r="D42" s="8">
        <v>1</v>
      </c>
      <c r="E42" s="8"/>
      <c r="F42" s="8"/>
      <c r="G42" s="8"/>
      <c r="H42" s="8"/>
      <c r="I42" s="9"/>
      <c r="J42" s="10"/>
      <c r="K42" s="28">
        <f t="shared" si="8"/>
        <v>0.14000000000000001</v>
      </c>
      <c r="L42" s="30">
        <f t="shared" si="50"/>
        <v>11.200000000000001</v>
      </c>
      <c r="M42" s="35">
        <f t="shared" si="9"/>
        <v>1.3216000000000001</v>
      </c>
      <c r="N42" s="83">
        <v>1</v>
      </c>
      <c r="O42" s="84"/>
      <c r="P42" s="84"/>
      <c r="Q42" s="84"/>
      <c r="R42" s="84"/>
      <c r="S42" s="84"/>
      <c r="T42" s="84"/>
      <c r="U42" s="84"/>
      <c r="V42" s="85"/>
      <c r="W42" s="28">
        <f t="shared" si="10"/>
        <v>0</v>
      </c>
      <c r="X42" s="30">
        <f t="shared" si="11"/>
        <v>0</v>
      </c>
      <c r="Y42" s="35">
        <f t="shared" si="12"/>
        <v>0</v>
      </c>
      <c r="Z42" s="24">
        <v>1</v>
      </c>
      <c r="AA42" s="8"/>
      <c r="AB42" s="8"/>
      <c r="AC42" s="8"/>
      <c r="AD42" s="8"/>
      <c r="AE42" s="8"/>
      <c r="AF42" s="8"/>
      <c r="AG42" s="9"/>
      <c r="AH42" s="10"/>
      <c r="AI42" s="28">
        <f t="shared" si="13"/>
        <v>0</v>
      </c>
      <c r="AJ42" s="34">
        <f t="shared" si="14"/>
        <v>0</v>
      </c>
      <c r="AK42" s="35">
        <f t="shared" si="15"/>
        <v>0</v>
      </c>
      <c r="AL42" s="8"/>
      <c r="AM42" s="8"/>
      <c r="AN42" s="8"/>
      <c r="AO42" s="8"/>
      <c r="AP42" s="8">
        <v>1</v>
      </c>
      <c r="AQ42" s="8"/>
      <c r="AR42" s="8"/>
      <c r="AS42" s="9"/>
      <c r="AT42" s="10"/>
      <c r="AU42" s="28">
        <f t="shared" si="16"/>
        <v>0.71</v>
      </c>
      <c r="AV42" s="30">
        <f t="shared" si="17"/>
        <v>120.69999999999999</v>
      </c>
      <c r="AW42" s="35">
        <f t="shared" si="18"/>
        <v>1.4483999999999999</v>
      </c>
      <c r="AX42" s="8"/>
      <c r="AY42" s="8"/>
      <c r="AZ42" s="8"/>
      <c r="BA42" s="8"/>
      <c r="BB42" s="8"/>
      <c r="BC42" s="8"/>
      <c r="BD42" s="8"/>
      <c r="BE42" s="9">
        <v>1</v>
      </c>
      <c r="BF42" s="10"/>
      <c r="BG42" s="28">
        <f t="shared" si="19"/>
        <v>6</v>
      </c>
      <c r="BH42" s="30">
        <f t="shared" si="49"/>
        <v>210</v>
      </c>
      <c r="BI42" s="35">
        <f t="shared" si="20"/>
        <v>7.3500000000000005</v>
      </c>
      <c r="BJ42" s="8"/>
      <c r="BK42" s="8"/>
      <c r="BL42" s="8"/>
      <c r="BM42" s="8"/>
      <c r="BN42" s="8"/>
      <c r="BO42" s="8">
        <v>1</v>
      </c>
      <c r="BP42" s="8"/>
      <c r="BQ42" s="9"/>
      <c r="BR42" s="10"/>
      <c r="BS42" s="28">
        <f t="shared" si="21"/>
        <v>1.5</v>
      </c>
      <c r="BT42" s="30">
        <f t="shared" si="2"/>
        <v>75</v>
      </c>
      <c r="BU42" s="35">
        <f t="shared" si="22"/>
        <v>21.674999999999997</v>
      </c>
      <c r="BV42" s="8"/>
      <c r="BW42" s="8"/>
      <c r="BX42" s="8"/>
      <c r="BY42" s="8">
        <v>1</v>
      </c>
      <c r="BZ42" s="8"/>
      <c r="CA42" s="8"/>
      <c r="CB42" s="8"/>
      <c r="CC42" s="9"/>
      <c r="CD42" s="10"/>
      <c r="CE42" s="28">
        <f t="shared" si="23"/>
        <v>0.36</v>
      </c>
      <c r="CF42" s="30">
        <f t="shared" si="24"/>
        <v>59.4</v>
      </c>
      <c r="CG42" s="35">
        <f t="shared" si="25"/>
        <v>0.53459999999999996</v>
      </c>
      <c r="CH42" s="8">
        <v>1</v>
      </c>
      <c r="CI42" s="8"/>
      <c r="CJ42" s="8"/>
      <c r="CK42" s="8"/>
      <c r="CL42" s="8"/>
      <c r="CM42" s="8"/>
      <c r="CN42" s="8"/>
      <c r="CO42" s="9"/>
      <c r="CP42" s="10"/>
      <c r="CQ42" s="28">
        <f t="shared" si="26"/>
        <v>0</v>
      </c>
      <c r="CR42" s="30">
        <f t="shared" si="3"/>
        <v>0</v>
      </c>
      <c r="CS42" s="35">
        <f t="shared" si="27"/>
        <v>0</v>
      </c>
      <c r="CT42" s="8"/>
      <c r="CU42" s="8"/>
      <c r="CV42" s="8"/>
      <c r="CW42" s="8"/>
      <c r="CX42" s="8"/>
      <c r="CY42" s="8">
        <v>1</v>
      </c>
      <c r="CZ42" s="8"/>
      <c r="DA42" s="9"/>
      <c r="DB42" s="10"/>
      <c r="DC42" s="28">
        <f t="shared" si="28"/>
        <v>1.5</v>
      </c>
      <c r="DD42" s="30">
        <f t="shared" si="29"/>
        <v>76.5</v>
      </c>
      <c r="DE42" s="35">
        <f t="shared" si="30"/>
        <v>34.425000000000004</v>
      </c>
      <c r="DF42" s="8">
        <v>1</v>
      </c>
      <c r="DG42" s="8"/>
      <c r="DH42" s="8"/>
      <c r="DI42" s="8"/>
      <c r="DJ42" s="8"/>
      <c r="DK42" s="8"/>
      <c r="DL42" s="8"/>
      <c r="DM42" s="9"/>
      <c r="DN42" s="10"/>
      <c r="DO42" s="28">
        <f t="shared" si="31"/>
        <v>0</v>
      </c>
      <c r="DP42" s="30">
        <f t="shared" si="32"/>
        <v>0</v>
      </c>
      <c r="DQ42" s="35">
        <f t="shared" si="33"/>
        <v>0</v>
      </c>
      <c r="DR42" s="8"/>
      <c r="DS42" s="8"/>
      <c r="DT42" s="8"/>
      <c r="DU42" s="8"/>
      <c r="DV42" s="8"/>
      <c r="DW42" s="8"/>
      <c r="DX42" s="8"/>
      <c r="DY42" s="9">
        <v>1</v>
      </c>
      <c r="DZ42" s="10"/>
      <c r="EA42" s="28">
        <f t="shared" si="34"/>
        <v>6</v>
      </c>
      <c r="EB42" s="30">
        <f t="shared" si="48"/>
        <v>24</v>
      </c>
      <c r="EC42" s="35">
        <f t="shared" si="35"/>
        <v>25.200000000000003</v>
      </c>
      <c r="ED42" s="8"/>
      <c r="EE42" s="8"/>
      <c r="EF42" s="8"/>
      <c r="EG42" s="8">
        <v>1</v>
      </c>
      <c r="EH42" s="8"/>
      <c r="EI42" s="8"/>
      <c r="EJ42" s="8"/>
      <c r="EK42" s="9"/>
      <c r="EL42" s="10"/>
      <c r="EM42" s="28">
        <f t="shared" si="36"/>
        <v>0.36</v>
      </c>
      <c r="EN42" s="30">
        <f t="shared" si="4"/>
        <v>90</v>
      </c>
      <c r="EO42" s="35">
        <f t="shared" si="37"/>
        <v>10.26</v>
      </c>
      <c r="EP42" s="8">
        <v>1</v>
      </c>
      <c r="EQ42" s="8"/>
      <c r="ER42" s="8"/>
      <c r="ES42" s="8"/>
      <c r="ET42" s="8"/>
      <c r="EU42" s="8"/>
      <c r="EV42" s="8"/>
      <c r="EW42" s="9"/>
      <c r="EX42" s="10"/>
      <c r="EY42" s="28">
        <f t="shared" si="38"/>
        <v>0</v>
      </c>
      <c r="EZ42" s="30">
        <f t="shared" si="5"/>
        <v>0</v>
      </c>
      <c r="FA42" s="32">
        <f t="shared" si="39"/>
        <v>0</v>
      </c>
      <c r="FB42" s="24">
        <v>1</v>
      </c>
      <c r="FC42" s="8"/>
      <c r="FD42" s="8"/>
      <c r="FE42" s="8"/>
      <c r="FF42" s="8"/>
      <c r="FG42" s="9"/>
      <c r="FH42" s="10"/>
      <c r="FI42" s="28">
        <f t="shared" si="40"/>
        <v>0</v>
      </c>
      <c r="FJ42" s="30">
        <f t="shared" si="6"/>
        <v>0</v>
      </c>
      <c r="FK42" s="35">
        <f t="shared" si="41"/>
        <v>0</v>
      </c>
      <c r="FL42" s="8">
        <v>1</v>
      </c>
      <c r="FM42" s="8"/>
      <c r="FN42" s="8"/>
      <c r="FO42" s="8"/>
      <c r="FP42" s="8"/>
      <c r="FQ42" s="9"/>
      <c r="FR42" s="10"/>
      <c r="FS42" s="28">
        <f t="shared" si="42"/>
        <v>0</v>
      </c>
      <c r="FT42" s="30">
        <f t="shared" si="43"/>
        <v>0</v>
      </c>
      <c r="FU42" s="35">
        <f t="shared" si="44"/>
        <v>0</v>
      </c>
      <c r="FV42" s="8">
        <v>1</v>
      </c>
      <c r="FW42" s="8"/>
      <c r="FX42" s="8"/>
      <c r="FY42" s="8"/>
      <c r="FZ42" s="8"/>
      <c r="GA42" s="9"/>
      <c r="GB42" s="10"/>
      <c r="GC42" s="28">
        <f t="shared" si="45"/>
        <v>0</v>
      </c>
      <c r="GD42" s="30">
        <f t="shared" si="46"/>
        <v>0</v>
      </c>
      <c r="GE42" s="35">
        <f t="shared" si="47"/>
        <v>0</v>
      </c>
      <c r="GH42" s="37">
        <f t="shared" si="51"/>
        <v>102.21460000000002</v>
      </c>
      <c r="GI42" s="102"/>
      <c r="GJ42" s="103"/>
    </row>
    <row r="43" spans="1:192">
      <c r="A43" s="78"/>
      <c r="B43" s="79"/>
      <c r="C43" s="80"/>
      <c r="D43" s="80"/>
      <c r="E43" s="80"/>
      <c r="F43" s="80"/>
      <c r="G43" s="80">
        <v>1</v>
      </c>
      <c r="H43" s="80"/>
      <c r="I43" s="81"/>
      <c r="J43" s="82"/>
      <c r="K43" s="28">
        <f t="shared" si="8"/>
        <v>1.5</v>
      </c>
      <c r="L43" s="30">
        <f t="shared" si="50"/>
        <v>120</v>
      </c>
      <c r="M43" s="35">
        <f t="shared" si="9"/>
        <v>14.16</v>
      </c>
      <c r="N43" s="91">
        <v>1</v>
      </c>
      <c r="O43" s="92"/>
      <c r="P43" s="92"/>
      <c r="Q43" s="92"/>
      <c r="R43" s="92"/>
      <c r="S43" s="92"/>
      <c r="T43" s="92"/>
      <c r="U43" s="92"/>
      <c r="V43" s="93"/>
      <c r="W43" s="28">
        <f t="shared" si="10"/>
        <v>0</v>
      </c>
      <c r="X43" s="30">
        <f t="shared" si="11"/>
        <v>0</v>
      </c>
      <c r="Y43" s="35">
        <f t="shared" si="12"/>
        <v>0</v>
      </c>
      <c r="Z43" s="98"/>
      <c r="AA43" s="95"/>
      <c r="AB43" s="95"/>
      <c r="AC43" s="95"/>
      <c r="AD43" s="95">
        <v>1</v>
      </c>
      <c r="AE43" s="95"/>
      <c r="AF43" s="95"/>
      <c r="AG43" s="96"/>
      <c r="AH43" s="97"/>
      <c r="AI43" s="28">
        <f t="shared" si="13"/>
        <v>0.71</v>
      </c>
      <c r="AJ43" s="34">
        <f t="shared" si="14"/>
        <v>118.57</v>
      </c>
      <c r="AK43" s="35">
        <f t="shared" si="15"/>
        <v>12.80556</v>
      </c>
      <c r="AL43" s="95"/>
      <c r="AM43" s="95"/>
      <c r="AN43" s="95"/>
      <c r="AO43" s="95">
        <v>1</v>
      </c>
      <c r="AP43" s="95"/>
      <c r="AQ43" s="95"/>
      <c r="AR43" s="95"/>
      <c r="AS43" s="96"/>
      <c r="AT43" s="97"/>
      <c r="AU43" s="28">
        <f t="shared" si="16"/>
        <v>0.36</v>
      </c>
      <c r="AV43" s="30">
        <f t="shared" si="17"/>
        <v>61.199999999999996</v>
      </c>
      <c r="AW43" s="35">
        <f t="shared" si="18"/>
        <v>0.73439999999999994</v>
      </c>
      <c r="AX43" s="8">
        <v>1</v>
      </c>
      <c r="AY43" s="8"/>
      <c r="AZ43" s="8"/>
      <c r="BA43" s="8"/>
      <c r="BB43" s="8"/>
      <c r="BC43" s="8"/>
      <c r="BD43" s="8"/>
      <c r="BE43" s="9"/>
      <c r="BF43" s="10"/>
      <c r="BG43" s="28">
        <f t="shared" si="19"/>
        <v>0</v>
      </c>
      <c r="BH43" s="30">
        <f t="shared" si="49"/>
        <v>0</v>
      </c>
      <c r="BI43" s="35">
        <f t="shared" si="20"/>
        <v>0</v>
      </c>
      <c r="BJ43" s="8"/>
      <c r="BK43" s="8"/>
      <c r="BL43" s="8"/>
      <c r="BM43" s="8">
        <v>1</v>
      </c>
      <c r="BN43" s="8"/>
      <c r="BO43" s="8"/>
      <c r="BP43" s="8"/>
      <c r="BQ43" s="9"/>
      <c r="BR43" s="10"/>
      <c r="BS43" s="28">
        <f t="shared" si="21"/>
        <v>0.36</v>
      </c>
      <c r="BT43" s="30">
        <f t="shared" si="2"/>
        <v>18</v>
      </c>
      <c r="BU43" s="35">
        <f t="shared" si="22"/>
        <v>5.202</v>
      </c>
      <c r="BV43" s="8">
        <v>1</v>
      </c>
      <c r="BW43" s="8"/>
      <c r="BX43" s="8"/>
      <c r="BY43" s="8"/>
      <c r="BZ43" s="8"/>
      <c r="CA43" s="8"/>
      <c r="CB43" s="8"/>
      <c r="CC43" s="9"/>
      <c r="CD43" s="10"/>
      <c r="CE43" s="28">
        <f t="shared" si="23"/>
        <v>0</v>
      </c>
      <c r="CF43" s="30">
        <f t="shared" si="24"/>
        <v>0</v>
      </c>
      <c r="CG43" s="35">
        <f t="shared" si="25"/>
        <v>0</v>
      </c>
      <c r="CH43" s="8"/>
      <c r="CI43" s="8">
        <v>1</v>
      </c>
      <c r="CJ43" s="8"/>
      <c r="CK43" s="8"/>
      <c r="CL43" s="8"/>
      <c r="CM43" s="8"/>
      <c r="CN43" s="8"/>
      <c r="CO43" s="9"/>
      <c r="CP43" s="10"/>
      <c r="CQ43" s="28">
        <f t="shared" si="26"/>
        <v>0.05</v>
      </c>
      <c r="CR43" s="30">
        <f t="shared" si="3"/>
        <v>16.5</v>
      </c>
      <c r="CS43" s="35">
        <f t="shared" si="27"/>
        <v>1.7985</v>
      </c>
      <c r="CT43" s="8"/>
      <c r="CU43" s="8"/>
      <c r="CV43" s="8"/>
      <c r="CW43" s="8"/>
      <c r="CX43" s="8">
        <v>1</v>
      </c>
      <c r="CY43" s="8"/>
      <c r="CZ43" s="8"/>
      <c r="DA43" s="9"/>
      <c r="DB43" s="10"/>
      <c r="DC43" s="28">
        <f t="shared" si="28"/>
        <v>0.71</v>
      </c>
      <c r="DD43" s="30">
        <f t="shared" si="29"/>
        <v>36.21</v>
      </c>
      <c r="DE43" s="35">
        <f t="shared" si="30"/>
        <v>16.294499999999999</v>
      </c>
      <c r="DF43" s="8"/>
      <c r="DG43" s="8">
        <v>1</v>
      </c>
      <c r="DH43" s="8"/>
      <c r="DI43" s="8"/>
      <c r="DJ43" s="8"/>
      <c r="DK43" s="8"/>
      <c r="DL43" s="8"/>
      <c r="DM43" s="9"/>
      <c r="DN43" s="10"/>
      <c r="DO43" s="28">
        <f t="shared" si="31"/>
        <v>0.05</v>
      </c>
      <c r="DP43" s="30">
        <f t="shared" si="32"/>
        <v>5.8000000000000007</v>
      </c>
      <c r="DQ43" s="35">
        <f t="shared" si="33"/>
        <v>1.2586000000000002</v>
      </c>
      <c r="DR43" s="8"/>
      <c r="DS43" s="8"/>
      <c r="DT43" s="8"/>
      <c r="DU43" s="8"/>
      <c r="DV43" s="8"/>
      <c r="DW43" s="8"/>
      <c r="DX43" s="8">
        <v>1</v>
      </c>
      <c r="DY43" s="9"/>
      <c r="DZ43" s="10"/>
      <c r="EA43" s="28">
        <f t="shared" si="34"/>
        <v>3.5</v>
      </c>
      <c r="EB43" s="30">
        <f t="shared" si="48"/>
        <v>14</v>
      </c>
      <c r="EC43" s="35">
        <f t="shared" si="35"/>
        <v>14.700000000000001</v>
      </c>
      <c r="ED43" s="8"/>
      <c r="EE43" s="8"/>
      <c r="EF43" s="8"/>
      <c r="EG43" s="8"/>
      <c r="EH43" s="8"/>
      <c r="EI43" s="8">
        <v>1</v>
      </c>
      <c r="EJ43" s="8"/>
      <c r="EK43" s="9"/>
      <c r="EL43" s="10"/>
      <c r="EM43" s="28">
        <f t="shared" si="36"/>
        <v>1.5</v>
      </c>
      <c r="EN43" s="30">
        <f t="shared" si="4"/>
        <v>375</v>
      </c>
      <c r="EO43" s="35">
        <f t="shared" si="37"/>
        <v>42.75</v>
      </c>
      <c r="EP43" s="8">
        <v>1</v>
      </c>
      <c r="EQ43" s="8"/>
      <c r="ER43" s="8"/>
      <c r="ES43" s="8"/>
      <c r="ET43" s="8"/>
      <c r="EU43" s="8"/>
      <c r="EV43" s="8"/>
      <c r="EW43" s="9"/>
      <c r="EX43" s="10"/>
      <c r="EY43" s="28">
        <f t="shared" si="38"/>
        <v>0</v>
      </c>
      <c r="EZ43" s="30">
        <f t="shared" si="5"/>
        <v>0</v>
      </c>
      <c r="FA43" s="32">
        <f t="shared" si="39"/>
        <v>0</v>
      </c>
      <c r="FB43" s="24">
        <v>1</v>
      </c>
      <c r="FC43" s="8"/>
      <c r="FD43" s="8"/>
      <c r="FE43" s="8"/>
      <c r="FF43" s="8"/>
      <c r="FG43" s="9"/>
      <c r="FH43" s="10"/>
      <c r="FI43" s="28">
        <f t="shared" si="40"/>
        <v>0</v>
      </c>
      <c r="FJ43" s="30">
        <f t="shared" si="6"/>
        <v>0</v>
      </c>
      <c r="FK43" s="35">
        <f t="shared" si="41"/>
        <v>0</v>
      </c>
      <c r="FL43" s="8"/>
      <c r="FM43" s="8"/>
      <c r="FN43" s="8"/>
      <c r="FO43" s="8">
        <v>1</v>
      </c>
      <c r="FP43" s="8"/>
      <c r="FQ43" s="9"/>
      <c r="FR43" s="10"/>
      <c r="FS43" s="28">
        <f t="shared" si="42"/>
        <v>0.36</v>
      </c>
      <c r="FT43" s="30">
        <f t="shared" si="43"/>
        <v>45</v>
      </c>
      <c r="FU43" s="35">
        <f t="shared" si="44"/>
        <v>2.79</v>
      </c>
      <c r="FV43" s="8"/>
      <c r="FW43" s="8">
        <v>1</v>
      </c>
      <c r="FX43" s="8"/>
      <c r="FY43" s="8"/>
      <c r="FZ43" s="8"/>
      <c r="GA43" s="9"/>
      <c r="GB43" s="10"/>
      <c r="GC43" s="28">
        <f t="shared" si="45"/>
        <v>0.05</v>
      </c>
      <c r="GD43" s="30">
        <f t="shared" si="46"/>
        <v>2</v>
      </c>
      <c r="GE43" s="35">
        <f t="shared" si="47"/>
        <v>8.2000000000000003E-2</v>
      </c>
      <c r="GH43" s="37">
        <f t="shared" si="51"/>
        <v>112.57556</v>
      </c>
      <c r="GI43" s="102"/>
      <c r="GJ43" s="103"/>
    </row>
    <row r="44" spans="1:192">
      <c r="A44" s="1"/>
      <c r="B44" s="24"/>
      <c r="C44" s="8"/>
      <c r="D44" s="8"/>
      <c r="E44" s="8"/>
      <c r="F44" s="8">
        <v>1</v>
      </c>
      <c r="G44" s="8"/>
      <c r="H44" s="8"/>
      <c r="I44" s="9"/>
      <c r="J44" s="10"/>
      <c r="K44" s="28">
        <f t="shared" si="8"/>
        <v>0.71</v>
      </c>
      <c r="L44" s="30">
        <f t="shared" si="50"/>
        <v>56.8</v>
      </c>
      <c r="M44" s="35">
        <f t="shared" si="9"/>
        <v>6.702399999999999</v>
      </c>
      <c r="N44" s="83">
        <v>1</v>
      </c>
      <c r="O44" s="84"/>
      <c r="P44" s="84"/>
      <c r="Q44" s="84"/>
      <c r="R44" s="84"/>
      <c r="S44" s="84"/>
      <c r="T44" s="84"/>
      <c r="U44" s="84"/>
      <c r="V44" s="85"/>
      <c r="W44" s="28">
        <f t="shared" si="10"/>
        <v>0</v>
      </c>
      <c r="X44" s="30">
        <f t="shared" si="11"/>
        <v>0</v>
      </c>
      <c r="Y44" s="35">
        <f t="shared" si="12"/>
        <v>0</v>
      </c>
      <c r="Z44" s="24">
        <v>1</v>
      </c>
      <c r="AA44" s="8"/>
      <c r="AB44" s="8"/>
      <c r="AC44" s="8"/>
      <c r="AD44" s="8"/>
      <c r="AE44" s="8"/>
      <c r="AF44" s="8"/>
      <c r="AG44" s="9"/>
      <c r="AH44" s="10"/>
      <c r="AI44" s="28">
        <f t="shared" si="13"/>
        <v>0</v>
      </c>
      <c r="AJ44" s="34">
        <f t="shared" si="14"/>
        <v>0</v>
      </c>
      <c r="AK44" s="35">
        <f t="shared" si="15"/>
        <v>0</v>
      </c>
      <c r="AL44" s="8"/>
      <c r="AM44" s="8"/>
      <c r="AN44" s="8"/>
      <c r="AO44" s="8">
        <v>1</v>
      </c>
      <c r="AP44" s="8"/>
      <c r="AQ44" s="8"/>
      <c r="AR44" s="8"/>
      <c r="AS44" s="9"/>
      <c r="AT44" s="10"/>
      <c r="AU44" s="28">
        <f t="shared" si="16"/>
        <v>0.36</v>
      </c>
      <c r="AV44" s="30">
        <f t="shared" si="17"/>
        <v>61.199999999999996</v>
      </c>
      <c r="AW44" s="35">
        <f t="shared" si="18"/>
        <v>0.73439999999999994</v>
      </c>
      <c r="AX44" s="8"/>
      <c r="AY44" s="8"/>
      <c r="AZ44" s="8"/>
      <c r="BA44" s="8"/>
      <c r="BB44" s="8"/>
      <c r="BC44" s="8">
        <v>1</v>
      </c>
      <c r="BD44" s="8"/>
      <c r="BE44" s="9"/>
      <c r="BF44" s="10"/>
      <c r="BG44" s="28">
        <f t="shared" si="19"/>
        <v>1.5</v>
      </c>
      <c r="BH44" s="30">
        <f t="shared" si="49"/>
        <v>52.5</v>
      </c>
      <c r="BI44" s="35">
        <f t="shared" si="20"/>
        <v>1.8375000000000001</v>
      </c>
      <c r="BJ44" s="8"/>
      <c r="BK44" s="8"/>
      <c r="BL44" s="8"/>
      <c r="BM44" s="8">
        <v>1</v>
      </c>
      <c r="BN44" s="8"/>
      <c r="BO44" s="8"/>
      <c r="BP44" s="8"/>
      <c r="BQ44" s="9"/>
      <c r="BR44" s="10"/>
      <c r="BS44" s="28">
        <f t="shared" si="21"/>
        <v>0.36</v>
      </c>
      <c r="BT44" s="30">
        <f t="shared" si="2"/>
        <v>18</v>
      </c>
      <c r="BU44" s="35">
        <f t="shared" si="22"/>
        <v>5.202</v>
      </c>
      <c r="BV44" s="8"/>
      <c r="BW44" s="8"/>
      <c r="BX44" s="8"/>
      <c r="BY44" s="8">
        <v>1</v>
      </c>
      <c r="BZ44" s="8"/>
      <c r="CA44" s="8"/>
      <c r="CB44" s="8"/>
      <c r="CC44" s="9"/>
      <c r="CD44" s="10"/>
      <c r="CE44" s="28">
        <f t="shared" si="23"/>
        <v>0.36</v>
      </c>
      <c r="CF44" s="30">
        <f t="shared" si="24"/>
        <v>59.4</v>
      </c>
      <c r="CG44" s="35">
        <f t="shared" si="25"/>
        <v>0.53459999999999996</v>
      </c>
      <c r="CH44" s="8">
        <v>1</v>
      </c>
      <c r="CI44" s="8"/>
      <c r="CJ44" s="8"/>
      <c r="CK44" s="8"/>
      <c r="CL44" s="8"/>
      <c r="CM44" s="8"/>
      <c r="CN44" s="8"/>
      <c r="CO44" s="9"/>
      <c r="CP44" s="10"/>
      <c r="CQ44" s="28">
        <f t="shared" si="26"/>
        <v>0</v>
      </c>
      <c r="CR44" s="30">
        <f t="shared" si="3"/>
        <v>0</v>
      </c>
      <c r="CS44" s="35">
        <f t="shared" si="27"/>
        <v>0</v>
      </c>
      <c r="CT44" s="8"/>
      <c r="CU44" s="8"/>
      <c r="CV44" s="8"/>
      <c r="CW44" s="8">
        <v>1</v>
      </c>
      <c r="CX44" s="8"/>
      <c r="CY44" s="8"/>
      <c r="CZ44" s="8"/>
      <c r="DA44" s="9"/>
      <c r="DB44" s="10"/>
      <c r="DC44" s="28">
        <f t="shared" si="28"/>
        <v>0.36</v>
      </c>
      <c r="DD44" s="30">
        <f t="shared" si="29"/>
        <v>18.36</v>
      </c>
      <c r="DE44" s="35">
        <f t="shared" si="30"/>
        <v>8.2620000000000005</v>
      </c>
      <c r="DF44" s="8">
        <v>1</v>
      </c>
      <c r="DG44" s="8"/>
      <c r="DH44" s="8"/>
      <c r="DI44" s="8"/>
      <c r="DJ44" s="8"/>
      <c r="DK44" s="8"/>
      <c r="DL44" s="8"/>
      <c r="DM44" s="9"/>
      <c r="DN44" s="10"/>
      <c r="DO44" s="28">
        <f t="shared" si="31"/>
        <v>0</v>
      </c>
      <c r="DP44" s="30">
        <f t="shared" si="32"/>
        <v>0</v>
      </c>
      <c r="DQ44" s="35">
        <f t="shared" si="33"/>
        <v>0</v>
      </c>
      <c r="DR44" s="8"/>
      <c r="DS44" s="8"/>
      <c r="DT44" s="8"/>
      <c r="DU44" s="8"/>
      <c r="DV44" s="8"/>
      <c r="DW44" s="8"/>
      <c r="DX44" s="8">
        <v>1</v>
      </c>
      <c r="DY44" s="9"/>
      <c r="DZ44" s="10"/>
      <c r="EA44" s="28">
        <f t="shared" si="34"/>
        <v>3.5</v>
      </c>
      <c r="EB44" s="30">
        <f t="shared" si="48"/>
        <v>14</v>
      </c>
      <c r="EC44" s="35">
        <f t="shared" si="35"/>
        <v>14.700000000000001</v>
      </c>
      <c r="ED44" s="8">
        <v>1</v>
      </c>
      <c r="EE44" s="8"/>
      <c r="EF44" s="8"/>
      <c r="EG44" s="8"/>
      <c r="EH44" s="8"/>
      <c r="EI44" s="8"/>
      <c r="EJ44" s="8"/>
      <c r="EK44" s="9"/>
      <c r="EL44" s="10"/>
      <c r="EM44" s="28">
        <f t="shared" si="36"/>
        <v>0</v>
      </c>
      <c r="EN44" s="30">
        <f t="shared" si="4"/>
        <v>0</v>
      </c>
      <c r="EO44" s="35">
        <f t="shared" si="37"/>
        <v>0</v>
      </c>
      <c r="EP44" s="8">
        <v>1</v>
      </c>
      <c r="EQ44" s="8"/>
      <c r="ER44" s="8"/>
      <c r="ES44" s="8"/>
      <c r="ET44" s="8"/>
      <c r="EU44" s="8"/>
      <c r="EV44" s="8"/>
      <c r="EW44" s="9"/>
      <c r="EX44" s="10"/>
      <c r="EY44" s="28">
        <f t="shared" si="38"/>
        <v>0</v>
      </c>
      <c r="EZ44" s="30">
        <f t="shared" si="5"/>
        <v>0</v>
      </c>
      <c r="FA44" s="32">
        <f t="shared" si="39"/>
        <v>0</v>
      </c>
      <c r="FB44" s="24"/>
      <c r="FC44" s="8"/>
      <c r="FD44" s="8"/>
      <c r="FE44" s="8"/>
      <c r="FF44" s="8">
        <v>1</v>
      </c>
      <c r="FG44" s="9"/>
      <c r="FH44" s="10"/>
      <c r="FI44" s="28">
        <f t="shared" si="40"/>
        <v>0.71</v>
      </c>
      <c r="FJ44" s="30">
        <f t="shared" si="6"/>
        <v>88.75</v>
      </c>
      <c r="FK44" s="35">
        <f t="shared" si="41"/>
        <v>10.91625</v>
      </c>
      <c r="FL44" s="8">
        <v>1</v>
      </c>
      <c r="FM44" s="8"/>
      <c r="FN44" s="8"/>
      <c r="FO44" s="8"/>
      <c r="FP44" s="8"/>
      <c r="FQ44" s="9"/>
      <c r="FR44" s="10"/>
      <c r="FS44" s="28">
        <f t="shared" si="42"/>
        <v>0</v>
      </c>
      <c r="FT44" s="30">
        <f t="shared" si="43"/>
        <v>0</v>
      </c>
      <c r="FU44" s="35">
        <f t="shared" si="44"/>
        <v>0</v>
      </c>
      <c r="FV44" s="8">
        <v>1</v>
      </c>
      <c r="FW44" s="8"/>
      <c r="FX44" s="8"/>
      <c r="FY44" s="8"/>
      <c r="FZ44" s="8"/>
      <c r="GA44" s="9"/>
      <c r="GB44" s="10"/>
      <c r="GC44" s="28">
        <f t="shared" si="45"/>
        <v>0</v>
      </c>
      <c r="GD44" s="30">
        <f t="shared" si="46"/>
        <v>0</v>
      </c>
      <c r="GE44" s="35">
        <f t="shared" si="47"/>
        <v>0</v>
      </c>
      <c r="GH44" s="37">
        <f t="shared" si="51"/>
        <v>48.889149999999994</v>
      </c>
      <c r="GI44" s="102"/>
      <c r="GJ44" s="103"/>
    </row>
    <row r="45" spans="1:192">
      <c r="A45" s="78"/>
      <c r="B45" s="79"/>
      <c r="C45" s="80"/>
      <c r="D45" s="80"/>
      <c r="E45" s="80">
        <v>1</v>
      </c>
      <c r="F45" s="80"/>
      <c r="G45" s="80"/>
      <c r="H45" s="80"/>
      <c r="I45" s="81"/>
      <c r="J45" s="82"/>
      <c r="K45" s="28">
        <f t="shared" si="8"/>
        <v>0.36</v>
      </c>
      <c r="L45" s="30">
        <f t="shared" si="50"/>
        <v>28.799999999999997</v>
      </c>
      <c r="M45" s="35">
        <f t="shared" si="9"/>
        <v>3.3983999999999996</v>
      </c>
      <c r="N45" s="91">
        <v>1</v>
      </c>
      <c r="O45" s="92"/>
      <c r="P45" s="92"/>
      <c r="Q45" s="92"/>
      <c r="R45" s="92"/>
      <c r="S45" s="92"/>
      <c r="T45" s="92"/>
      <c r="U45" s="92"/>
      <c r="V45" s="93"/>
      <c r="W45" s="28">
        <f t="shared" si="10"/>
        <v>0</v>
      </c>
      <c r="X45" s="30">
        <f t="shared" si="11"/>
        <v>0</v>
      </c>
      <c r="Y45" s="35">
        <f t="shared" si="12"/>
        <v>0</v>
      </c>
      <c r="Z45" s="98">
        <v>1</v>
      </c>
      <c r="AA45" s="95"/>
      <c r="AB45" s="95"/>
      <c r="AC45" s="95"/>
      <c r="AD45" s="95"/>
      <c r="AE45" s="95"/>
      <c r="AF45" s="95"/>
      <c r="AG45" s="96"/>
      <c r="AH45" s="97"/>
      <c r="AI45" s="28">
        <f t="shared" si="13"/>
        <v>0</v>
      </c>
      <c r="AJ45" s="34">
        <f t="shared" si="14"/>
        <v>0</v>
      </c>
      <c r="AK45" s="35">
        <f t="shared" si="15"/>
        <v>0</v>
      </c>
      <c r="AL45" s="95"/>
      <c r="AM45" s="95"/>
      <c r="AN45" s="95"/>
      <c r="AO45" s="95"/>
      <c r="AP45" s="95"/>
      <c r="AQ45" s="95">
        <v>1</v>
      </c>
      <c r="AR45" s="95"/>
      <c r="AS45" s="96"/>
      <c r="AT45" s="97"/>
      <c r="AU45" s="28">
        <f t="shared" si="16"/>
        <v>1.5</v>
      </c>
      <c r="AV45" s="30">
        <f t="shared" si="17"/>
        <v>255</v>
      </c>
      <c r="AW45" s="35">
        <f t="shared" si="18"/>
        <v>3.06</v>
      </c>
      <c r="AX45" s="8">
        <v>1</v>
      </c>
      <c r="AY45" s="8"/>
      <c r="AZ45" s="8"/>
      <c r="BA45" s="8"/>
      <c r="BB45" s="8"/>
      <c r="BC45" s="8"/>
      <c r="BD45" s="8"/>
      <c r="BE45" s="9"/>
      <c r="BF45" s="10"/>
      <c r="BG45" s="28">
        <f t="shared" si="19"/>
        <v>0</v>
      </c>
      <c r="BH45" s="30">
        <f t="shared" si="49"/>
        <v>0</v>
      </c>
      <c r="BI45" s="35">
        <f t="shared" si="20"/>
        <v>0</v>
      </c>
      <c r="BJ45" s="8"/>
      <c r="BK45" s="8"/>
      <c r="BL45" s="8"/>
      <c r="BM45" s="8"/>
      <c r="BN45" s="8"/>
      <c r="BO45" s="8">
        <v>1</v>
      </c>
      <c r="BP45" s="8"/>
      <c r="BQ45" s="9"/>
      <c r="BR45" s="10"/>
      <c r="BS45" s="28">
        <f t="shared" si="21"/>
        <v>1.5</v>
      </c>
      <c r="BT45" s="30">
        <f t="shared" si="2"/>
        <v>75</v>
      </c>
      <c r="BU45" s="35">
        <f t="shared" si="22"/>
        <v>21.674999999999997</v>
      </c>
      <c r="BV45" s="8">
        <v>1</v>
      </c>
      <c r="BW45" s="8"/>
      <c r="BX45" s="8"/>
      <c r="BY45" s="8"/>
      <c r="BZ45" s="8"/>
      <c r="CA45" s="8"/>
      <c r="CB45" s="8"/>
      <c r="CC45" s="9"/>
      <c r="CD45" s="10"/>
      <c r="CE45" s="28">
        <f t="shared" si="23"/>
        <v>0</v>
      </c>
      <c r="CF45" s="30">
        <f t="shared" si="24"/>
        <v>0</v>
      </c>
      <c r="CG45" s="35">
        <f t="shared" si="25"/>
        <v>0</v>
      </c>
      <c r="CH45" s="8">
        <v>1</v>
      </c>
      <c r="CI45" s="8"/>
      <c r="CJ45" s="8"/>
      <c r="CK45" s="8"/>
      <c r="CL45" s="8"/>
      <c r="CM45" s="8"/>
      <c r="CN45" s="8"/>
      <c r="CO45" s="9"/>
      <c r="CP45" s="10"/>
      <c r="CQ45" s="28">
        <f t="shared" si="26"/>
        <v>0</v>
      </c>
      <c r="CR45" s="30">
        <f t="shared" si="3"/>
        <v>0</v>
      </c>
      <c r="CS45" s="35">
        <f t="shared" si="27"/>
        <v>0</v>
      </c>
      <c r="CT45" s="8"/>
      <c r="CU45" s="8"/>
      <c r="CV45" s="8"/>
      <c r="CW45" s="8"/>
      <c r="CX45" s="8"/>
      <c r="CY45" s="8">
        <v>1</v>
      </c>
      <c r="CZ45" s="8"/>
      <c r="DA45" s="9"/>
      <c r="DB45" s="10"/>
      <c r="DC45" s="28">
        <f t="shared" si="28"/>
        <v>1.5</v>
      </c>
      <c r="DD45" s="30">
        <f t="shared" si="29"/>
        <v>76.5</v>
      </c>
      <c r="DE45" s="35">
        <f t="shared" si="30"/>
        <v>34.425000000000004</v>
      </c>
      <c r="DF45" s="8">
        <v>1</v>
      </c>
      <c r="DG45" s="8"/>
      <c r="DH45" s="8"/>
      <c r="DI45" s="8"/>
      <c r="DJ45" s="8"/>
      <c r="DK45" s="8"/>
      <c r="DL45" s="8"/>
      <c r="DM45" s="9"/>
      <c r="DN45" s="10"/>
      <c r="DO45" s="28">
        <f t="shared" si="31"/>
        <v>0</v>
      </c>
      <c r="DP45" s="30">
        <f t="shared" si="32"/>
        <v>0</v>
      </c>
      <c r="DQ45" s="35">
        <f t="shared" si="33"/>
        <v>0</v>
      </c>
      <c r="DR45" s="8">
        <v>1</v>
      </c>
      <c r="DS45" s="8"/>
      <c r="DT45" s="8"/>
      <c r="DU45" s="8"/>
      <c r="DV45" s="8"/>
      <c r="DW45" s="8"/>
      <c r="DX45" s="8"/>
      <c r="DY45" s="9"/>
      <c r="DZ45" s="10"/>
      <c r="EA45" s="28">
        <f t="shared" si="34"/>
        <v>0</v>
      </c>
      <c r="EB45" s="30">
        <f t="shared" si="48"/>
        <v>0</v>
      </c>
      <c r="EC45" s="35">
        <f t="shared" si="35"/>
        <v>0</v>
      </c>
      <c r="ED45" s="8">
        <v>1</v>
      </c>
      <c r="EE45" s="8"/>
      <c r="EF45" s="8"/>
      <c r="EG45" s="8"/>
      <c r="EH45" s="8"/>
      <c r="EI45" s="8"/>
      <c r="EJ45" s="8"/>
      <c r="EK45" s="9"/>
      <c r="EL45" s="10"/>
      <c r="EM45" s="28">
        <f t="shared" si="36"/>
        <v>0</v>
      </c>
      <c r="EN45" s="30">
        <f t="shared" si="4"/>
        <v>0</v>
      </c>
      <c r="EO45" s="35">
        <f t="shared" si="37"/>
        <v>0</v>
      </c>
      <c r="EP45" s="8">
        <v>1</v>
      </c>
      <c r="EQ45" s="8"/>
      <c r="ER45" s="8"/>
      <c r="ES45" s="8"/>
      <c r="ET45" s="8"/>
      <c r="EU45" s="8"/>
      <c r="EV45" s="8"/>
      <c r="EW45" s="9"/>
      <c r="EX45" s="10"/>
      <c r="EY45" s="28">
        <f t="shared" si="38"/>
        <v>0</v>
      </c>
      <c r="EZ45" s="30">
        <f t="shared" si="5"/>
        <v>0</v>
      </c>
      <c r="FA45" s="32">
        <f t="shared" si="39"/>
        <v>0</v>
      </c>
      <c r="FB45" s="24">
        <v>1</v>
      </c>
      <c r="FC45" s="8"/>
      <c r="FD45" s="8"/>
      <c r="FE45" s="8"/>
      <c r="FF45" s="8"/>
      <c r="FG45" s="9"/>
      <c r="FH45" s="10"/>
      <c r="FI45" s="28">
        <f t="shared" si="40"/>
        <v>0</v>
      </c>
      <c r="FJ45" s="30">
        <f t="shared" si="6"/>
        <v>0</v>
      </c>
      <c r="FK45" s="35">
        <f t="shared" si="41"/>
        <v>0</v>
      </c>
      <c r="FL45" s="8">
        <v>1</v>
      </c>
      <c r="FM45" s="8"/>
      <c r="FN45" s="8"/>
      <c r="FO45" s="8"/>
      <c r="FP45" s="8"/>
      <c r="FQ45" s="9"/>
      <c r="FR45" s="10"/>
      <c r="FS45" s="28">
        <f t="shared" si="42"/>
        <v>0</v>
      </c>
      <c r="FT45" s="30">
        <f t="shared" si="43"/>
        <v>0</v>
      </c>
      <c r="FU45" s="35">
        <f t="shared" si="44"/>
        <v>0</v>
      </c>
      <c r="FV45" s="8">
        <v>1</v>
      </c>
      <c r="FW45" s="8"/>
      <c r="FX45" s="8"/>
      <c r="FY45" s="8"/>
      <c r="FZ45" s="8"/>
      <c r="GA45" s="9"/>
      <c r="GB45" s="10"/>
      <c r="GC45" s="28">
        <f t="shared" si="45"/>
        <v>0</v>
      </c>
      <c r="GD45" s="30">
        <f t="shared" si="46"/>
        <v>0</v>
      </c>
      <c r="GE45" s="35">
        <f t="shared" si="47"/>
        <v>0</v>
      </c>
      <c r="GH45" s="37">
        <f t="shared" si="51"/>
        <v>62.558400000000006</v>
      </c>
      <c r="GI45" s="102"/>
      <c r="GJ45" s="103"/>
    </row>
    <row r="46" spans="1:192">
      <c r="A46" s="1"/>
      <c r="B46" s="24"/>
      <c r="C46" s="8"/>
      <c r="D46" s="8"/>
      <c r="E46" s="8"/>
      <c r="F46" s="8"/>
      <c r="G46" s="8">
        <v>1</v>
      </c>
      <c r="H46" s="8"/>
      <c r="I46" s="9"/>
      <c r="J46" s="10"/>
      <c r="K46" s="28">
        <f t="shared" si="8"/>
        <v>1.5</v>
      </c>
      <c r="L46" s="30">
        <f t="shared" si="50"/>
        <v>120</v>
      </c>
      <c r="M46" s="35">
        <f t="shared" si="9"/>
        <v>14.16</v>
      </c>
      <c r="N46" s="83"/>
      <c r="O46" s="84"/>
      <c r="P46" s="84"/>
      <c r="Q46" s="84"/>
      <c r="R46" s="84">
        <v>1</v>
      </c>
      <c r="S46" s="84"/>
      <c r="T46" s="84"/>
      <c r="U46" s="84"/>
      <c r="V46" s="85"/>
      <c r="W46" s="28">
        <f t="shared" si="10"/>
        <v>0.71</v>
      </c>
      <c r="X46" s="30">
        <f t="shared" si="11"/>
        <v>33.369999999999997</v>
      </c>
      <c r="Y46" s="35">
        <f t="shared" si="12"/>
        <v>12.447009999999999</v>
      </c>
      <c r="Z46" s="8"/>
      <c r="AA46" s="8"/>
      <c r="AB46" s="8"/>
      <c r="AC46" s="8"/>
      <c r="AD46" s="8">
        <v>1</v>
      </c>
      <c r="AE46" s="8"/>
      <c r="AF46" s="8"/>
      <c r="AG46" s="9"/>
      <c r="AH46" s="10"/>
      <c r="AI46" s="28">
        <f t="shared" si="13"/>
        <v>0.71</v>
      </c>
      <c r="AJ46" s="34">
        <f t="shared" si="14"/>
        <v>118.57</v>
      </c>
      <c r="AK46" s="35">
        <f t="shared" si="15"/>
        <v>12.80556</v>
      </c>
      <c r="AL46" s="8">
        <v>1</v>
      </c>
      <c r="AM46" s="8"/>
      <c r="AN46" s="8"/>
      <c r="AO46" s="8"/>
      <c r="AP46" s="8"/>
      <c r="AQ46" s="8"/>
      <c r="AR46" s="8"/>
      <c r="AS46" s="9"/>
      <c r="AT46" s="10"/>
      <c r="AU46" s="28">
        <f t="shared" si="16"/>
        <v>0</v>
      </c>
      <c r="AV46" s="30">
        <f t="shared" si="17"/>
        <v>0</v>
      </c>
      <c r="AW46" s="35">
        <f t="shared" si="18"/>
        <v>0</v>
      </c>
      <c r="AX46" s="8"/>
      <c r="AY46" s="8"/>
      <c r="AZ46" s="8">
        <v>1</v>
      </c>
      <c r="BA46" s="8"/>
      <c r="BB46" s="8"/>
      <c r="BC46" s="8"/>
      <c r="BD46" s="8"/>
      <c r="BE46" s="9"/>
      <c r="BF46" s="10"/>
      <c r="BG46" s="28">
        <f t="shared" si="19"/>
        <v>0.14000000000000001</v>
      </c>
      <c r="BH46" s="30">
        <f t="shared" si="49"/>
        <v>4.9000000000000004</v>
      </c>
      <c r="BI46" s="35">
        <f t="shared" si="20"/>
        <v>0.17150000000000004</v>
      </c>
      <c r="BJ46" s="8">
        <v>1</v>
      </c>
      <c r="BK46" s="8"/>
      <c r="BL46" s="8"/>
      <c r="BM46" s="8"/>
      <c r="BN46" s="8"/>
      <c r="BO46" s="8"/>
      <c r="BP46" s="8"/>
      <c r="BQ46" s="9"/>
      <c r="BR46" s="10"/>
      <c r="BS46" s="28">
        <f t="shared" si="21"/>
        <v>0</v>
      </c>
      <c r="BT46" s="30">
        <f t="shared" ref="BT46:BT59" si="52">BS46*50</f>
        <v>0</v>
      </c>
      <c r="BU46" s="35">
        <f t="shared" si="22"/>
        <v>0</v>
      </c>
      <c r="BV46" s="8">
        <v>1</v>
      </c>
      <c r="BW46" s="8"/>
      <c r="BX46" s="8"/>
      <c r="BY46" s="8"/>
      <c r="BZ46" s="8"/>
      <c r="CA46" s="8"/>
      <c r="CB46" s="8"/>
      <c r="CC46" s="9"/>
      <c r="CD46" s="10"/>
      <c r="CE46" s="28">
        <f t="shared" si="23"/>
        <v>0</v>
      </c>
      <c r="CF46" s="30">
        <f t="shared" si="24"/>
        <v>0</v>
      </c>
      <c r="CG46" s="35">
        <f t="shared" si="25"/>
        <v>0</v>
      </c>
      <c r="CH46" s="8"/>
      <c r="CI46" s="8"/>
      <c r="CJ46" s="8"/>
      <c r="CK46" s="8">
        <v>1</v>
      </c>
      <c r="CL46" s="8"/>
      <c r="CM46" s="8"/>
      <c r="CN46" s="8"/>
      <c r="CO46" s="9"/>
      <c r="CP46" s="10"/>
      <c r="CQ46" s="28">
        <f t="shared" si="26"/>
        <v>0.36</v>
      </c>
      <c r="CR46" s="30">
        <f t="shared" ref="CR46:CR59" si="53">330*CQ46</f>
        <v>118.8</v>
      </c>
      <c r="CS46" s="35">
        <f t="shared" si="27"/>
        <v>12.949199999999999</v>
      </c>
      <c r="CT46" s="8"/>
      <c r="CU46" s="8"/>
      <c r="CV46" s="8"/>
      <c r="CW46" s="8"/>
      <c r="CX46" s="8"/>
      <c r="CY46" s="8">
        <v>1</v>
      </c>
      <c r="CZ46" s="8"/>
      <c r="DA46" s="9"/>
      <c r="DB46" s="10"/>
      <c r="DC46" s="28">
        <f t="shared" si="28"/>
        <v>1.5</v>
      </c>
      <c r="DD46" s="30">
        <f t="shared" si="29"/>
        <v>76.5</v>
      </c>
      <c r="DE46" s="35">
        <f t="shared" si="30"/>
        <v>34.425000000000004</v>
      </c>
      <c r="DF46" s="8"/>
      <c r="DG46" s="8"/>
      <c r="DH46" s="8"/>
      <c r="DI46" s="8">
        <v>1</v>
      </c>
      <c r="DJ46" s="8"/>
      <c r="DK46" s="8"/>
      <c r="DL46" s="8"/>
      <c r="DM46" s="9"/>
      <c r="DN46" s="10"/>
      <c r="DO46" s="28">
        <f t="shared" si="31"/>
        <v>0.36</v>
      </c>
      <c r="DP46" s="30">
        <f t="shared" si="32"/>
        <v>41.76</v>
      </c>
      <c r="DQ46" s="35">
        <f t="shared" si="33"/>
        <v>9.0619199999999989</v>
      </c>
      <c r="DR46" s="8">
        <v>1</v>
      </c>
      <c r="DS46" s="8"/>
      <c r="DT46" s="8"/>
      <c r="DU46" s="8"/>
      <c r="DV46" s="8"/>
      <c r="DW46" s="8"/>
      <c r="DX46" s="8"/>
      <c r="DY46" s="9"/>
      <c r="DZ46" s="10"/>
      <c r="EA46" s="28">
        <f t="shared" si="34"/>
        <v>0</v>
      </c>
      <c r="EB46" s="30">
        <f t="shared" si="48"/>
        <v>0</v>
      </c>
      <c r="EC46" s="35">
        <f t="shared" si="35"/>
        <v>0</v>
      </c>
      <c r="ED46" s="8"/>
      <c r="EE46" s="8"/>
      <c r="EF46" s="8"/>
      <c r="EG46" s="8"/>
      <c r="EH46" s="8">
        <v>1</v>
      </c>
      <c r="EI46" s="8"/>
      <c r="EJ46" s="8"/>
      <c r="EK46" s="9"/>
      <c r="EL46" s="10"/>
      <c r="EM46" s="28">
        <f t="shared" si="36"/>
        <v>0.71</v>
      </c>
      <c r="EN46" s="30">
        <f t="shared" ref="EN46:EN59" si="54">250*EM46</f>
        <v>177.5</v>
      </c>
      <c r="EO46" s="35">
        <f t="shared" si="37"/>
        <v>20.234999999999999</v>
      </c>
      <c r="EP46" s="8">
        <v>1</v>
      </c>
      <c r="EQ46" s="8"/>
      <c r="ER46" s="8"/>
      <c r="ES46" s="8"/>
      <c r="ET46" s="8"/>
      <c r="EU46" s="8"/>
      <c r="EV46" s="8"/>
      <c r="EW46" s="9"/>
      <c r="EX46" s="10"/>
      <c r="EY46" s="28">
        <f t="shared" si="38"/>
        <v>0</v>
      </c>
      <c r="EZ46" s="30">
        <f t="shared" ref="EZ46:EZ59" si="55">250*EY46</f>
        <v>0</v>
      </c>
      <c r="FA46" s="32">
        <f t="shared" si="39"/>
        <v>0</v>
      </c>
      <c r="FB46" s="24">
        <v>1</v>
      </c>
      <c r="FC46" s="8"/>
      <c r="FD46" s="8"/>
      <c r="FE46" s="8"/>
      <c r="FF46" s="8"/>
      <c r="FG46" s="8"/>
      <c r="FH46" s="8"/>
      <c r="FI46" s="28">
        <f t="shared" si="40"/>
        <v>0</v>
      </c>
      <c r="FJ46" s="30">
        <f t="shared" ref="FJ46:FJ59" si="56">125*FI46</f>
        <v>0</v>
      </c>
      <c r="FK46" s="35">
        <f t="shared" si="41"/>
        <v>0</v>
      </c>
      <c r="FL46" s="83">
        <v>1</v>
      </c>
      <c r="FM46" s="84"/>
      <c r="FN46" s="84"/>
      <c r="FO46" s="84"/>
      <c r="FP46" s="84"/>
      <c r="FQ46" s="90"/>
      <c r="FR46" s="85"/>
      <c r="FS46" s="28">
        <f t="shared" si="42"/>
        <v>0</v>
      </c>
      <c r="FT46" s="30">
        <f t="shared" si="43"/>
        <v>0</v>
      </c>
      <c r="FU46" s="35">
        <f t="shared" si="44"/>
        <v>0</v>
      </c>
      <c r="FV46" s="8"/>
      <c r="FW46" s="8"/>
      <c r="FX46" s="8"/>
      <c r="FY46" s="8">
        <v>1</v>
      </c>
      <c r="FZ46" s="8"/>
      <c r="GA46" s="9"/>
      <c r="GB46" s="10"/>
      <c r="GC46" s="28">
        <f t="shared" si="45"/>
        <v>0.36</v>
      </c>
      <c r="GD46" s="30">
        <f t="shared" si="46"/>
        <v>14.399999999999999</v>
      </c>
      <c r="GE46" s="35">
        <f t="shared" si="47"/>
        <v>0.59039999999999992</v>
      </c>
      <c r="GH46" s="37">
        <f t="shared" si="51"/>
        <v>116.84558999999999</v>
      </c>
      <c r="GI46" s="102"/>
      <c r="GJ46" s="103"/>
    </row>
    <row r="47" spans="1:192">
      <c r="A47" s="78"/>
      <c r="B47" s="79"/>
      <c r="C47" s="80"/>
      <c r="D47" s="80"/>
      <c r="E47" s="80"/>
      <c r="F47" s="80"/>
      <c r="G47" s="80"/>
      <c r="H47" s="80">
        <v>1</v>
      </c>
      <c r="I47" s="81"/>
      <c r="J47" s="82"/>
      <c r="K47" s="28">
        <f t="shared" si="8"/>
        <v>3.5</v>
      </c>
      <c r="L47" s="30">
        <f t="shared" si="50"/>
        <v>280</v>
      </c>
      <c r="M47" s="35">
        <f t="shared" si="9"/>
        <v>33.04</v>
      </c>
      <c r="N47" s="91">
        <v>1</v>
      </c>
      <c r="O47" s="92"/>
      <c r="P47" s="92"/>
      <c r="Q47" s="92"/>
      <c r="R47" s="92"/>
      <c r="S47" s="92"/>
      <c r="T47" s="92"/>
      <c r="U47" s="92"/>
      <c r="V47" s="93"/>
      <c r="W47" s="28">
        <f t="shared" si="10"/>
        <v>0</v>
      </c>
      <c r="X47" s="30">
        <f t="shared" si="11"/>
        <v>0</v>
      </c>
      <c r="Y47" s="35">
        <f t="shared" si="12"/>
        <v>0</v>
      </c>
      <c r="Z47" s="95">
        <v>1</v>
      </c>
      <c r="AA47" s="95"/>
      <c r="AB47" s="95"/>
      <c r="AC47" s="95"/>
      <c r="AD47" s="95"/>
      <c r="AE47" s="95"/>
      <c r="AF47" s="95"/>
      <c r="AG47" s="96"/>
      <c r="AH47" s="97"/>
      <c r="AI47" s="28">
        <f t="shared" si="13"/>
        <v>0</v>
      </c>
      <c r="AJ47" s="34">
        <f t="shared" si="14"/>
        <v>0</v>
      </c>
      <c r="AK47" s="35">
        <f t="shared" si="15"/>
        <v>0</v>
      </c>
      <c r="AL47" s="95"/>
      <c r="AM47" s="95"/>
      <c r="AN47" s="95"/>
      <c r="AO47" s="95"/>
      <c r="AP47" s="95">
        <v>1</v>
      </c>
      <c r="AQ47" s="95"/>
      <c r="AR47" s="95"/>
      <c r="AS47" s="96"/>
      <c r="AT47" s="97"/>
      <c r="AU47" s="28">
        <f t="shared" si="16"/>
        <v>0.71</v>
      </c>
      <c r="AV47" s="30">
        <f t="shared" si="17"/>
        <v>120.69999999999999</v>
      </c>
      <c r="AW47" s="35">
        <f t="shared" si="18"/>
        <v>1.4483999999999999</v>
      </c>
      <c r="AX47" s="8"/>
      <c r="AY47" s="8"/>
      <c r="AZ47" s="8"/>
      <c r="BA47" s="8"/>
      <c r="BB47" s="8"/>
      <c r="BC47" s="8"/>
      <c r="BD47" s="8"/>
      <c r="BE47" s="9">
        <v>1</v>
      </c>
      <c r="BF47" s="10"/>
      <c r="BG47" s="28">
        <f t="shared" si="19"/>
        <v>6</v>
      </c>
      <c r="BH47" s="30">
        <f t="shared" si="49"/>
        <v>210</v>
      </c>
      <c r="BI47" s="35">
        <f t="shared" si="20"/>
        <v>7.3500000000000005</v>
      </c>
      <c r="BJ47" s="8">
        <v>1</v>
      </c>
      <c r="BK47" s="8"/>
      <c r="BL47" s="8"/>
      <c r="BM47" s="8"/>
      <c r="BN47" s="8"/>
      <c r="BO47" s="8"/>
      <c r="BP47" s="8"/>
      <c r="BQ47" s="9"/>
      <c r="BR47" s="10"/>
      <c r="BS47" s="28">
        <f t="shared" si="21"/>
        <v>0</v>
      </c>
      <c r="BT47" s="30">
        <f t="shared" si="52"/>
        <v>0</v>
      </c>
      <c r="BU47" s="35">
        <f t="shared" si="22"/>
        <v>0</v>
      </c>
      <c r="BV47" s="8"/>
      <c r="BW47" s="8"/>
      <c r="BX47" s="8">
        <v>1</v>
      </c>
      <c r="BY47" s="8"/>
      <c r="BZ47" s="8"/>
      <c r="CA47" s="8"/>
      <c r="CB47" s="8"/>
      <c r="CC47" s="9"/>
      <c r="CD47" s="10"/>
      <c r="CE47" s="28">
        <f t="shared" si="23"/>
        <v>0.14000000000000001</v>
      </c>
      <c r="CF47" s="30">
        <f t="shared" si="24"/>
        <v>23.1</v>
      </c>
      <c r="CG47" s="35">
        <f t="shared" si="25"/>
        <v>0.2079</v>
      </c>
      <c r="CH47" s="8">
        <v>1</v>
      </c>
      <c r="CI47" s="8"/>
      <c r="CJ47" s="8"/>
      <c r="CK47" s="8"/>
      <c r="CL47" s="8"/>
      <c r="CM47" s="8"/>
      <c r="CN47" s="8"/>
      <c r="CO47" s="9"/>
      <c r="CP47" s="10"/>
      <c r="CQ47" s="28">
        <f t="shared" si="26"/>
        <v>0</v>
      </c>
      <c r="CR47" s="30">
        <f t="shared" si="53"/>
        <v>0</v>
      </c>
      <c r="CS47" s="35">
        <f t="shared" si="27"/>
        <v>0</v>
      </c>
      <c r="CT47" s="8"/>
      <c r="CU47" s="8"/>
      <c r="CV47" s="8"/>
      <c r="CW47" s="8"/>
      <c r="CX47" s="8"/>
      <c r="CY47" s="8"/>
      <c r="CZ47" s="8"/>
      <c r="DA47" s="9">
        <v>1</v>
      </c>
      <c r="DB47" s="10"/>
      <c r="DC47" s="28">
        <f t="shared" si="28"/>
        <v>6</v>
      </c>
      <c r="DD47" s="30">
        <f t="shared" si="29"/>
        <v>306</v>
      </c>
      <c r="DE47" s="35">
        <f t="shared" si="30"/>
        <v>137.70000000000002</v>
      </c>
      <c r="DF47" s="8"/>
      <c r="DG47" s="8">
        <v>1</v>
      </c>
      <c r="DH47" s="8"/>
      <c r="DI47" s="8"/>
      <c r="DJ47" s="8"/>
      <c r="DK47" s="8"/>
      <c r="DL47" s="8"/>
      <c r="DM47" s="9"/>
      <c r="DN47" s="10"/>
      <c r="DO47" s="28">
        <f t="shared" si="31"/>
        <v>0.05</v>
      </c>
      <c r="DP47" s="30">
        <f t="shared" si="32"/>
        <v>5.8000000000000007</v>
      </c>
      <c r="DQ47" s="35">
        <f t="shared" si="33"/>
        <v>1.2586000000000002</v>
      </c>
      <c r="DR47" s="8"/>
      <c r="DS47" s="8"/>
      <c r="DT47" s="8"/>
      <c r="DU47" s="8"/>
      <c r="DV47" s="8"/>
      <c r="DW47" s="8"/>
      <c r="DX47" s="8">
        <v>1</v>
      </c>
      <c r="DY47" s="9"/>
      <c r="DZ47" s="10"/>
      <c r="EA47" s="28">
        <f t="shared" si="34"/>
        <v>3.5</v>
      </c>
      <c r="EB47" s="30">
        <f t="shared" si="48"/>
        <v>14</v>
      </c>
      <c r="EC47" s="35">
        <f t="shared" si="35"/>
        <v>14.700000000000001</v>
      </c>
      <c r="ED47" s="8">
        <v>1</v>
      </c>
      <c r="EE47" s="8"/>
      <c r="EF47" s="8"/>
      <c r="EG47" s="8"/>
      <c r="EH47" s="8"/>
      <c r="EI47" s="8"/>
      <c r="EJ47" s="8"/>
      <c r="EK47" s="9"/>
      <c r="EL47" s="10"/>
      <c r="EM47" s="28">
        <f t="shared" si="36"/>
        <v>0</v>
      </c>
      <c r="EN47" s="30">
        <f t="shared" si="54"/>
        <v>0</v>
      </c>
      <c r="EO47" s="35">
        <f t="shared" si="37"/>
        <v>0</v>
      </c>
      <c r="EP47" s="8">
        <v>1</v>
      </c>
      <c r="EQ47" s="8"/>
      <c r="ER47" s="8"/>
      <c r="ES47" s="8"/>
      <c r="ET47" s="8"/>
      <c r="EU47" s="8"/>
      <c r="EV47" s="8"/>
      <c r="EW47" s="9"/>
      <c r="EX47" s="10"/>
      <c r="EY47" s="28">
        <f t="shared" si="38"/>
        <v>0</v>
      </c>
      <c r="EZ47" s="30">
        <f t="shared" si="55"/>
        <v>0</v>
      </c>
      <c r="FA47" s="32">
        <f t="shared" si="39"/>
        <v>0</v>
      </c>
      <c r="FB47" s="24"/>
      <c r="FC47" s="8"/>
      <c r="FD47" s="8"/>
      <c r="FE47" s="8"/>
      <c r="FF47" s="8"/>
      <c r="FG47" s="8">
        <v>1</v>
      </c>
      <c r="FH47" s="8"/>
      <c r="FI47" s="28">
        <f t="shared" si="40"/>
        <v>1.1399999999999999</v>
      </c>
      <c r="FJ47" s="30">
        <f t="shared" si="56"/>
        <v>142.5</v>
      </c>
      <c r="FK47" s="35">
        <f t="shared" si="41"/>
        <v>17.5275</v>
      </c>
      <c r="FL47" s="83">
        <v>1</v>
      </c>
      <c r="FM47" s="84"/>
      <c r="FN47" s="84"/>
      <c r="FO47" s="84"/>
      <c r="FP47" s="84"/>
      <c r="FQ47" s="84"/>
      <c r="FR47" s="85"/>
      <c r="FS47" s="28">
        <f t="shared" si="42"/>
        <v>0</v>
      </c>
      <c r="FT47" s="30">
        <f t="shared" si="43"/>
        <v>0</v>
      </c>
      <c r="FU47" s="35">
        <f t="shared" si="44"/>
        <v>0</v>
      </c>
      <c r="FV47" s="8">
        <v>1</v>
      </c>
      <c r="FW47" s="8"/>
      <c r="FX47" s="8"/>
      <c r="FY47" s="8"/>
      <c r="FZ47" s="8"/>
      <c r="GA47" s="9"/>
      <c r="GB47" s="10"/>
      <c r="GC47" s="28">
        <f t="shared" si="45"/>
        <v>0</v>
      </c>
      <c r="GD47" s="30">
        <f t="shared" si="46"/>
        <v>0</v>
      </c>
      <c r="GE47" s="35">
        <f t="shared" si="47"/>
        <v>0</v>
      </c>
      <c r="GH47" s="37">
        <f t="shared" si="51"/>
        <v>213.23239999999998</v>
      </c>
      <c r="GI47" s="102"/>
      <c r="GJ47" s="103"/>
    </row>
    <row r="48" spans="1:192">
      <c r="A48" s="1"/>
      <c r="B48" s="24"/>
      <c r="C48" s="8"/>
      <c r="D48" s="8"/>
      <c r="E48" s="8"/>
      <c r="F48" s="8"/>
      <c r="G48" s="8">
        <v>1</v>
      </c>
      <c r="H48" s="8"/>
      <c r="I48" s="9"/>
      <c r="J48" s="10"/>
      <c r="K48" s="28">
        <f t="shared" si="8"/>
        <v>1.5</v>
      </c>
      <c r="L48" s="30">
        <f t="shared" si="50"/>
        <v>120</v>
      </c>
      <c r="M48" s="35">
        <f t="shared" si="9"/>
        <v>14.16</v>
      </c>
      <c r="N48" s="83">
        <v>1</v>
      </c>
      <c r="O48" s="84"/>
      <c r="P48" s="84"/>
      <c r="Q48" s="84"/>
      <c r="R48" s="84"/>
      <c r="S48" s="84"/>
      <c r="T48" s="84"/>
      <c r="U48" s="84"/>
      <c r="V48" s="85"/>
      <c r="W48" s="28">
        <f t="shared" si="10"/>
        <v>0</v>
      </c>
      <c r="X48" s="30">
        <f t="shared" si="11"/>
        <v>0</v>
      </c>
      <c r="Y48" s="35">
        <f t="shared" si="12"/>
        <v>0</v>
      </c>
      <c r="Z48" s="8">
        <v>1</v>
      </c>
      <c r="AA48" s="8"/>
      <c r="AB48" s="8"/>
      <c r="AC48" s="8"/>
      <c r="AD48" s="8"/>
      <c r="AE48" s="8"/>
      <c r="AF48" s="8"/>
      <c r="AG48" s="9"/>
      <c r="AH48" s="10"/>
      <c r="AI48" s="28">
        <f t="shared" si="13"/>
        <v>0</v>
      </c>
      <c r="AJ48" s="34">
        <f t="shared" si="14"/>
        <v>0</v>
      </c>
      <c r="AK48" s="35">
        <f t="shared" si="15"/>
        <v>0</v>
      </c>
      <c r="AL48" s="8"/>
      <c r="AM48" s="8"/>
      <c r="AN48" s="8"/>
      <c r="AO48" s="8">
        <v>1</v>
      </c>
      <c r="AP48" s="8"/>
      <c r="AQ48" s="8"/>
      <c r="AR48" s="8"/>
      <c r="AS48" s="9"/>
      <c r="AT48" s="10"/>
      <c r="AU48" s="28">
        <f t="shared" si="16"/>
        <v>0.36</v>
      </c>
      <c r="AV48" s="30">
        <f t="shared" si="17"/>
        <v>61.199999999999996</v>
      </c>
      <c r="AW48" s="35">
        <f t="shared" si="18"/>
        <v>0.73439999999999994</v>
      </c>
      <c r="AX48" s="8"/>
      <c r="AY48" s="8"/>
      <c r="AZ48" s="8"/>
      <c r="BA48" s="8"/>
      <c r="BB48" s="8">
        <v>1</v>
      </c>
      <c r="BC48" s="8"/>
      <c r="BD48" s="8"/>
      <c r="BE48" s="9"/>
      <c r="BF48" s="10"/>
      <c r="BG48" s="28">
        <f t="shared" si="19"/>
        <v>0.71</v>
      </c>
      <c r="BH48" s="30">
        <f t="shared" si="49"/>
        <v>24.849999999999998</v>
      </c>
      <c r="BI48" s="35">
        <f t="shared" si="20"/>
        <v>0.86975000000000002</v>
      </c>
      <c r="BJ48" s="8">
        <v>1</v>
      </c>
      <c r="BK48" s="8"/>
      <c r="BL48" s="8"/>
      <c r="BM48" s="8"/>
      <c r="BN48" s="8"/>
      <c r="BO48" s="8"/>
      <c r="BP48" s="8"/>
      <c r="BQ48" s="9"/>
      <c r="BR48" s="10"/>
      <c r="BS48" s="28">
        <f t="shared" si="21"/>
        <v>0</v>
      </c>
      <c r="BT48" s="30">
        <f t="shared" si="52"/>
        <v>0</v>
      </c>
      <c r="BU48" s="35">
        <f t="shared" si="22"/>
        <v>0</v>
      </c>
      <c r="BV48" s="8"/>
      <c r="BW48" s="8"/>
      <c r="BX48" s="8"/>
      <c r="BY48" s="8">
        <v>1</v>
      </c>
      <c r="BZ48" s="8"/>
      <c r="CA48" s="8"/>
      <c r="CB48" s="8"/>
      <c r="CC48" s="9"/>
      <c r="CD48" s="10"/>
      <c r="CE48" s="28">
        <f t="shared" si="23"/>
        <v>0.36</v>
      </c>
      <c r="CF48" s="30">
        <f t="shared" si="24"/>
        <v>59.4</v>
      </c>
      <c r="CG48" s="35">
        <f t="shared" si="25"/>
        <v>0.53459999999999996</v>
      </c>
      <c r="CH48" s="8">
        <v>1</v>
      </c>
      <c r="CI48" s="8"/>
      <c r="CJ48" s="8"/>
      <c r="CK48" s="8"/>
      <c r="CL48" s="8"/>
      <c r="CM48" s="8"/>
      <c r="CN48" s="8"/>
      <c r="CO48" s="9"/>
      <c r="CP48" s="10"/>
      <c r="CQ48" s="28">
        <f t="shared" si="26"/>
        <v>0</v>
      </c>
      <c r="CR48" s="30">
        <f t="shared" si="53"/>
        <v>0</v>
      </c>
      <c r="CS48" s="35">
        <f t="shared" si="27"/>
        <v>0</v>
      </c>
      <c r="CT48" s="8"/>
      <c r="CU48" s="8">
        <v>1</v>
      </c>
      <c r="CV48" s="8"/>
      <c r="CW48" s="8"/>
      <c r="CX48" s="8"/>
      <c r="CY48" s="8"/>
      <c r="CZ48" s="8"/>
      <c r="DA48" s="9"/>
      <c r="DB48" s="10"/>
      <c r="DC48" s="28">
        <f t="shared" si="28"/>
        <v>0.05</v>
      </c>
      <c r="DD48" s="30">
        <f t="shared" si="29"/>
        <v>2.5500000000000003</v>
      </c>
      <c r="DE48" s="35">
        <f t="shared" si="30"/>
        <v>1.1475000000000002</v>
      </c>
      <c r="DF48" s="8">
        <v>1</v>
      </c>
      <c r="DG48" s="8"/>
      <c r="DH48" s="8"/>
      <c r="DI48" s="8"/>
      <c r="DJ48" s="8"/>
      <c r="DK48" s="8"/>
      <c r="DL48" s="8"/>
      <c r="DM48" s="9"/>
      <c r="DN48" s="10"/>
      <c r="DO48" s="28">
        <f t="shared" si="31"/>
        <v>0</v>
      </c>
      <c r="DP48" s="30">
        <f t="shared" si="32"/>
        <v>0</v>
      </c>
      <c r="DQ48" s="35">
        <f t="shared" si="33"/>
        <v>0</v>
      </c>
      <c r="DR48" s="8"/>
      <c r="DS48" s="8"/>
      <c r="DT48" s="8"/>
      <c r="DU48" s="8">
        <v>1</v>
      </c>
      <c r="DV48" s="8"/>
      <c r="DW48" s="8"/>
      <c r="DX48" s="8"/>
      <c r="DY48" s="9"/>
      <c r="DZ48" s="10"/>
      <c r="EA48" s="28">
        <f t="shared" si="34"/>
        <v>0.36</v>
      </c>
      <c r="EB48" s="30">
        <f t="shared" si="48"/>
        <v>1.44</v>
      </c>
      <c r="EC48" s="35">
        <f t="shared" si="35"/>
        <v>1.512</v>
      </c>
      <c r="ED48" s="8">
        <v>1</v>
      </c>
      <c r="EE48" s="8"/>
      <c r="EF48" s="8"/>
      <c r="EG48" s="8"/>
      <c r="EH48" s="8"/>
      <c r="EI48" s="8"/>
      <c r="EJ48" s="8"/>
      <c r="EK48" s="9"/>
      <c r="EL48" s="10"/>
      <c r="EM48" s="28">
        <f t="shared" si="36"/>
        <v>0</v>
      </c>
      <c r="EN48" s="30">
        <f t="shared" si="54"/>
        <v>0</v>
      </c>
      <c r="EO48" s="35">
        <f t="shared" si="37"/>
        <v>0</v>
      </c>
      <c r="EP48" s="8">
        <v>1</v>
      </c>
      <c r="EQ48" s="8"/>
      <c r="ER48" s="8"/>
      <c r="ES48" s="8"/>
      <c r="ET48" s="8"/>
      <c r="EU48" s="8"/>
      <c r="EV48" s="8"/>
      <c r="EW48" s="9"/>
      <c r="EX48" s="10"/>
      <c r="EY48" s="28">
        <f t="shared" si="38"/>
        <v>0</v>
      </c>
      <c r="EZ48" s="30">
        <f t="shared" si="55"/>
        <v>0</v>
      </c>
      <c r="FA48" s="32">
        <f t="shared" si="39"/>
        <v>0</v>
      </c>
      <c r="FB48" s="24">
        <v>1</v>
      </c>
      <c r="FC48" s="8"/>
      <c r="FD48" s="8"/>
      <c r="FE48" s="8"/>
      <c r="FF48" s="8"/>
      <c r="FG48" s="8"/>
      <c r="FH48" s="8"/>
      <c r="FI48" s="28">
        <f t="shared" si="40"/>
        <v>0</v>
      </c>
      <c r="FJ48" s="30">
        <f t="shared" si="56"/>
        <v>0</v>
      </c>
      <c r="FK48" s="35">
        <f t="shared" si="41"/>
        <v>0</v>
      </c>
      <c r="FL48" s="83">
        <v>1</v>
      </c>
      <c r="FM48" s="84"/>
      <c r="FN48" s="84"/>
      <c r="FO48" s="84"/>
      <c r="FP48" s="84"/>
      <c r="FQ48" s="84"/>
      <c r="FR48" s="85"/>
      <c r="FS48" s="28">
        <f t="shared" si="42"/>
        <v>0</v>
      </c>
      <c r="FT48" s="30">
        <f t="shared" si="43"/>
        <v>0</v>
      </c>
      <c r="FU48" s="35">
        <f t="shared" si="44"/>
        <v>0</v>
      </c>
      <c r="FV48" s="8"/>
      <c r="FW48" s="8">
        <v>1</v>
      </c>
      <c r="FX48" s="8"/>
      <c r="FY48" s="8"/>
      <c r="FZ48" s="8"/>
      <c r="GA48" s="9"/>
      <c r="GB48" s="10"/>
      <c r="GC48" s="28">
        <f t="shared" si="45"/>
        <v>0.05</v>
      </c>
      <c r="GD48" s="30">
        <f t="shared" si="46"/>
        <v>2</v>
      </c>
      <c r="GE48" s="35">
        <f t="shared" si="47"/>
        <v>8.2000000000000003E-2</v>
      </c>
      <c r="GH48" s="37">
        <f t="shared" si="51"/>
        <v>19.040250000000004</v>
      </c>
      <c r="GI48" s="102"/>
      <c r="GJ48" s="103"/>
    </row>
    <row r="49" spans="1:192">
      <c r="A49" s="78"/>
      <c r="B49" s="79"/>
      <c r="C49" s="80"/>
      <c r="D49" s="80"/>
      <c r="E49" s="80"/>
      <c r="F49" s="80"/>
      <c r="G49" s="80"/>
      <c r="H49" s="80">
        <v>1</v>
      </c>
      <c r="I49" s="81"/>
      <c r="J49" s="82"/>
      <c r="K49" s="28">
        <f t="shared" si="8"/>
        <v>3.5</v>
      </c>
      <c r="L49" s="30">
        <f t="shared" si="50"/>
        <v>280</v>
      </c>
      <c r="M49" s="35">
        <f t="shared" si="9"/>
        <v>33.04</v>
      </c>
      <c r="N49" s="91">
        <v>1</v>
      </c>
      <c r="O49" s="92"/>
      <c r="P49" s="92"/>
      <c r="Q49" s="92"/>
      <c r="R49" s="92"/>
      <c r="S49" s="92"/>
      <c r="T49" s="92"/>
      <c r="U49" s="92"/>
      <c r="V49" s="93"/>
      <c r="W49" s="28">
        <f t="shared" si="10"/>
        <v>0</v>
      </c>
      <c r="X49" s="30">
        <f t="shared" si="11"/>
        <v>0</v>
      </c>
      <c r="Y49" s="35">
        <f t="shared" si="12"/>
        <v>0</v>
      </c>
      <c r="Z49" s="95">
        <v>1</v>
      </c>
      <c r="AA49" s="95"/>
      <c r="AB49" s="95"/>
      <c r="AC49" s="95"/>
      <c r="AD49" s="95"/>
      <c r="AE49" s="95"/>
      <c r="AF49" s="95"/>
      <c r="AG49" s="96"/>
      <c r="AH49" s="97"/>
      <c r="AI49" s="28">
        <f t="shared" si="13"/>
        <v>0</v>
      </c>
      <c r="AJ49" s="34">
        <f t="shared" si="14"/>
        <v>0</v>
      </c>
      <c r="AK49" s="35">
        <f t="shared" si="15"/>
        <v>0</v>
      </c>
      <c r="AL49" s="95"/>
      <c r="AM49" s="95"/>
      <c r="AN49" s="95"/>
      <c r="AO49" s="95"/>
      <c r="AP49" s="95"/>
      <c r="AQ49" s="95">
        <v>1</v>
      </c>
      <c r="AR49" s="95"/>
      <c r="AS49" s="96"/>
      <c r="AT49" s="97"/>
      <c r="AU49" s="28">
        <f t="shared" si="16"/>
        <v>1.5</v>
      </c>
      <c r="AV49" s="30">
        <f t="shared" si="17"/>
        <v>255</v>
      </c>
      <c r="AW49" s="35">
        <f t="shared" si="18"/>
        <v>3.06</v>
      </c>
      <c r="AX49" s="8"/>
      <c r="AY49" s="8"/>
      <c r="AZ49" s="8"/>
      <c r="BA49" s="8">
        <v>1</v>
      </c>
      <c r="BB49" s="8"/>
      <c r="BC49" s="8"/>
      <c r="BD49" s="8"/>
      <c r="BE49" s="9"/>
      <c r="BF49" s="10"/>
      <c r="BG49" s="28">
        <f t="shared" si="19"/>
        <v>0.36</v>
      </c>
      <c r="BH49" s="30">
        <f t="shared" si="49"/>
        <v>12.6</v>
      </c>
      <c r="BI49" s="35">
        <f t="shared" si="20"/>
        <v>0.441</v>
      </c>
      <c r="BJ49" s="8">
        <v>1</v>
      </c>
      <c r="BK49" s="8"/>
      <c r="BL49" s="8"/>
      <c r="BM49" s="8"/>
      <c r="BN49" s="8"/>
      <c r="BO49" s="8"/>
      <c r="BP49" s="8"/>
      <c r="BQ49" s="9"/>
      <c r="BR49" s="10"/>
      <c r="BS49" s="28">
        <f t="shared" si="21"/>
        <v>0</v>
      </c>
      <c r="BT49" s="30">
        <f t="shared" si="52"/>
        <v>0</v>
      </c>
      <c r="BU49" s="35">
        <f t="shared" si="22"/>
        <v>0</v>
      </c>
      <c r="BV49" s="8"/>
      <c r="BW49" s="8">
        <v>1</v>
      </c>
      <c r="BX49" s="8"/>
      <c r="BY49" s="8"/>
      <c r="BZ49" s="8"/>
      <c r="CA49" s="8"/>
      <c r="CB49" s="8"/>
      <c r="CC49" s="9"/>
      <c r="CD49" s="10"/>
      <c r="CE49" s="28">
        <f t="shared" si="23"/>
        <v>0.05</v>
      </c>
      <c r="CF49" s="30">
        <f t="shared" si="24"/>
        <v>8.25</v>
      </c>
      <c r="CG49" s="35">
        <f t="shared" si="25"/>
        <v>7.4249999999999997E-2</v>
      </c>
      <c r="CH49" s="8"/>
      <c r="CI49" s="8">
        <v>1</v>
      </c>
      <c r="CJ49" s="8"/>
      <c r="CK49" s="8"/>
      <c r="CL49" s="8"/>
      <c r="CM49" s="8"/>
      <c r="CN49" s="8"/>
      <c r="CO49" s="9"/>
      <c r="CP49" s="10"/>
      <c r="CQ49" s="28">
        <f t="shared" si="26"/>
        <v>0.05</v>
      </c>
      <c r="CR49" s="30">
        <f t="shared" si="53"/>
        <v>16.5</v>
      </c>
      <c r="CS49" s="35">
        <f t="shared" si="27"/>
        <v>1.7985</v>
      </c>
      <c r="CT49" s="8"/>
      <c r="CU49" s="8"/>
      <c r="CV49" s="8">
        <v>1</v>
      </c>
      <c r="CW49" s="8"/>
      <c r="CX49" s="8"/>
      <c r="CY49" s="8"/>
      <c r="CZ49" s="8"/>
      <c r="DA49" s="9"/>
      <c r="DB49" s="10"/>
      <c r="DC49" s="28">
        <f t="shared" si="28"/>
        <v>0.14000000000000001</v>
      </c>
      <c r="DD49" s="30">
        <f t="shared" si="29"/>
        <v>7.1400000000000006</v>
      </c>
      <c r="DE49" s="35">
        <f t="shared" si="30"/>
        <v>3.2130000000000005</v>
      </c>
      <c r="DF49" s="8"/>
      <c r="DG49" s="8"/>
      <c r="DH49" s="8"/>
      <c r="DI49" s="8">
        <v>1</v>
      </c>
      <c r="DJ49" s="8"/>
      <c r="DK49" s="8"/>
      <c r="DL49" s="8"/>
      <c r="DM49" s="9"/>
      <c r="DN49" s="10"/>
      <c r="DO49" s="28">
        <f t="shared" si="31"/>
        <v>0.36</v>
      </c>
      <c r="DP49" s="30">
        <f t="shared" si="32"/>
        <v>41.76</v>
      </c>
      <c r="DQ49" s="35">
        <f t="shared" si="33"/>
        <v>9.0619199999999989</v>
      </c>
      <c r="DR49" s="8">
        <v>1</v>
      </c>
      <c r="DS49" s="8"/>
      <c r="DT49" s="8"/>
      <c r="DU49" s="8"/>
      <c r="DV49" s="8"/>
      <c r="DW49" s="8"/>
      <c r="DX49" s="8"/>
      <c r="DY49" s="9"/>
      <c r="DZ49" s="10"/>
      <c r="EA49" s="28">
        <f t="shared" si="34"/>
        <v>0</v>
      </c>
      <c r="EB49" s="30">
        <f t="shared" si="48"/>
        <v>0</v>
      </c>
      <c r="EC49" s="35">
        <f t="shared" si="35"/>
        <v>0</v>
      </c>
      <c r="ED49" s="8">
        <v>1</v>
      </c>
      <c r="EE49" s="8"/>
      <c r="EF49" s="8"/>
      <c r="EG49" s="8"/>
      <c r="EH49" s="8"/>
      <c r="EI49" s="8"/>
      <c r="EJ49" s="8"/>
      <c r="EK49" s="9"/>
      <c r="EL49" s="10"/>
      <c r="EM49" s="28">
        <f t="shared" si="36"/>
        <v>0</v>
      </c>
      <c r="EN49" s="30">
        <f t="shared" si="54"/>
        <v>0</v>
      </c>
      <c r="EO49" s="35">
        <f t="shared" si="37"/>
        <v>0</v>
      </c>
      <c r="EP49" s="8">
        <v>1</v>
      </c>
      <c r="EQ49" s="8"/>
      <c r="ER49" s="8"/>
      <c r="ES49" s="8"/>
      <c r="ET49" s="8"/>
      <c r="EU49" s="8"/>
      <c r="EV49" s="8"/>
      <c r="EW49" s="9"/>
      <c r="EX49" s="10"/>
      <c r="EY49" s="28">
        <f t="shared" si="38"/>
        <v>0</v>
      </c>
      <c r="EZ49" s="30">
        <f t="shared" si="55"/>
        <v>0</v>
      </c>
      <c r="FA49" s="32">
        <f t="shared" si="39"/>
        <v>0</v>
      </c>
      <c r="FB49" s="24"/>
      <c r="FC49" s="8"/>
      <c r="FD49" s="8"/>
      <c r="FE49" s="8"/>
      <c r="FF49" s="8"/>
      <c r="FG49" s="8">
        <v>1</v>
      </c>
      <c r="FH49" s="8"/>
      <c r="FI49" s="28">
        <f t="shared" si="40"/>
        <v>1.1399999999999999</v>
      </c>
      <c r="FJ49" s="30">
        <f t="shared" si="56"/>
        <v>142.5</v>
      </c>
      <c r="FK49" s="35">
        <f t="shared" si="41"/>
        <v>17.5275</v>
      </c>
      <c r="FL49" s="83">
        <v>1</v>
      </c>
      <c r="FM49" s="84"/>
      <c r="FN49" s="84"/>
      <c r="FO49" s="84"/>
      <c r="FP49" s="84"/>
      <c r="FQ49" s="84"/>
      <c r="FR49" s="85"/>
      <c r="FS49" s="28">
        <f t="shared" si="42"/>
        <v>0</v>
      </c>
      <c r="FT49" s="30">
        <f t="shared" si="43"/>
        <v>0</v>
      </c>
      <c r="FU49" s="35">
        <f t="shared" si="44"/>
        <v>0</v>
      </c>
      <c r="FV49" s="8">
        <v>1</v>
      </c>
      <c r="FW49" s="8"/>
      <c r="FX49" s="8"/>
      <c r="FY49" s="8"/>
      <c r="FZ49" s="8"/>
      <c r="GA49" s="9"/>
      <c r="GB49" s="10"/>
      <c r="GC49" s="28">
        <f t="shared" si="45"/>
        <v>0</v>
      </c>
      <c r="GD49" s="30">
        <f t="shared" si="46"/>
        <v>0</v>
      </c>
      <c r="GE49" s="35">
        <f t="shared" si="47"/>
        <v>0</v>
      </c>
      <c r="GH49" s="37">
        <f t="shared" si="51"/>
        <v>68.216170000000005</v>
      </c>
      <c r="GI49" s="102"/>
      <c r="GJ49" s="103"/>
    </row>
    <row r="50" spans="1:192">
      <c r="A50" s="1"/>
      <c r="B50" s="24">
        <v>1</v>
      </c>
      <c r="C50" s="8"/>
      <c r="D50" s="8"/>
      <c r="E50" s="8"/>
      <c r="F50" s="8"/>
      <c r="G50" s="8"/>
      <c r="H50" s="8"/>
      <c r="I50" s="9"/>
      <c r="J50" s="10"/>
      <c r="K50" s="28">
        <f t="shared" si="8"/>
        <v>0</v>
      </c>
      <c r="L50" s="30">
        <f t="shared" si="50"/>
        <v>0</v>
      </c>
      <c r="M50" s="35">
        <f t="shared" si="9"/>
        <v>0</v>
      </c>
      <c r="N50" s="83">
        <v>1</v>
      </c>
      <c r="O50" s="84"/>
      <c r="P50" s="84"/>
      <c r="Q50" s="84"/>
      <c r="R50" s="84"/>
      <c r="S50" s="84"/>
      <c r="T50" s="84"/>
      <c r="U50" s="84"/>
      <c r="V50" s="85"/>
      <c r="W50" s="28">
        <f t="shared" si="10"/>
        <v>0</v>
      </c>
      <c r="X50" s="30">
        <f t="shared" si="11"/>
        <v>0</v>
      </c>
      <c r="Y50" s="35">
        <f t="shared" si="12"/>
        <v>0</v>
      </c>
      <c r="Z50" s="8">
        <v>1</v>
      </c>
      <c r="AA50" s="8"/>
      <c r="AB50" s="8"/>
      <c r="AC50" s="8"/>
      <c r="AD50" s="8"/>
      <c r="AE50" s="8"/>
      <c r="AF50" s="8"/>
      <c r="AG50" s="9"/>
      <c r="AH50" s="10"/>
      <c r="AI50" s="28">
        <f t="shared" si="13"/>
        <v>0</v>
      </c>
      <c r="AJ50" s="34">
        <f t="shared" si="14"/>
        <v>0</v>
      </c>
      <c r="AK50" s="35">
        <f>0.108*AJ50</f>
        <v>0</v>
      </c>
      <c r="AL50" s="8"/>
      <c r="AM50" s="8"/>
      <c r="AN50" s="8"/>
      <c r="AO50" s="8">
        <v>1</v>
      </c>
      <c r="AP50" s="8"/>
      <c r="AQ50" s="8"/>
      <c r="AR50" s="8"/>
      <c r="AS50" s="9"/>
      <c r="AT50" s="10"/>
      <c r="AU50" s="28">
        <f t="shared" si="16"/>
        <v>0.36</v>
      </c>
      <c r="AV50" s="30">
        <f t="shared" si="17"/>
        <v>61.199999999999996</v>
      </c>
      <c r="AW50" s="35">
        <f t="shared" si="18"/>
        <v>0.73439999999999994</v>
      </c>
      <c r="AX50" s="8">
        <v>1</v>
      </c>
      <c r="AY50" s="8"/>
      <c r="AZ50" s="8"/>
      <c r="BA50" s="8"/>
      <c r="BB50" s="8"/>
      <c r="BC50" s="8"/>
      <c r="BD50" s="8"/>
      <c r="BE50" s="9"/>
      <c r="BF50" s="10"/>
      <c r="BG50" s="28">
        <f t="shared" si="19"/>
        <v>0</v>
      </c>
      <c r="BH50" s="30">
        <f t="shared" si="49"/>
        <v>0</v>
      </c>
      <c r="BI50" s="35">
        <f t="shared" si="20"/>
        <v>0</v>
      </c>
      <c r="BJ50" s="8"/>
      <c r="BK50" s="8"/>
      <c r="BL50" s="8">
        <v>1</v>
      </c>
      <c r="BM50" s="8"/>
      <c r="BN50" s="8"/>
      <c r="BO50" s="8"/>
      <c r="BP50" s="8"/>
      <c r="BQ50" s="9"/>
      <c r="BR50" s="10"/>
      <c r="BS50" s="28">
        <f t="shared" si="21"/>
        <v>0.14000000000000001</v>
      </c>
      <c r="BT50" s="30">
        <f t="shared" si="52"/>
        <v>7.0000000000000009</v>
      </c>
      <c r="BU50" s="35">
        <f t="shared" si="22"/>
        <v>2.0230000000000001</v>
      </c>
      <c r="BV50" s="8"/>
      <c r="BW50" s="8"/>
      <c r="BX50" s="8">
        <v>1</v>
      </c>
      <c r="BY50" s="8"/>
      <c r="BZ50" s="8"/>
      <c r="CA50" s="8"/>
      <c r="CB50" s="8"/>
      <c r="CC50" s="9"/>
      <c r="CD50" s="10"/>
      <c r="CE50" s="28">
        <f t="shared" si="23"/>
        <v>0.14000000000000001</v>
      </c>
      <c r="CF50" s="30">
        <f t="shared" si="24"/>
        <v>23.1</v>
      </c>
      <c r="CG50" s="35">
        <f t="shared" si="25"/>
        <v>0.2079</v>
      </c>
      <c r="CH50" s="8">
        <v>1</v>
      </c>
      <c r="CI50" s="8"/>
      <c r="CJ50" s="8"/>
      <c r="CK50" s="8"/>
      <c r="CL50" s="8"/>
      <c r="CM50" s="8"/>
      <c r="CN50" s="8"/>
      <c r="CO50" s="9"/>
      <c r="CP50" s="10"/>
      <c r="CQ50" s="28">
        <f t="shared" si="26"/>
        <v>0</v>
      </c>
      <c r="CR50" s="30">
        <f t="shared" si="53"/>
        <v>0</v>
      </c>
      <c r="CS50" s="35">
        <f t="shared" si="27"/>
        <v>0</v>
      </c>
      <c r="CT50" s="8">
        <v>1</v>
      </c>
      <c r="CU50" s="8"/>
      <c r="CV50" s="8"/>
      <c r="CW50" s="8"/>
      <c r="CX50" s="8"/>
      <c r="CY50" s="8"/>
      <c r="CZ50" s="8"/>
      <c r="DA50" s="9"/>
      <c r="DB50" s="10"/>
      <c r="DC50" s="28">
        <f t="shared" si="28"/>
        <v>0</v>
      </c>
      <c r="DD50" s="30">
        <f t="shared" si="29"/>
        <v>0</v>
      </c>
      <c r="DE50" s="35">
        <f t="shared" si="30"/>
        <v>0</v>
      </c>
      <c r="DF50" s="8"/>
      <c r="DG50" s="8"/>
      <c r="DH50" s="8"/>
      <c r="DI50" s="8">
        <v>1</v>
      </c>
      <c r="DJ50" s="8"/>
      <c r="DK50" s="8"/>
      <c r="DL50" s="8"/>
      <c r="DM50" s="9"/>
      <c r="DN50" s="10"/>
      <c r="DO50" s="28">
        <f t="shared" si="31"/>
        <v>0.36</v>
      </c>
      <c r="DP50" s="30">
        <f t="shared" si="32"/>
        <v>41.76</v>
      </c>
      <c r="DQ50" s="35">
        <f t="shared" si="33"/>
        <v>9.0619199999999989</v>
      </c>
      <c r="DR50" s="8"/>
      <c r="DS50" s="8">
        <v>1</v>
      </c>
      <c r="DT50" s="8"/>
      <c r="DU50" s="8"/>
      <c r="DV50" s="8"/>
      <c r="DW50" s="8"/>
      <c r="DX50" s="8"/>
      <c r="DY50" s="9"/>
      <c r="DZ50" s="10"/>
      <c r="EA50" s="28">
        <f t="shared" si="34"/>
        <v>0.05</v>
      </c>
      <c r="EB50" s="30">
        <f t="shared" si="48"/>
        <v>0.2</v>
      </c>
      <c r="EC50" s="35">
        <f t="shared" si="35"/>
        <v>0.21000000000000002</v>
      </c>
      <c r="ED50" s="8"/>
      <c r="EE50" s="8"/>
      <c r="EF50" s="8"/>
      <c r="EG50" s="8">
        <v>1</v>
      </c>
      <c r="EH50" s="8"/>
      <c r="EI50" s="8"/>
      <c r="EJ50" s="8"/>
      <c r="EK50" s="9"/>
      <c r="EL50" s="10"/>
      <c r="EM50" s="28">
        <f t="shared" si="36"/>
        <v>0.36</v>
      </c>
      <c r="EN50" s="30">
        <f t="shared" si="54"/>
        <v>90</v>
      </c>
      <c r="EO50" s="35">
        <f t="shared" si="37"/>
        <v>10.26</v>
      </c>
      <c r="EP50" s="8">
        <v>1</v>
      </c>
      <c r="EQ50" s="8"/>
      <c r="ER50" s="8"/>
      <c r="ES50" s="8"/>
      <c r="ET50" s="8"/>
      <c r="EU50" s="8"/>
      <c r="EV50" s="8"/>
      <c r="EW50" s="9"/>
      <c r="EX50" s="10"/>
      <c r="EY50" s="28">
        <f t="shared" si="38"/>
        <v>0</v>
      </c>
      <c r="EZ50" s="30">
        <f t="shared" si="55"/>
        <v>0</v>
      </c>
      <c r="FA50" s="32">
        <f t="shared" si="39"/>
        <v>0</v>
      </c>
      <c r="FB50" s="24"/>
      <c r="FC50" s="8">
        <v>1</v>
      </c>
      <c r="FD50" s="8"/>
      <c r="FE50" s="8"/>
      <c r="FF50" s="8"/>
      <c r="FG50" s="8"/>
      <c r="FH50" s="8"/>
      <c r="FI50" s="28">
        <f t="shared" si="40"/>
        <v>0.05</v>
      </c>
      <c r="FJ50" s="30">
        <f t="shared" si="56"/>
        <v>6.25</v>
      </c>
      <c r="FK50" s="35">
        <f t="shared" si="41"/>
        <v>0.76875000000000004</v>
      </c>
      <c r="FL50" s="83">
        <v>1</v>
      </c>
      <c r="FM50" s="84"/>
      <c r="FN50" s="84"/>
      <c r="FO50" s="84"/>
      <c r="FP50" s="84"/>
      <c r="FQ50" s="84"/>
      <c r="FR50" s="85"/>
      <c r="FS50" s="28">
        <f t="shared" si="42"/>
        <v>0</v>
      </c>
      <c r="FT50" s="30">
        <f t="shared" si="43"/>
        <v>0</v>
      </c>
      <c r="FU50" s="35">
        <f t="shared" si="44"/>
        <v>0</v>
      </c>
      <c r="FV50" s="8">
        <v>1</v>
      </c>
      <c r="FW50" s="8"/>
      <c r="FX50" s="8"/>
      <c r="FY50" s="8"/>
      <c r="FZ50" s="8"/>
      <c r="GA50" s="9"/>
      <c r="GB50" s="10"/>
      <c r="GC50" s="28">
        <f t="shared" si="45"/>
        <v>0</v>
      </c>
      <c r="GD50" s="30">
        <f t="shared" si="46"/>
        <v>0</v>
      </c>
      <c r="GE50" s="35">
        <f t="shared" si="47"/>
        <v>0</v>
      </c>
      <c r="GH50" s="37">
        <f t="shared" si="51"/>
        <v>23.265969999999999</v>
      </c>
      <c r="GI50" s="102"/>
      <c r="GJ50" s="103"/>
    </row>
    <row r="51" spans="1:192">
      <c r="A51" s="78"/>
      <c r="B51" s="79"/>
      <c r="C51" s="80"/>
      <c r="D51" s="80"/>
      <c r="E51" s="80"/>
      <c r="F51" s="80"/>
      <c r="G51" s="80">
        <v>1</v>
      </c>
      <c r="H51" s="80"/>
      <c r="I51" s="81"/>
      <c r="J51" s="82"/>
      <c r="K51" s="28">
        <f t="shared" si="8"/>
        <v>1.5</v>
      </c>
      <c r="L51" s="30">
        <f t="shared" si="50"/>
        <v>120</v>
      </c>
      <c r="M51" s="35">
        <f t="shared" si="9"/>
        <v>14.16</v>
      </c>
      <c r="N51" s="91">
        <v>1</v>
      </c>
      <c r="O51" s="92"/>
      <c r="P51" s="92"/>
      <c r="Q51" s="92"/>
      <c r="R51" s="92"/>
      <c r="S51" s="92"/>
      <c r="T51" s="92"/>
      <c r="U51" s="92"/>
      <c r="V51" s="93"/>
      <c r="W51" s="28">
        <f t="shared" si="10"/>
        <v>0</v>
      </c>
      <c r="X51" s="30">
        <f t="shared" si="11"/>
        <v>0</v>
      </c>
      <c r="Y51" s="35">
        <f t="shared" si="12"/>
        <v>0</v>
      </c>
      <c r="Z51" s="95">
        <v>1</v>
      </c>
      <c r="AA51" s="95"/>
      <c r="AB51" s="95"/>
      <c r="AC51" s="95"/>
      <c r="AD51" s="95"/>
      <c r="AE51" s="95"/>
      <c r="AF51" s="95"/>
      <c r="AG51" s="96"/>
      <c r="AH51" s="97"/>
      <c r="AI51" s="28">
        <f t="shared" si="13"/>
        <v>0</v>
      </c>
      <c r="AJ51" s="34">
        <f t="shared" si="14"/>
        <v>0</v>
      </c>
      <c r="AK51" s="35">
        <f t="shared" si="15"/>
        <v>0</v>
      </c>
      <c r="AL51" s="95"/>
      <c r="AM51" s="95"/>
      <c r="AN51" s="95"/>
      <c r="AO51" s="95"/>
      <c r="AP51" s="95">
        <v>1</v>
      </c>
      <c r="AQ51" s="95"/>
      <c r="AR51" s="95"/>
      <c r="AS51" s="96"/>
      <c r="AT51" s="97"/>
      <c r="AU51" s="28">
        <f t="shared" si="16"/>
        <v>0.71</v>
      </c>
      <c r="AV51" s="30">
        <f t="shared" si="17"/>
        <v>120.69999999999999</v>
      </c>
      <c r="AW51" s="35">
        <f t="shared" si="18"/>
        <v>1.4483999999999999</v>
      </c>
      <c r="AX51" s="8">
        <v>1</v>
      </c>
      <c r="AY51" s="8"/>
      <c r="AZ51" s="8"/>
      <c r="BA51" s="8"/>
      <c r="BB51" s="8"/>
      <c r="BC51" s="8"/>
      <c r="BD51" s="8"/>
      <c r="BE51" s="9"/>
      <c r="BF51" s="10"/>
      <c r="BG51" s="28">
        <f t="shared" si="19"/>
        <v>0</v>
      </c>
      <c r="BH51" s="30">
        <f t="shared" si="49"/>
        <v>0</v>
      </c>
      <c r="BI51" s="35">
        <f t="shared" si="20"/>
        <v>0</v>
      </c>
      <c r="BJ51" s="8"/>
      <c r="BK51" s="8"/>
      <c r="BL51" s="8"/>
      <c r="BM51" s="8">
        <v>1</v>
      </c>
      <c r="BN51" s="8"/>
      <c r="BO51" s="8"/>
      <c r="BP51" s="8"/>
      <c r="BQ51" s="9"/>
      <c r="BR51" s="10"/>
      <c r="BS51" s="28">
        <f t="shared" si="21"/>
        <v>0.36</v>
      </c>
      <c r="BT51" s="30">
        <f t="shared" si="52"/>
        <v>18</v>
      </c>
      <c r="BU51" s="35">
        <f t="shared" si="22"/>
        <v>5.202</v>
      </c>
      <c r="BV51" s="8"/>
      <c r="BW51" s="8"/>
      <c r="BX51" s="8">
        <v>1</v>
      </c>
      <c r="BY51" s="8"/>
      <c r="BZ51" s="8"/>
      <c r="CA51" s="8"/>
      <c r="CB51" s="8"/>
      <c r="CC51" s="9"/>
      <c r="CD51" s="10"/>
      <c r="CE51" s="28">
        <f t="shared" si="23"/>
        <v>0.14000000000000001</v>
      </c>
      <c r="CF51" s="30">
        <f t="shared" si="24"/>
        <v>23.1</v>
      </c>
      <c r="CG51" s="35">
        <f t="shared" si="25"/>
        <v>0.2079</v>
      </c>
      <c r="CH51" s="8">
        <v>1</v>
      </c>
      <c r="CI51" s="8"/>
      <c r="CJ51" s="8"/>
      <c r="CK51" s="8"/>
      <c r="CL51" s="8"/>
      <c r="CM51" s="8"/>
      <c r="CN51" s="8"/>
      <c r="CO51" s="9"/>
      <c r="CP51" s="10"/>
      <c r="CQ51" s="28">
        <f t="shared" si="26"/>
        <v>0</v>
      </c>
      <c r="CR51" s="30">
        <f t="shared" si="53"/>
        <v>0</v>
      </c>
      <c r="CS51" s="35">
        <f t="shared" si="27"/>
        <v>0</v>
      </c>
      <c r="CT51" s="8"/>
      <c r="CU51" s="8"/>
      <c r="CV51" s="8"/>
      <c r="CW51" s="8"/>
      <c r="CX51" s="8"/>
      <c r="CY51" s="8">
        <v>1</v>
      </c>
      <c r="CZ51" s="8"/>
      <c r="DA51" s="9"/>
      <c r="DB51" s="10"/>
      <c r="DC51" s="28">
        <f t="shared" si="28"/>
        <v>1.5</v>
      </c>
      <c r="DD51" s="30">
        <f t="shared" si="29"/>
        <v>76.5</v>
      </c>
      <c r="DE51" s="35">
        <f t="shared" si="30"/>
        <v>34.425000000000004</v>
      </c>
      <c r="DF51" s="8"/>
      <c r="DG51" s="8"/>
      <c r="DH51" s="8"/>
      <c r="DI51" s="8">
        <v>1</v>
      </c>
      <c r="DJ51" s="8"/>
      <c r="DK51" s="8"/>
      <c r="DL51" s="8"/>
      <c r="DM51" s="9"/>
      <c r="DN51" s="10"/>
      <c r="DO51" s="28">
        <f t="shared" si="31"/>
        <v>0.36</v>
      </c>
      <c r="DP51" s="30">
        <f t="shared" si="32"/>
        <v>41.76</v>
      </c>
      <c r="DQ51" s="35">
        <f t="shared" si="33"/>
        <v>9.0619199999999989</v>
      </c>
      <c r="DR51" s="8">
        <v>1</v>
      </c>
      <c r="DS51" s="8"/>
      <c r="DT51" s="8"/>
      <c r="DU51" s="8"/>
      <c r="DV51" s="8"/>
      <c r="DW51" s="8"/>
      <c r="DX51" s="8"/>
      <c r="DY51" s="9"/>
      <c r="DZ51" s="10"/>
      <c r="EA51" s="28">
        <f t="shared" si="34"/>
        <v>0</v>
      </c>
      <c r="EB51" s="30">
        <f t="shared" si="48"/>
        <v>0</v>
      </c>
      <c r="EC51" s="35">
        <f t="shared" si="35"/>
        <v>0</v>
      </c>
      <c r="ED51" s="8">
        <v>1</v>
      </c>
      <c r="EE51" s="8"/>
      <c r="EF51" s="8"/>
      <c r="EG51" s="8"/>
      <c r="EH51" s="8"/>
      <c r="EI51" s="8"/>
      <c r="EJ51" s="8"/>
      <c r="EK51" s="9"/>
      <c r="EL51" s="10"/>
      <c r="EM51" s="28">
        <f t="shared" si="36"/>
        <v>0</v>
      </c>
      <c r="EN51" s="30">
        <f t="shared" si="54"/>
        <v>0</v>
      </c>
      <c r="EO51" s="35">
        <f t="shared" si="37"/>
        <v>0</v>
      </c>
      <c r="EP51" s="8">
        <v>1</v>
      </c>
      <c r="EQ51" s="8"/>
      <c r="ER51" s="8"/>
      <c r="ES51" s="8"/>
      <c r="ET51" s="8"/>
      <c r="EU51" s="8"/>
      <c r="EV51" s="8"/>
      <c r="EW51" s="9"/>
      <c r="EX51" s="10"/>
      <c r="EY51" s="28">
        <f t="shared" si="38"/>
        <v>0</v>
      </c>
      <c r="EZ51" s="30">
        <f t="shared" si="55"/>
        <v>0</v>
      </c>
      <c r="FA51" s="32">
        <f t="shared" si="39"/>
        <v>0</v>
      </c>
      <c r="FB51" s="24"/>
      <c r="FC51" s="8"/>
      <c r="FD51" s="8">
        <v>1</v>
      </c>
      <c r="FE51" s="8"/>
      <c r="FF51" s="8"/>
      <c r="FG51" s="8"/>
      <c r="FH51" s="8"/>
      <c r="FI51" s="28">
        <f t="shared" si="40"/>
        <v>0.14000000000000001</v>
      </c>
      <c r="FJ51" s="30">
        <f t="shared" si="56"/>
        <v>17.5</v>
      </c>
      <c r="FK51" s="35">
        <f t="shared" si="41"/>
        <v>2.1524999999999999</v>
      </c>
      <c r="FL51" s="83"/>
      <c r="FM51" s="84"/>
      <c r="FN51" s="84"/>
      <c r="FO51" s="84">
        <v>1</v>
      </c>
      <c r="FP51" s="84"/>
      <c r="FQ51" s="84"/>
      <c r="FR51" s="85"/>
      <c r="FS51" s="28">
        <f t="shared" si="42"/>
        <v>0.36</v>
      </c>
      <c r="FT51" s="30">
        <f t="shared" si="43"/>
        <v>45</v>
      </c>
      <c r="FU51" s="35">
        <f t="shared" si="44"/>
        <v>2.79</v>
      </c>
      <c r="FV51" s="8">
        <v>1</v>
      </c>
      <c r="FW51" s="8"/>
      <c r="FX51" s="8"/>
      <c r="FY51" s="8"/>
      <c r="FZ51" s="8"/>
      <c r="GA51" s="9"/>
      <c r="GB51" s="10"/>
      <c r="GC51" s="28">
        <f t="shared" si="45"/>
        <v>0</v>
      </c>
      <c r="GD51" s="30">
        <f t="shared" si="46"/>
        <v>0</v>
      </c>
      <c r="GE51" s="35">
        <f t="shared" si="47"/>
        <v>0</v>
      </c>
      <c r="GH51" s="37">
        <f t="shared" si="51"/>
        <v>69.447720000000004</v>
      </c>
      <c r="GI51" s="102"/>
      <c r="GJ51" s="103"/>
    </row>
    <row r="52" spans="1:192">
      <c r="A52" s="1"/>
      <c r="B52" s="24"/>
      <c r="C52" s="8"/>
      <c r="D52" s="8"/>
      <c r="E52" s="8"/>
      <c r="F52" s="8"/>
      <c r="G52" s="8"/>
      <c r="H52" s="8">
        <v>1</v>
      </c>
      <c r="I52" s="9"/>
      <c r="J52" s="10"/>
      <c r="K52" s="28">
        <f t="shared" si="8"/>
        <v>3.5</v>
      </c>
      <c r="L52" s="30">
        <f t="shared" si="50"/>
        <v>280</v>
      </c>
      <c r="M52" s="35">
        <f t="shared" si="9"/>
        <v>33.04</v>
      </c>
      <c r="N52" s="83"/>
      <c r="O52" s="84"/>
      <c r="P52" s="84">
        <v>1</v>
      </c>
      <c r="Q52" s="84"/>
      <c r="R52" s="84"/>
      <c r="S52" s="84"/>
      <c r="T52" s="84"/>
      <c r="U52" s="84"/>
      <c r="V52" s="85"/>
      <c r="W52" s="28">
        <f t="shared" si="10"/>
        <v>0.14000000000000001</v>
      </c>
      <c r="X52" s="30">
        <f t="shared" si="11"/>
        <v>6.580000000000001</v>
      </c>
      <c r="Y52" s="35">
        <f t="shared" si="12"/>
        <v>2.4543400000000002</v>
      </c>
      <c r="Z52" s="8"/>
      <c r="AA52" s="8">
        <v>1</v>
      </c>
      <c r="AB52" s="8"/>
      <c r="AC52" s="8"/>
      <c r="AD52" s="8"/>
      <c r="AE52" s="8"/>
      <c r="AF52" s="8"/>
      <c r="AG52" s="9"/>
      <c r="AH52" s="10"/>
      <c r="AI52" s="28">
        <f t="shared" si="13"/>
        <v>0.05</v>
      </c>
      <c r="AJ52" s="34">
        <f t="shared" si="14"/>
        <v>8.35</v>
      </c>
      <c r="AK52" s="35">
        <f>0.108*AJ52</f>
        <v>0.90179999999999993</v>
      </c>
      <c r="AL52" s="8"/>
      <c r="AM52" s="8"/>
      <c r="AN52" s="8"/>
      <c r="AO52" s="8">
        <v>1</v>
      </c>
      <c r="AP52" s="8"/>
      <c r="AQ52" s="8"/>
      <c r="AR52" s="8"/>
      <c r="AS52" s="9"/>
      <c r="AT52" s="10"/>
      <c r="AU52" s="28">
        <f t="shared" si="16"/>
        <v>0.36</v>
      </c>
      <c r="AV52" s="30">
        <f t="shared" si="17"/>
        <v>61.199999999999996</v>
      </c>
      <c r="AW52" s="35">
        <f t="shared" si="18"/>
        <v>0.73439999999999994</v>
      </c>
      <c r="AX52" s="8"/>
      <c r="AY52" s="8">
        <v>1</v>
      </c>
      <c r="AZ52" s="8"/>
      <c r="BA52" s="8"/>
      <c r="BB52" s="8"/>
      <c r="BC52" s="8"/>
      <c r="BD52" s="8"/>
      <c r="BE52" s="9"/>
      <c r="BF52" s="10"/>
      <c r="BG52" s="28">
        <f t="shared" si="19"/>
        <v>0.05</v>
      </c>
      <c r="BH52" s="30">
        <f t="shared" si="49"/>
        <v>1.75</v>
      </c>
      <c r="BI52" s="35">
        <f t="shared" si="20"/>
        <v>6.1250000000000006E-2</v>
      </c>
      <c r="BJ52" s="8">
        <v>1</v>
      </c>
      <c r="BK52" s="8"/>
      <c r="BL52" s="8"/>
      <c r="BM52" s="8"/>
      <c r="BN52" s="8"/>
      <c r="BO52" s="8"/>
      <c r="BP52" s="8"/>
      <c r="BQ52" s="9"/>
      <c r="BR52" s="10"/>
      <c r="BS52" s="28">
        <f t="shared" si="21"/>
        <v>0</v>
      </c>
      <c r="BT52" s="30">
        <f t="shared" si="52"/>
        <v>0</v>
      </c>
      <c r="BU52" s="35">
        <f t="shared" si="22"/>
        <v>0</v>
      </c>
      <c r="BV52" s="8"/>
      <c r="BW52" s="8"/>
      <c r="BX52" s="8"/>
      <c r="BY52" s="8">
        <v>1</v>
      </c>
      <c r="BZ52" s="8"/>
      <c r="CA52" s="8"/>
      <c r="CB52" s="8"/>
      <c r="CC52" s="9"/>
      <c r="CD52" s="10"/>
      <c r="CE52" s="28">
        <f t="shared" si="23"/>
        <v>0.36</v>
      </c>
      <c r="CF52" s="30">
        <f t="shared" si="24"/>
        <v>59.4</v>
      </c>
      <c r="CG52" s="35">
        <f t="shared" si="25"/>
        <v>0.53459999999999996</v>
      </c>
      <c r="CH52" s="8">
        <v>1</v>
      </c>
      <c r="CI52" s="8"/>
      <c r="CJ52" s="8"/>
      <c r="CK52" s="8"/>
      <c r="CL52" s="8"/>
      <c r="CM52" s="8"/>
      <c r="CN52" s="8"/>
      <c r="CO52" s="9"/>
      <c r="CP52" s="10"/>
      <c r="CQ52" s="28">
        <f t="shared" si="26"/>
        <v>0</v>
      </c>
      <c r="CR52" s="30">
        <f t="shared" si="53"/>
        <v>0</v>
      </c>
      <c r="CS52" s="35">
        <f t="shared" si="27"/>
        <v>0</v>
      </c>
      <c r="CT52" s="8">
        <v>1</v>
      </c>
      <c r="CU52" s="8"/>
      <c r="CV52" s="8"/>
      <c r="CW52" s="8"/>
      <c r="CX52" s="8"/>
      <c r="CY52" s="8"/>
      <c r="CZ52" s="8"/>
      <c r="DA52" s="9"/>
      <c r="DB52" s="10"/>
      <c r="DC52" s="28">
        <f t="shared" si="28"/>
        <v>0</v>
      </c>
      <c r="DD52" s="30">
        <f t="shared" si="29"/>
        <v>0</v>
      </c>
      <c r="DE52" s="35">
        <f t="shared" si="30"/>
        <v>0</v>
      </c>
      <c r="DF52" s="8"/>
      <c r="DG52" s="8">
        <v>1</v>
      </c>
      <c r="DH52" s="8"/>
      <c r="DI52" s="8"/>
      <c r="DJ52" s="8"/>
      <c r="DK52" s="8"/>
      <c r="DL52" s="8"/>
      <c r="DM52" s="9"/>
      <c r="DN52" s="10"/>
      <c r="DO52" s="28">
        <f t="shared" si="31"/>
        <v>0.05</v>
      </c>
      <c r="DP52" s="30">
        <f t="shared" si="32"/>
        <v>5.8000000000000007</v>
      </c>
      <c r="DQ52" s="35">
        <f t="shared" si="33"/>
        <v>1.2586000000000002</v>
      </c>
      <c r="DR52" s="8"/>
      <c r="DS52" s="8"/>
      <c r="DT52" s="8"/>
      <c r="DU52" s="8"/>
      <c r="DV52" s="8">
        <v>1</v>
      </c>
      <c r="DW52" s="8"/>
      <c r="DX52" s="8"/>
      <c r="DY52" s="9"/>
      <c r="DZ52" s="10"/>
      <c r="EA52" s="28">
        <f t="shared" si="34"/>
        <v>0.71</v>
      </c>
      <c r="EB52" s="30">
        <f t="shared" si="48"/>
        <v>2.84</v>
      </c>
      <c r="EC52" s="35">
        <f t="shared" si="35"/>
        <v>2.9819999999999998</v>
      </c>
      <c r="ED52" s="8">
        <v>1</v>
      </c>
      <c r="EE52" s="8"/>
      <c r="EF52" s="8"/>
      <c r="EG52" s="8"/>
      <c r="EH52" s="8"/>
      <c r="EI52" s="8"/>
      <c r="EJ52" s="8"/>
      <c r="EK52" s="9"/>
      <c r="EL52" s="10"/>
      <c r="EM52" s="28">
        <f t="shared" si="36"/>
        <v>0</v>
      </c>
      <c r="EN52" s="30">
        <f t="shared" si="54"/>
        <v>0</v>
      </c>
      <c r="EO52" s="35">
        <f t="shared" si="37"/>
        <v>0</v>
      </c>
      <c r="EP52" s="8">
        <v>1</v>
      </c>
      <c r="EQ52" s="8"/>
      <c r="ER52" s="8"/>
      <c r="ES52" s="8"/>
      <c r="ET52" s="8"/>
      <c r="EU52" s="8"/>
      <c r="EV52" s="8"/>
      <c r="EW52" s="9"/>
      <c r="EX52" s="10"/>
      <c r="EY52" s="28">
        <f t="shared" si="38"/>
        <v>0</v>
      </c>
      <c r="EZ52" s="30">
        <f t="shared" si="55"/>
        <v>0</v>
      </c>
      <c r="FA52" s="32">
        <f t="shared" si="39"/>
        <v>0</v>
      </c>
      <c r="FB52" s="24">
        <v>1</v>
      </c>
      <c r="FC52" s="8"/>
      <c r="FD52" s="8"/>
      <c r="FE52" s="8"/>
      <c r="FF52" s="8"/>
      <c r="FG52" s="8"/>
      <c r="FH52" s="8"/>
      <c r="FI52" s="28">
        <f t="shared" si="40"/>
        <v>0</v>
      </c>
      <c r="FJ52" s="30">
        <f t="shared" si="56"/>
        <v>0</v>
      </c>
      <c r="FK52" s="35">
        <f t="shared" si="41"/>
        <v>0</v>
      </c>
      <c r="FL52" s="83"/>
      <c r="FM52" s="84"/>
      <c r="FN52" s="84"/>
      <c r="FO52" s="84">
        <v>1</v>
      </c>
      <c r="FP52" s="84"/>
      <c r="FQ52" s="84"/>
      <c r="FR52" s="85"/>
      <c r="FS52" s="28">
        <f t="shared" si="42"/>
        <v>0.36</v>
      </c>
      <c r="FT52" s="30">
        <f t="shared" si="43"/>
        <v>45</v>
      </c>
      <c r="FU52" s="35">
        <f t="shared" si="44"/>
        <v>2.79</v>
      </c>
      <c r="FV52" s="8"/>
      <c r="FW52" s="8"/>
      <c r="FX52" s="8"/>
      <c r="FY52" s="8">
        <v>1</v>
      </c>
      <c r="FZ52" s="8"/>
      <c r="GA52" s="9"/>
      <c r="GB52" s="10"/>
      <c r="GC52" s="28">
        <f t="shared" si="45"/>
        <v>0.36</v>
      </c>
      <c r="GD52" s="30">
        <f t="shared" si="46"/>
        <v>14.399999999999999</v>
      </c>
      <c r="GE52" s="35">
        <f t="shared" si="47"/>
        <v>0.59039999999999992</v>
      </c>
      <c r="GH52" s="37">
        <f t="shared" si="51"/>
        <v>45.347390000000004</v>
      </c>
      <c r="GI52" s="102"/>
      <c r="GJ52" s="103"/>
    </row>
    <row r="53" spans="1:192">
      <c r="A53" s="78"/>
      <c r="B53" s="79"/>
      <c r="C53" s="80"/>
      <c r="D53" s="80"/>
      <c r="E53" s="80"/>
      <c r="F53" s="80">
        <v>1</v>
      </c>
      <c r="G53" s="80"/>
      <c r="H53" s="80"/>
      <c r="I53" s="81"/>
      <c r="J53" s="82"/>
      <c r="K53" s="28">
        <f t="shared" si="8"/>
        <v>0.71</v>
      </c>
      <c r="L53" s="30">
        <f t="shared" si="50"/>
        <v>56.8</v>
      </c>
      <c r="M53" s="35">
        <f t="shared" si="9"/>
        <v>6.702399999999999</v>
      </c>
      <c r="N53" s="91"/>
      <c r="O53" s="92"/>
      <c r="P53" s="92">
        <v>1</v>
      </c>
      <c r="Q53" s="92"/>
      <c r="R53" s="92"/>
      <c r="S53" s="92"/>
      <c r="T53" s="92"/>
      <c r="U53" s="92"/>
      <c r="V53" s="93"/>
      <c r="W53" s="28">
        <f t="shared" si="10"/>
        <v>0.14000000000000001</v>
      </c>
      <c r="X53" s="30">
        <f t="shared" si="11"/>
        <v>6.580000000000001</v>
      </c>
      <c r="Y53" s="35">
        <f t="shared" si="12"/>
        <v>2.4543400000000002</v>
      </c>
      <c r="Z53" s="95">
        <v>1</v>
      </c>
      <c r="AA53" s="95"/>
      <c r="AB53" s="95"/>
      <c r="AC53" s="95"/>
      <c r="AD53" s="95"/>
      <c r="AE53" s="95"/>
      <c r="AF53" s="95"/>
      <c r="AG53" s="96"/>
      <c r="AH53" s="97"/>
      <c r="AI53" s="28">
        <f t="shared" si="13"/>
        <v>0</v>
      </c>
      <c r="AJ53" s="34">
        <f t="shared" si="14"/>
        <v>0</v>
      </c>
      <c r="AK53" s="35">
        <f t="shared" si="15"/>
        <v>0</v>
      </c>
      <c r="AL53" s="95"/>
      <c r="AM53" s="95"/>
      <c r="AN53" s="95"/>
      <c r="AO53" s="95"/>
      <c r="AP53" s="95"/>
      <c r="AQ53" s="95">
        <v>1</v>
      </c>
      <c r="AR53" s="95"/>
      <c r="AS53" s="96"/>
      <c r="AT53" s="97"/>
      <c r="AU53" s="28">
        <f t="shared" si="16"/>
        <v>1.5</v>
      </c>
      <c r="AV53" s="30">
        <f t="shared" si="17"/>
        <v>255</v>
      </c>
      <c r="AW53" s="35">
        <f t="shared" si="18"/>
        <v>3.06</v>
      </c>
      <c r="AX53" s="8">
        <v>1</v>
      </c>
      <c r="AY53" s="8"/>
      <c r="AZ53" s="8"/>
      <c r="BA53" s="8"/>
      <c r="BB53" s="8"/>
      <c r="BC53" s="8"/>
      <c r="BD53" s="8"/>
      <c r="BE53" s="9"/>
      <c r="BF53" s="10"/>
      <c r="BG53" s="28">
        <f t="shared" si="19"/>
        <v>0</v>
      </c>
      <c r="BH53" s="30">
        <f t="shared" si="49"/>
        <v>0</v>
      </c>
      <c r="BI53" s="35">
        <f t="shared" si="20"/>
        <v>0</v>
      </c>
      <c r="BJ53" s="8">
        <v>1</v>
      </c>
      <c r="BK53" s="8"/>
      <c r="BL53" s="8"/>
      <c r="BM53" s="8"/>
      <c r="BN53" s="8"/>
      <c r="BO53" s="8"/>
      <c r="BP53" s="8"/>
      <c r="BQ53" s="9"/>
      <c r="BR53" s="10"/>
      <c r="BS53" s="28">
        <f t="shared" si="21"/>
        <v>0</v>
      </c>
      <c r="BT53" s="30">
        <f t="shared" si="52"/>
        <v>0</v>
      </c>
      <c r="BU53" s="35">
        <f t="shared" si="22"/>
        <v>0</v>
      </c>
      <c r="BV53" s="8"/>
      <c r="BW53" s="8"/>
      <c r="BX53" s="8">
        <v>1</v>
      </c>
      <c r="BY53" s="8"/>
      <c r="BZ53" s="8"/>
      <c r="CA53" s="8"/>
      <c r="CB53" s="8"/>
      <c r="CC53" s="9"/>
      <c r="CD53" s="10"/>
      <c r="CE53" s="28">
        <f t="shared" si="23"/>
        <v>0.14000000000000001</v>
      </c>
      <c r="CF53" s="30">
        <f t="shared" si="24"/>
        <v>23.1</v>
      </c>
      <c r="CG53" s="35">
        <f t="shared" si="25"/>
        <v>0.2079</v>
      </c>
      <c r="CH53" s="8"/>
      <c r="CI53" s="8">
        <v>1</v>
      </c>
      <c r="CJ53" s="8"/>
      <c r="CK53" s="8"/>
      <c r="CL53" s="8"/>
      <c r="CM53" s="8"/>
      <c r="CN53" s="8"/>
      <c r="CO53" s="9"/>
      <c r="CP53" s="10"/>
      <c r="CQ53" s="28">
        <f t="shared" si="26"/>
        <v>0.05</v>
      </c>
      <c r="CR53" s="30">
        <f t="shared" si="53"/>
        <v>16.5</v>
      </c>
      <c r="CS53" s="35">
        <f t="shared" si="27"/>
        <v>1.7985</v>
      </c>
      <c r="CT53" s="8"/>
      <c r="CU53" s="8"/>
      <c r="CV53" s="8"/>
      <c r="CW53" s="8">
        <v>1</v>
      </c>
      <c r="CX53" s="8"/>
      <c r="CY53" s="8"/>
      <c r="CZ53" s="8"/>
      <c r="DA53" s="9"/>
      <c r="DB53" s="10"/>
      <c r="DC53" s="28">
        <f t="shared" si="28"/>
        <v>0.36</v>
      </c>
      <c r="DD53" s="30">
        <f t="shared" si="29"/>
        <v>18.36</v>
      </c>
      <c r="DE53" s="35">
        <f t="shared" si="30"/>
        <v>8.2620000000000005</v>
      </c>
      <c r="DF53" s="8"/>
      <c r="DG53" s="8">
        <v>1</v>
      </c>
      <c r="DH53" s="8"/>
      <c r="DI53" s="8"/>
      <c r="DJ53" s="8"/>
      <c r="DK53" s="8"/>
      <c r="DL53" s="8"/>
      <c r="DM53" s="9"/>
      <c r="DN53" s="10"/>
      <c r="DO53" s="28">
        <f t="shared" si="31"/>
        <v>0.05</v>
      </c>
      <c r="DP53" s="30">
        <f t="shared" si="32"/>
        <v>5.8000000000000007</v>
      </c>
      <c r="DQ53" s="35">
        <f t="shared" si="33"/>
        <v>1.2586000000000002</v>
      </c>
      <c r="DR53" s="8">
        <v>1</v>
      </c>
      <c r="DS53" s="8"/>
      <c r="DT53" s="8"/>
      <c r="DU53" s="8"/>
      <c r="DV53" s="8"/>
      <c r="DW53" s="8"/>
      <c r="DX53" s="8"/>
      <c r="DY53" s="9"/>
      <c r="DZ53" s="10"/>
      <c r="EA53" s="28">
        <f t="shared" si="34"/>
        <v>0</v>
      </c>
      <c r="EB53" s="30">
        <f t="shared" si="48"/>
        <v>0</v>
      </c>
      <c r="EC53" s="35">
        <f t="shared" si="35"/>
        <v>0</v>
      </c>
      <c r="ED53" s="8">
        <v>1</v>
      </c>
      <c r="EE53" s="8"/>
      <c r="EF53" s="8"/>
      <c r="EG53" s="8"/>
      <c r="EH53" s="8"/>
      <c r="EI53" s="8"/>
      <c r="EJ53" s="8"/>
      <c r="EK53" s="9"/>
      <c r="EL53" s="10"/>
      <c r="EM53" s="28">
        <f t="shared" si="36"/>
        <v>0</v>
      </c>
      <c r="EN53" s="30">
        <f t="shared" si="54"/>
        <v>0</v>
      </c>
      <c r="EO53" s="35">
        <f t="shared" si="37"/>
        <v>0</v>
      </c>
      <c r="EP53" s="8">
        <v>1</v>
      </c>
      <c r="EQ53" s="8"/>
      <c r="ER53" s="8"/>
      <c r="ES53" s="8"/>
      <c r="ET53" s="8"/>
      <c r="EU53" s="8"/>
      <c r="EV53" s="8"/>
      <c r="EW53" s="9"/>
      <c r="EX53" s="10"/>
      <c r="EY53" s="28">
        <f t="shared" si="38"/>
        <v>0</v>
      </c>
      <c r="EZ53" s="30">
        <f t="shared" si="55"/>
        <v>0</v>
      </c>
      <c r="FA53" s="32">
        <f t="shared" si="39"/>
        <v>0</v>
      </c>
      <c r="FB53" s="24">
        <v>1</v>
      </c>
      <c r="FC53" s="8"/>
      <c r="FD53" s="8"/>
      <c r="FE53" s="8"/>
      <c r="FF53" s="8"/>
      <c r="FG53" s="8"/>
      <c r="FH53" s="8"/>
      <c r="FI53" s="28">
        <f t="shared" si="40"/>
        <v>0</v>
      </c>
      <c r="FJ53" s="30">
        <f t="shared" si="56"/>
        <v>0</v>
      </c>
      <c r="FK53" s="35">
        <f t="shared" si="41"/>
        <v>0</v>
      </c>
      <c r="FL53" s="83">
        <v>1</v>
      </c>
      <c r="FM53" s="84"/>
      <c r="FN53" s="84"/>
      <c r="FO53" s="84"/>
      <c r="FP53" s="84"/>
      <c r="FQ53" s="84"/>
      <c r="FR53" s="85"/>
      <c r="FS53" s="28">
        <f t="shared" si="42"/>
        <v>0</v>
      </c>
      <c r="FT53" s="30">
        <f t="shared" si="43"/>
        <v>0</v>
      </c>
      <c r="FU53" s="35">
        <f t="shared" si="44"/>
        <v>0</v>
      </c>
      <c r="FV53" s="8">
        <v>1</v>
      </c>
      <c r="FW53" s="8"/>
      <c r="FX53" s="8"/>
      <c r="FY53" s="8"/>
      <c r="FZ53" s="8"/>
      <c r="GA53" s="9"/>
      <c r="GB53" s="10"/>
      <c r="GC53" s="28">
        <f t="shared" si="45"/>
        <v>0</v>
      </c>
      <c r="GD53" s="30">
        <f t="shared" si="46"/>
        <v>0</v>
      </c>
      <c r="GE53" s="35">
        <f t="shared" si="47"/>
        <v>0</v>
      </c>
      <c r="GH53" s="37">
        <f t="shared" si="51"/>
        <v>23.743739999999995</v>
      </c>
      <c r="GI53" s="102"/>
      <c r="GJ53" s="103"/>
    </row>
    <row r="54" spans="1:192">
      <c r="A54" s="1"/>
      <c r="B54" s="24"/>
      <c r="C54" s="8"/>
      <c r="D54" s="8"/>
      <c r="E54" s="8"/>
      <c r="F54" s="8">
        <v>1</v>
      </c>
      <c r="G54" s="8"/>
      <c r="H54" s="8"/>
      <c r="I54" s="9"/>
      <c r="J54" s="10"/>
      <c r="K54" s="28">
        <f t="shared" si="8"/>
        <v>0.71</v>
      </c>
      <c r="L54" s="30">
        <f t="shared" si="50"/>
        <v>56.8</v>
      </c>
      <c r="M54" s="35">
        <f t="shared" si="9"/>
        <v>6.702399999999999</v>
      </c>
      <c r="N54" s="83">
        <v>1</v>
      </c>
      <c r="O54" s="84"/>
      <c r="P54" s="84"/>
      <c r="Q54" s="84"/>
      <c r="R54" s="84"/>
      <c r="S54" s="84"/>
      <c r="T54" s="84"/>
      <c r="U54" s="84"/>
      <c r="V54" s="85"/>
      <c r="W54" s="28">
        <f t="shared" si="10"/>
        <v>0</v>
      </c>
      <c r="X54" s="30">
        <f t="shared" si="11"/>
        <v>0</v>
      </c>
      <c r="Y54" s="35">
        <f t="shared" si="12"/>
        <v>0</v>
      </c>
      <c r="Z54" s="8"/>
      <c r="AA54" s="8"/>
      <c r="AB54" s="8">
        <v>1</v>
      </c>
      <c r="AC54" s="8"/>
      <c r="AD54" s="8"/>
      <c r="AE54" s="8"/>
      <c r="AF54" s="8"/>
      <c r="AG54" s="9"/>
      <c r="AH54" s="10"/>
      <c r="AI54" s="28">
        <f t="shared" si="13"/>
        <v>0.14000000000000001</v>
      </c>
      <c r="AJ54" s="34">
        <f t="shared" si="14"/>
        <v>23.380000000000003</v>
      </c>
      <c r="AK54" s="35">
        <f t="shared" si="15"/>
        <v>2.5250400000000002</v>
      </c>
      <c r="AL54" s="8">
        <v>1</v>
      </c>
      <c r="AM54" s="8"/>
      <c r="AN54" s="8"/>
      <c r="AO54" s="8"/>
      <c r="AP54" s="8"/>
      <c r="AQ54" s="8"/>
      <c r="AR54" s="8"/>
      <c r="AS54" s="9"/>
      <c r="AT54" s="10"/>
      <c r="AU54" s="28">
        <f t="shared" si="16"/>
        <v>0</v>
      </c>
      <c r="AV54" s="30">
        <f t="shared" si="17"/>
        <v>0</v>
      </c>
      <c r="AW54" s="35">
        <f t="shared" si="18"/>
        <v>0</v>
      </c>
      <c r="AX54" s="8">
        <v>1</v>
      </c>
      <c r="AY54" s="8"/>
      <c r="AZ54" s="8"/>
      <c r="BA54" s="8"/>
      <c r="BB54" s="8"/>
      <c r="BC54" s="8"/>
      <c r="BD54" s="8"/>
      <c r="BE54" s="9"/>
      <c r="BF54" s="10"/>
      <c r="BG54" s="28">
        <f t="shared" si="19"/>
        <v>0</v>
      </c>
      <c r="BH54" s="30">
        <f t="shared" si="49"/>
        <v>0</v>
      </c>
      <c r="BI54" s="35">
        <f t="shared" si="20"/>
        <v>0</v>
      </c>
      <c r="BJ54" s="8">
        <v>1</v>
      </c>
      <c r="BK54" s="8"/>
      <c r="BL54" s="8"/>
      <c r="BM54" s="8"/>
      <c r="BN54" s="8"/>
      <c r="BO54" s="8"/>
      <c r="BP54" s="8"/>
      <c r="BQ54" s="9"/>
      <c r="BR54" s="10"/>
      <c r="BS54" s="28">
        <f t="shared" si="21"/>
        <v>0</v>
      </c>
      <c r="BT54" s="30">
        <f t="shared" si="52"/>
        <v>0</v>
      </c>
      <c r="BU54" s="35">
        <f t="shared" si="22"/>
        <v>0</v>
      </c>
      <c r="BV54" s="8"/>
      <c r="BW54" s="8"/>
      <c r="BX54" s="8">
        <v>1</v>
      </c>
      <c r="BY54" s="8"/>
      <c r="BZ54" s="8"/>
      <c r="CA54" s="8"/>
      <c r="CB54" s="8"/>
      <c r="CC54" s="9"/>
      <c r="CD54" s="10"/>
      <c r="CE54" s="28">
        <f t="shared" si="23"/>
        <v>0.14000000000000001</v>
      </c>
      <c r="CF54" s="30">
        <f t="shared" si="24"/>
        <v>23.1</v>
      </c>
      <c r="CG54" s="35">
        <f t="shared" si="25"/>
        <v>0.2079</v>
      </c>
      <c r="CH54" s="8"/>
      <c r="CI54" s="8"/>
      <c r="CJ54" s="8"/>
      <c r="CK54" s="8"/>
      <c r="CL54" s="8"/>
      <c r="CM54" s="8">
        <v>1</v>
      </c>
      <c r="CN54" s="8"/>
      <c r="CO54" s="9"/>
      <c r="CP54" s="10"/>
      <c r="CQ54" s="28">
        <f t="shared" si="26"/>
        <v>1.5</v>
      </c>
      <c r="CR54" s="30">
        <f t="shared" si="53"/>
        <v>495</v>
      </c>
      <c r="CS54" s="35">
        <f t="shared" si="27"/>
        <v>53.954999999999998</v>
      </c>
      <c r="CT54" s="8"/>
      <c r="CU54" s="8"/>
      <c r="CV54" s="8">
        <v>1</v>
      </c>
      <c r="CW54" s="8"/>
      <c r="CX54" s="8"/>
      <c r="CY54" s="8"/>
      <c r="CZ54" s="8"/>
      <c r="DA54" s="9"/>
      <c r="DB54" s="10"/>
      <c r="DC54" s="28">
        <f t="shared" si="28"/>
        <v>0.14000000000000001</v>
      </c>
      <c r="DD54" s="30">
        <f t="shared" si="29"/>
        <v>7.1400000000000006</v>
      </c>
      <c r="DE54" s="35">
        <f t="shared" si="30"/>
        <v>3.2130000000000005</v>
      </c>
      <c r="DF54" s="8">
        <v>1</v>
      </c>
      <c r="DG54" s="8"/>
      <c r="DH54" s="8"/>
      <c r="DI54" s="8"/>
      <c r="DJ54" s="8"/>
      <c r="DK54" s="8"/>
      <c r="DL54" s="8"/>
      <c r="DM54" s="9"/>
      <c r="DN54" s="10"/>
      <c r="DO54" s="28">
        <f t="shared" si="31"/>
        <v>0</v>
      </c>
      <c r="DP54" s="30">
        <f t="shared" si="32"/>
        <v>0</v>
      </c>
      <c r="DQ54" s="35">
        <f t="shared" si="33"/>
        <v>0</v>
      </c>
      <c r="DR54" s="8"/>
      <c r="DS54" s="8"/>
      <c r="DT54" s="8"/>
      <c r="DU54" s="8"/>
      <c r="DV54" s="8"/>
      <c r="DW54" s="8"/>
      <c r="DX54" s="8"/>
      <c r="DY54" s="9">
        <v>1</v>
      </c>
      <c r="DZ54" s="10"/>
      <c r="EA54" s="28">
        <f t="shared" si="34"/>
        <v>6</v>
      </c>
      <c r="EB54" s="30">
        <f t="shared" si="48"/>
        <v>24</v>
      </c>
      <c r="EC54" s="35">
        <f t="shared" si="35"/>
        <v>25.200000000000003</v>
      </c>
      <c r="ED54" s="8">
        <v>1</v>
      </c>
      <c r="EE54" s="8"/>
      <c r="EF54" s="8"/>
      <c r="EG54" s="8"/>
      <c r="EH54" s="8"/>
      <c r="EI54" s="8"/>
      <c r="EJ54" s="8"/>
      <c r="EK54" s="9"/>
      <c r="EL54" s="10"/>
      <c r="EM54" s="28">
        <f t="shared" si="36"/>
        <v>0</v>
      </c>
      <c r="EN54" s="30">
        <f t="shared" si="54"/>
        <v>0</v>
      </c>
      <c r="EO54" s="35">
        <f t="shared" si="37"/>
        <v>0</v>
      </c>
      <c r="EP54" s="8">
        <v>1</v>
      </c>
      <c r="EQ54" s="8"/>
      <c r="ER54" s="8"/>
      <c r="ES54" s="8"/>
      <c r="ET54" s="8"/>
      <c r="EU54" s="8"/>
      <c r="EV54" s="8"/>
      <c r="EW54" s="9"/>
      <c r="EX54" s="10"/>
      <c r="EY54" s="28">
        <f t="shared" si="38"/>
        <v>0</v>
      </c>
      <c r="EZ54" s="30">
        <f t="shared" si="55"/>
        <v>0</v>
      </c>
      <c r="FA54" s="32">
        <f t="shared" si="39"/>
        <v>0</v>
      </c>
      <c r="FB54" s="24"/>
      <c r="FC54" s="8"/>
      <c r="FD54" s="8"/>
      <c r="FE54" s="8"/>
      <c r="FF54" s="8"/>
      <c r="FG54" s="8">
        <v>1</v>
      </c>
      <c r="FH54" s="8"/>
      <c r="FI54" s="28">
        <f t="shared" si="40"/>
        <v>1.1399999999999999</v>
      </c>
      <c r="FJ54" s="30">
        <f t="shared" si="56"/>
        <v>142.5</v>
      </c>
      <c r="FK54" s="35">
        <f t="shared" si="41"/>
        <v>17.5275</v>
      </c>
      <c r="FL54" s="83">
        <v>1</v>
      </c>
      <c r="FM54" s="84"/>
      <c r="FN54" s="84"/>
      <c r="FO54" s="84"/>
      <c r="FP54" s="84"/>
      <c r="FQ54" s="84"/>
      <c r="FR54" s="85"/>
      <c r="FS54" s="28">
        <f t="shared" si="42"/>
        <v>0</v>
      </c>
      <c r="FT54" s="30">
        <f t="shared" si="43"/>
        <v>0</v>
      </c>
      <c r="FU54" s="35">
        <f t="shared" si="44"/>
        <v>0</v>
      </c>
      <c r="FV54" s="8">
        <v>1</v>
      </c>
      <c r="FW54" s="8"/>
      <c r="FX54" s="8"/>
      <c r="FY54" s="8"/>
      <c r="FZ54" s="8"/>
      <c r="GA54" s="9"/>
      <c r="GB54" s="10"/>
      <c r="GC54" s="28">
        <f t="shared" si="45"/>
        <v>0</v>
      </c>
      <c r="GD54" s="30">
        <f t="shared" si="46"/>
        <v>0</v>
      </c>
      <c r="GE54" s="35">
        <f t="shared" si="47"/>
        <v>0</v>
      </c>
      <c r="GH54" s="37">
        <f t="shared" si="51"/>
        <v>109.33083999999999</v>
      </c>
      <c r="GI54" s="102"/>
      <c r="GJ54" s="103"/>
    </row>
    <row r="55" spans="1:192">
      <c r="A55" s="78"/>
      <c r="B55" s="79"/>
      <c r="C55" s="80">
        <v>1</v>
      </c>
      <c r="D55" s="80"/>
      <c r="E55" s="80"/>
      <c r="F55" s="80"/>
      <c r="G55" s="80"/>
      <c r="H55" s="80"/>
      <c r="I55" s="81"/>
      <c r="J55" s="82"/>
      <c r="K55" s="28">
        <f t="shared" si="8"/>
        <v>0.05</v>
      </c>
      <c r="L55" s="30">
        <f t="shared" si="50"/>
        <v>4</v>
      </c>
      <c r="M55" s="35">
        <f t="shared" si="9"/>
        <v>0.47199999999999998</v>
      </c>
      <c r="N55" s="91">
        <v>1</v>
      </c>
      <c r="O55" s="92"/>
      <c r="P55" s="92"/>
      <c r="Q55" s="92"/>
      <c r="R55" s="92"/>
      <c r="S55" s="92"/>
      <c r="T55" s="92"/>
      <c r="U55" s="92"/>
      <c r="V55" s="93"/>
      <c r="W55" s="28">
        <f t="shared" si="10"/>
        <v>0</v>
      </c>
      <c r="X55" s="30">
        <f t="shared" si="11"/>
        <v>0</v>
      </c>
      <c r="Y55" s="35">
        <f t="shared" si="12"/>
        <v>0</v>
      </c>
      <c r="Z55" s="95">
        <v>1</v>
      </c>
      <c r="AA55" s="95"/>
      <c r="AB55" s="95"/>
      <c r="AC55" s="95"/>
      <c r="AD55" s="95"/>
      <c r="AE55" s="95"/>
      <c r="AF55" s="95"/>
      <c r="AG55" s="96"/>
      <c r="AH55" s="97"/>
      <c r="AI55" s="28">
        <f t="shared" si="13"/>
        <v>0</v>
      </c>
      <c r="AJ55" s="34">
        <f t="shared" si="14"/>
        <v>0</v>
      </c>
      <c r="AK55" s="35">
        <f t="shared" si="15"/>
        <v>0</v>
      </c>
      <c r="AL55" s="95"/>
      <c r="AM55" s="95"/>
      <c r="AN55" s="95"/>
      <c r="AO55" s="95"/>
      <c r="AP55" s="95"/>
      <c r="AQ55" s="95">
        <v>1</v>
      </c>
      <c r="AR55" s="95"/>
      <c r="AS55" s="96"/>
      <c r="AT55" s="97"/>
      <c r="AU55" s="28">
        <f t="shared" si="16"/>
        <v>1.5</v>
      </c>
      <c r="AV55" s="30">
        <f t="shared" si="17"/>
        <v>255</v>
      </c>
      <c r="AW55" s="35">
        <f t="shared" si="18"/>
        <v>3.06</v>
      </c>
      <c r="AX55" s="8"/>
      <c r="AY55" s="8"/>
      <c r="AZ55" s="8"/>
      <c r="BA55" s="8"/>
      <c r="BB55" s="8"/>
      <c r="BC55" s="8">
        <v>1</v>
      </c>
      <c r="BD55" s="8"/>
      <c r="BE55" s="9"/>
      <c r="BF55" s="10"/>
      <c r="BG55" s="28">
        <f t="shared" si="19"/>
        <v>1.5</v>
      </c>
      <c r="BH55" s="30">
        <f t="shared" si="49"/>
        <v>52.5</v>
      </c>
      <c r="BI55" s="35">
        <f t="shared" si="20"/>
        <v>1.8375000000000001</v>
      </c>
      <c r="BJ55" s="8">
        <v>1</v>
      </c>
      <c r="BK55" s="8"/>
      <c r="BL55" s="8"/>
      <c r="BM55" s="8"/>
      <c r="BN55" s="8"/>
      <c r="BO55" s="8"/>
      <c r="BP55" s="8"/>
      <c r="BQ55" s="9"/>
      <c r="BR55" s="10"/>
      <c r="BS55" s="28">
        <f t="shared" si="21"/>
        <v>0</v>
      </c>
      <c r="BT55" s="30">
        <f t="shared" si="52"/>
        <v>0</v>
      </c>
      <c r="BU55" s="35">
        <f t="shared" si="22"/>
        <v>0</v>
      </c>
      <c r="BV55" s="8">
        <v>1</v>
      </c>
      <c r="BW55" s="8"/>
      <c r="BX55" s="8"/>
      <c r="BY55" s="8"/>
      <c r="BZ55" s="8"/>
      <c r="CA55" s="8"/>
      <c r="CB55" s="8"/>
      <c r="CC55" s="9"/>
      <c r="CD55" s="10"/>
      <c r="CE55" s="28">
        <f t="shared" si="23"/>
        <v>0</v>
      </c>
      <c r="CF55" s="30">
        <f t="shared" si="24"/>
        <v>0</v>
      </c>
      <c r="CG55" s="35">
        <f t="shared" si="25"/>
        <v>0</v>
      </c>
      <c r="CH55" s="8">
        <v>1</v>
      </c>
      <c r="CI55" s="8"/>
      <c r="CJ55" s="8"/>
      <c r="CK55" s="8"/>
      <c r="CL55" s="8"/>
      <c r="CM55" s="8"/>
      <c r="CN55" s="8"/>
      <c r="CO55" s="9"/>
      <c r="CP55" s="10"/>
      <c r="CQ55" s="28">
        <f t="shared" si="26"/>
        <v>0</v>
      </c>
      <c r="CR55" s="30">
        <f t="shared" si="53"/>
        <v>0</v>
      </c>
      <c r="CS55" s="35">
        <f t="shared" si="27"/>
        <v>0</v>
      </c>
      <c r="CT55" s="8"/>
      <c r="CU55" s="8"/>
      <c r="CV55" s="8"/>
      <c r="CW55" s="8"/>
      <c r="CX55" s="8">
        <v>1</v>
      </c>
      <c r="CY55" s="8"/>
      <c r="CZ55" s="8"/>
      <c r="DA55" s="9"/>
      <c r="DB55" s="10"/>
      <c r="DC55" s="28">
        <f t="shared" si="28"/>
        <v>0.71</v>
      </c>
      <c r="DD55" s="30">
        <f t="shared" si="29"/>
        <v>36.21</v>
      </c>
      <c r="DE55" s="35">
        <f t="shared" si="30"/>
        <v>16.294499999999999</v>
      </c>
      <c r="DF55" s="8"/>
      <c r="DG55" s="8"/>
      <c r="DH55" s="8">
        <v>1</v>
      </c>
      <c r="DI55" s="8"/>
      <c r="DJ55" s="8"/>
      <c r="DK55" s="8"/>
      <c r="DL55" s="8"/>
      <c r="DM55" s="9"/>
      <c r="DN55" s="10"/>
      <c r="DO55" s="28">
        <f t="shared" si="31"/>
        <v>0.14000000000000001</v>
      </c>
      <c r="DP55" s="30">
        <f t="shared" si="32"/>
        <v>16.240000000000002</v>
      </c>
      <c r="DQ55" s="35">
        <f t="shared" si="33"/>
        <v>3.5240800000000005</v>
      </c>
      <c r="DR55" s="8">
        <v>1</v>
      </c>
      <c r="DS55" s="8"/>
      <c r="DT55" s="8"/>
      <c r="DU55" s="8"/>
      <c r="DV55" s="8"/>
      <c r="DW55" s="8"/>
      <c r="DX55" s="8"/>
      <c r="DY55" s="9"/>
      <c r="DZ55" s="10"/>
      <c r="EA55" s="28">
        <f t="shared" si="34"/>
        <v>0</v>
      </c>
      <c r="EB55" s="30">
        <f t="shared" si="48"/>
        <v>0</v>
      </c>
      <c r="EC55" s="35">
        <f t="shared" si="35"/>
        <v>0</v>
      </c>
      <c r="ED55" s="8">
        <v>1</v>
      </c>
      <c r="EE55" s="8"/>
      <c r="EF55" s="8"/>
      <c r="EG55" s="8"/>
      <c r="EH55" s="8"/>
      <c r="EI55" s="8"/>
      <c r="EJ55" s="8"/>
      <c r="EK55" s="9"/>
      <c r="EL55" s="10"/>
      <c r="EM55" s="28">
        <f t="shared" si="36"/>
        <v>0</v>
      </c>
      <c r="EN55" s="30">
        <f t="shared" si="54"/>
        <v>0</v>
      </c>
      <c r="EO55" s="35">
        <f t="shared" si="37"/>
        <v>0</v>
      </c>
      <c r="EP55" s="8">
        <v>1</v>
      </c>
      <c r="EQ55" s="8"/>
      <c r="ER55" s="8"/>
      <c r="ES55" s="8"/>
      <c r="ET55" s="8"/>
      <c r="EU55" s="8"/>
      <c r="EV55" s="8"/>
      <c r="EW55" s="9"/>
      <c r="EX55" s="10"/>
      <c r="EY55" s="28">
        <f t="shared" si="38"/>
        <v>0</v>
      </c>
      <c r="EZ55" s="30">
        <f t="shared" si="55"/>
        <v>0</v>
      </c>
      <c r="FA55" s="32">
        <f t="shared" si="39"/>
        <v>0</v>
      </c>
      <c r="FB55" s="24">
        <v>1</v>
      </c>
      <c r="FC55" s="8"/>
      <c r="FD55" s="8"/>
      <c r="FE55" s="8"/>
      <c r="FF55" s="8"/>
      <c r="FG55" s="8"/>
      <c r="FH55" s="8"/>
      <c r="FI55" s="28">
        <f t="shared" si="40"/>
        <v>0</v>
      </c>
      <c r="FJ55" s="30">
        <f t="shared" si="56"/>
        <v>0</v>
      </c>
      <c r="FK55" s="35">
        <f t="shared" si="41"/>
        <v>0</v>
      </c>
      <c r="FL55" s="83">
        <v>1</v>
      </c>
      <c r="FM55" s="84"/>
      <c r="FN55" s="84"/>
      <c r="FO55" s="84"/>
      <c r="FP55" s="84"/>
      <c r="FQ55" s="84"/>
      <c r="FR55" s="85"/>
      <c r="FS55" s="28">
        <f t="shared" si="42"/>
        <v>0</v>
      </c>
      <c r="FT55" s="30">
        <f t="shared" si="43"/>
        <v>0</v>
      </c>
      <c r="FU55" s="35">
        <f t="shared" si="44"/>
        <v>0</v>
      </c>
      <c r="FV55" s="8">
        <v>1</v>
      </c>
      <c r="FW55" s="8"/>
      <c r="FX55" s="8"/>
      <c r="FY55" s="8"/>
      <c r="FZ55" s="8"/>
      <c r="GA55" s="9"/>
      <c r="GB55" s="10"/>
      <c r="GC55" s="28">
        <f t="shared" si="45"/>
        <v>0</v>
      </c>
      <c r="GD55" s="30">
        <f t="shared" si="46"/>
        <v>0</v>
      </c>
      <c r="GE55" s="35">
        <f t="shared" si="47"/>
        <v>0</v>
      </c>
      <c r="GH55" s="37">
        <f t="shared" si="51"/>
        <v>25.188079999999999</v>
      </c>
      <c r="GI55" s="102"/>
      <c r="GJ55" s="103"/>
    </row>
    <row r="56" spans="1:192">
      <c r="A56" s="1"/>
      <c r="B56" s="24"/>
      <c r="C56" s="8"/>
      <c r="D56" s="8"/>
      <c r="E56" s="8"/>
      <c r="F56" s="8">
        <v>1</v>
      </c>
      <c r="G56" s="8"/>
      <c r="H56" s="8"/>
      <c r="I56" s="9"/>
      <c r="J56" s="10"/>
      <c r="K56" s="28">
        <f t="shared" si="8"/>
        <v>0.71</v>
      </c>
      <c r="L56" s="30">
        <f t="shared" si="50"/>
        <v>56.8</v>
      </c>
      <c r="M56" s="35">
        <f t="shared" si="9"/>
        <v>6.702399999999999</v>
      </c>
      <c r="N56" s="83">
        <v>1</v>
      </c>
      <c r="O56" s="84"/>
      <c r="P56" s="84"/>
      <c r="Q56" s="84"/>
      <c r="R56" s="84"/>
      <c r="S56" s="84"/>
      <c r="T56" s="84"/>
      <c r="U56" s="84"/>
      <c r="V56" s="85"/>
      <c r="W56" s="28">
        <f t="shared" si="10"/>
        <v>0</v>
      </c>
      <c r="X56" s="30">
        <f t="shared" si="11"/>
        <v>0</v>
      </c>
      <c r="Y56" s="35">
        <f t="shared" si="12"/>
        <v>0</v>
      </c>
      <c r="Z56" s="8"/>
      <c r="AA56" s="8">
        <v>1</v>
      </c>
      <c r="AB56" s="8"/>
      <c r="AC56" s="8"/>
      <c r="AD56" s="8"/>
      <c r="AE56" s="8"/>
      <c r="AF56" s="8"/>
      <c r="AG56" s="9"/>
      <c r="AH56" s="10"/>
      <c r="AI56" s="28">
        <f t="shared" si="13"/>
        <v>0.05</v>
      </c>
      <c r="AJ56" s="34">
        <f t="shared" si="14"/>
        <v>8.35</v>
      </c>
      <c r="AK56" s="35">
        <f t="shared" si="15"/>
        <v>0.90179999999999993</v>
      </c>
      <c r="AL56" s="8"/>
      <c r="AM56" s="8"/>
      <c r="AN56" s="8"/>
      <c r="AO56" s="8">
        <v>1</v>
      </c>
      <c r="AP56" s="8"/>
      <c r="AQ56" s="8"/>
      <c r="AR56" s="8"/>
      <c r="AS56" s="9"/>
      <c r="AT56" s="10"/>
      <c r="AU56" s="28">
        <f t="shared" si="16"/>
        <v>0.36</v>
      </c>
      <c r="AV56" s="30">
        <f t="shared" si="17"/>
        <v>61.199999999999996</v>
      </c>
      <c r="AW56" s="35">
        <f t="shared" si="18"/>
        <v>0.73439999999999994</v>
      </c>
      <c r="AX56" s="8"/>
      <c r="AY56" s="8"/>
      <c r="AZ56" s="8"/>
      <c r="BA56" s="8">
        <v>1</v>
      </c>
      <c r="BB56" s="8"/>
      <c r="BC56" s="8"/>
      <c r="BD56" s="8"/>
      <c r="BE56" s="9"/>
      <c r="BF56" s="10"/>
      <c r="BG56" s="28">
        <f t="shared" si="19"/>
        <v>0.36</v>
      </c>
      <c r="BH56" s="30">
        <f t="shared" si="49"/>
        <v>12.6</v>
      </c>
      <c r="BI56" s="35">
        <f t="shared" si="20"/>
        <v>0.441</v>
      </c>
      <c r="BJ56" s="8">
        <v>1</v>
      </c>
      <c r="BK56" s="8"/>
      <c r="BL56" s="8"/>
      <c r="BM56" s="8"/>
      <c r="BN56" s="8"/>
      <c r="BO56" s="8"/>
      <c r="BP56" s="8"/>
      <c r="BQ56" s="9"/>
      <c r="BR56" s="10"/>
      <c r="BS56" s="28">
        <f t="shared" si="21"/>
        <v>0</v>
      </c>
      <c r="BT56" s="30">
        <f t="shared" si="52"/>
        <v>0</v>
      </c>
      <c r="BU56" s="35">
        <f t="shared" si="22"/>
        <v>0</v>
      </c>
      <c r="BV56" s="8"/>
      <c r="BW56" s="8"/>
      <c r="BX56" s="8"/>
      <c r="BY56" s="8"/>
      <c r="BZ56" s="8">
        <v>1</v>
      </c>
      <c r="CA56" s="8"/>
      <c r="CB56" s="8"/>
      <c r="CC56" s="9"/>
      <c r="CD56" s="10"/>
      <c r="CE56" s="28">
        <f t="shared" si="23"/>
        <v>0.71</v>
      </c>
      <c r="CF56" s="30">
        <f t="shared" si="24"/>
        <v>117.14999999999999</v>
      </c>
      <c r="CG56" s="35">
        <f t="shared" si="25"/>
        <v>1.0543499999999999</v>
      </c>
      <c r="CH56" s="8"/>
      <c r="CI56" s="8"/>
      <c r="CJ56" s="8">
        <v>1</v>
      </c>
      <c r="CK56" s="8"/>
      <c r="CL56" s="8"/>
      <c r="CM56" s="8"/>
      <c r="CN56" s="8"/>
      <c r="CO56" s="9"/>
      <c r="CP56" s="10"/>
      <c r="CQ56" s="28">
        <f t="shared" si="26"/>
        <v>0.14000000000000001</v>
      </c>
      <c r="CR56" s="30">
        <f t="shared" si="53"/>
        <v>46.2</v>
      </c>
      <c r="CS56" s="35">
        <f t="shared" si="27"/>
        <v>5.0358000000000001</v>
      </c>
      <c r="CT56" s="8"/>
      <c r="CU56" s="8"/>
      <c r="CV56" s="8"/>
      <c r="CW56" s="8"/>
      <c r="CX56" s="8">
        <v>1</v>
      </c>
      <c r="CY56" s="8"/>
      <c r="CZ56" s="8"/>
      <c r="DA56" s="9"/>
      <c r="DB56" s="10"/>
      <c r="DC56" s="28">
        <f t="shared" si="28"/>
        <v>0.71</v>
      </c>
      <c r="DD56" s="30">
        <f t="shared" si="29"/>
        <v>36.21</v>
      </c>
      <c r="DE56" s="35">
        <f t="shared" si="30"/>
        <v>16.294499999999999</v>
      </c>
      <c r="DF56" s="8"/>
      <c r="DG56" s="8"/>
      <c r="DH56" s="8">
        <v>1</v>
      </c>
      <c r="DI56" s="8"/>
      <c r="DJ56" s="8"/>
      <c r="DK56" s="8"/>
      <c r="DL56" s="8"/>
      <c r="DM56" s="9"/>
      <c r="DN56" s="10"/>
      <c r="DO56" s="28">
        <f t="shared" si="31"/>
        <v>0.14000000000000001</v>
      </c>
      <c r="DP56" s="30">
        <f t="shared" si="32"/>
        <v>16.240000000000002</v>
      </c>
      <c r="DQ56" s="35">
        <f t="shared" si="33"/>
        <v>3.5240800000000005</v>
      </c>
      <c r="DR56" s="8">
        <v>1</v>
      </c>
      <c r="DS56" s="8"/>
      <c r="DT56" s="8"/>
      <c r="DU56" s="8"/>
      <c r="DV56" s="8"/>
      <c r="DW56" s="8"/>
      <c r="DX56" s="8"/>
      <c r="DY56" s="9"/>
      <c r="DZ56" s="10"/>
      <c r="EA56" s="28">
        <f t="shared" si="34"/>
        <v>0</v>
      </c>
      <c r="EB56" s="30">
        <f t="shared" si="48"/>
        <v>0</v>
      </c>
      <c r="EC56" s="35">
        <f t="shared" si="35"/>
        <v>0</v>
      </c>
      <c r="ED56" s="8"/>
      <c r="EE56" s="8"/>
      <c r="EF56" s="8"/>
      <c r="EG56" s="8">
        <v>1</v>
      </c>
      <c r="EH56" s="8"/>
      <c r="EI56" s="8"/>
      <c r="EJ56" s="8"/>
      <c r="EK56" s="9"/>
      <c r="EL56" s="10"/>
      <c r="EM56" s="28">
        <f t="shared" si="36"/>
        <v>0.36</v>
      </c>
      <c r="EN56" s="30">
        <f t="shared" si="54"/>
        <v>90</v>
      </c>
      <c r="EO56" s="35">
        <f t="shared" si="37"/>
        <v>10.26</v>
      </c>
      <c r="EP56" s="8">
        <v>1</v>
      </c>
      <c r="EQ56" s="8"/>
      <c r="ER56" s="8"/>
      <c r="ES56" s="8"/>
      <c r="ET56" s="8"/>
      <c r="EU56" s="8"/>
      <c r="EV56" s="8"/>
      <c r="EW56" s="9"/>
      <c r="EX56" s="10"/>
      <c r="EY56" s="28">
        <f t="shared" si="38"/>
        <v>0</v>
      </c>
      <c r="EZ56" s="30">
        <f t="shared" si="55"/>
        <v>0</v>
      </c>
      <c r="FA56" s="32">
        <f t="shared" si="39"/>
        <v>0</v>
      </c>
      <c r="FB56" s="24"/>
      <c r="FC56" s="8">
        <v>1</v>
      </c>
      <c r="FD56" s="8"/>
      <c r="FE56" s="8"/>
      <c r="FF56" s="8"/>
      <c r="FG56" s="8"/>
      <c r="FH56" s="8"/>
      <c r="FI56" s="28">
        <f t="shared" si="40"/>
        <v>0.05</v>
      </c>
      <c r="FJ56" s="30">
        <f t="shared" si="56"/>
        <v>6.25</v>
      </c>
      <c r="FK56" s="35">
        <f t="shared" si="41"/>
        <v>0.76875000000000004</v>
      </c>
      <c r="FL56" s="83">
        <v>1</v>
      </c>
      <c r="FM56" s="84"/>
      <c r="FN56" s="84"/>
      <c r="FO56" s="84"/>
      <c r="FP56" s="84"/>
      <c r="FQ56" s="84"/>
      <c r="FR56" s="85"/>
      <c r="FS56" s="28">
        <f t="shared" si="42"/>
        <v>0</v>
      </c>
      <c r="FT56" s="30">
        <f t="shared" si="43"/>
        <v>0</v>
      </c>
      <c r="FU56" s="35">
        <f t="shared" si="44"/>
        <v>0</v>
      </c>
      <c r="FV56" s="8">
        <v>1</v>
      </c>
      <c r="FW56" s="8"/>
      <c r="FX56" s="8"/>
      <c r="FY56" s="8"/>
      <c r="FZ56" s="8"/>
      <c r="GA56" s="9"/>
      <c r="GB56" s="10"/>
      <c r="GC56" s="28">
        <f t="shared" si="45"/>
        <v>0</v>
      </c>
      <c r="GD56" s="30">
        <f t="shared" si="46"/>
        <v>0</v>
      </c>
      <c r="GE56" s="35">
        <f t="shared" si="47"/>
        <v>0</v>
      </c>
      <c r="GH56" s="37">
        <f t="shared" si="51"/>
        <v>45.717079999999996</v>
      </c>
      <c r="GI56" s="102"/>
      <c r="GJ56" s="103"/>
    </row>
    <row r="57" spans="1:192">
      <c r="A57" s="78"/>
      <c r="B57" s="79"/>
      <c r="C57" s="80"/>
      <c r="D57" s="80"/>
      <c r="E57" s="80"/>
      <c r="F57" s="80"/>
      <c r="G57" s="80">
        <v>1</v>
      </c>
      <c r="H57" s="80"/>
      <c r="I57" s="81"/>
      <c r="J57" s="82"/>
      <c r="K57" s="28">
        <f t="shared" si="8"/>
        <v>1.5</v>
      </c>
      <c r="L57" s="30">
        <f t="shared" si="50"/>
        <v>120</v>
      </c>
      <c r="M57" s="35">
        <f t="shared" si="9"/>
        <v>14.16</v>
      </c>
      <c r="N57" s="91">
        <v>1</v>
      </c>
      <c r="O57" s="92"/>
      <c r="P57" s="92"/>
      <c r="Q57" s="92"/>
      <c r="R57" s="92"/>
      <c r="S57" s="92"/>
      <c r="T57" s="92"/>
      <c r="U57" s="92"/>
      <c r="V57" s="93"/>
      <c r="W57" s="28">
        <f t="shared" si="10"/>
        <v>0</v>
      </c>
      <c r="X57" s="30">
        <f t="shared" si="11"/>
        <v>0</v>
      </c>
      <c r="Y57" s="35">
        <f t="shared" si="12"/>
        <v>0</v>
      </c>
      <c r="Z57" s="95">
        <v>1</v>
      </c>
      <c r="AA57" s="95"/>
      <c r="AB57" s="95"/>
      <c r="AC57" s="95"/>
      <c r="AD57" s="95"/>
      <c r="AE57" s="95"/>
      <c r="AF57" s="95"/>
      <c r="AG57" s="96"/>
      <c r="AH57" s="97"/>
      <c r="AI57" s="28">
        <f t="shared" si="13"/>
        <v>0</v>
      </c>
      <c r="AJ57" s="34">
        <f t="shared" si="14"/>
        <v>0</v>
      </c>
      <c r="AK57" s="35">
        <f t="shared" si="15"/>
        <v>0</v>
      </c>
      <c r="AL57" s="95"/>
      <c r="AM57" s="95"/>
      <c r="AN57" s="95"/>
      <c r="AO57" s="95">
        <v>1</v>
      </c>
      <c r="AP57" s="95"/>
      <c r="AQ57" s="95"/>
      <c r="AR57" s="95"/>
      <c r="AS57" s="96"/>
      <c r="AT57" s="97"/>
      <c r="AU57" s="28">
        <f t="shared" si="16"/>
        <v>0.36</v>
      </c>
      <c r="AV57" s="30">
        <f t="shared" si="17"/>
        <v>61.199999999999996</v>
      </c>
      <c r="AW57" s="35">
        <f t="shared" si="18"/>
        <v>0.73439999999999994</v>
      </c>
      <c r="AX57" s="8"/>
      <c r="AY57" s="8">
        <v>1</v>
      </c>
      <c r="AZ57" s="8"/>
      <c r="BA57" s="8"/>
      <c r="BB57" s="8"/>
      <c r="BC57" s="8"/>
      <c r="BD57" s="8"/>
      <c r="BE57" s="9"/>
      <c r="BF57" s="10"/>
      <c r="BG57" s="28">
        <f t="shared" si="19"/>
        <v>0.05</v>
      </c>
      <c r="BH57" s="30">
        <f t="shared" si="49"/>
        <v>1.75</v>
      </c>
      <c r="BI57" s="35">
        <f t="shared" si="20"/>
        <v>6.1250000000000006E-2</v>
      </c>
      <c r="BJ57" s="8">
        <v>1</v>
      </c>
      <c r="BK57" s="8"/>
      <c r="BL57" s="8"/>
      <c r="BM57" s="8"/>
      <c r="BN57" s="8"/>
      <c r="BO57" s="8"/>
      <c r="BP57" s="8"/>
      <c r="BQ57" s="9"/>
      <c r="BR57" s="10"/>
      <c r="BS57" s="28">
        <f t="shared" si="21"/>
        <v>0</v>
      </c>
      <c r="BT57" s="30">
        <f t="shared" si="52"/>
        <v>0</v>
      </c>
      <c r="BU57" s="35">
        <f t="shared" si="22"/>
        <v>0</v>
      </c>
      <c r="BV57" s="8"/>
      <c r="BW57" s="8"/>
      <c r="BX57" s="8"/>
      <c r="BY57" s="8">
        <v>1</v>
      </c>
      <c r="BZ57" s="8"/>
      <c r="CA57" s="8"/>
      <c r="CB57" s="8"/>
      <c r="CC57" s="9"/>
      <c r="CD57" s="10"/>
      <c r="CE57" s="28">
        <f t="shared" si="23"/>
        <v>0.36</v>
      </c>
      <c r="CF57" s="30">
        <f t="shared" si="24"/>
        <v>59.4</v>
      </c>
      <c r="CG57" s="35">
        <f t="shared" si="25"/>
        <v>0.53459999999999996</v>
      </c>
      <c r="CH57" s="8">
        <v>1</v>
      </c>
      <c r="CI57" s="8"/>
      <c r="CJ57" s="8"/>
      <c r="CK57" s="8"/>
      <c r="CL57" s="8"/>
      <c r="CM57" s="8"/>
      <c r="CN57" s="8"/>
      <c r="CO57" s="9"/>
      <c r="CP57" s="10"/>
      <c r="CQ57" s="28">
        <f t="shared" si="26"/>
        <v>0</v>
      </c>
      <c r="CR57" s="30">
        <f t="shared" si="53"/>
        <v>0</v>
      </c>
      <c r="CS57" s="35">
        <f t="shared" si="27"/>
        <v>0</v>
      </c>
      <c r="CT57" s="8"/>
      <c r="CU57" s="8">
        <v>1</v>
      </c>
      <c r="CV57" s="8"/>
      <c r="CW57" s="8"/>
      <c r="CX57" s="8"/>
      <c r="CY57" s="8"/>
      <c r="CZ57" s="8"/>
      <c r="DA57" s="9"/>
      <c r="DB57" s="10"/>
      <c r="DC57" s="28">
        <f t="shared" si="28"/>
        <v>0.05</v>
      </c>
      <c r="DD57" s="30">
        <f t="shared" si="29"/>
        <v>2.5500000000000003</v>
      </c>
      <c r="DE57" s="35">
        <f t="shared" si="30"/>
        <v>1.1475000000000002</v>
      </c>
      <c r="DF57" s="8"/>
      <c r="DG57" s="8"/>
      <c r="DH57" s="8"/>
      <c r="DI57" s="8"/>
      <c r="DJ57" s="8">
        <v>1</v>
      </c>
      <c r="DK57" s="8"/>
      <c r="DL57" s="8"/>
      <c r="DM57" s="9"/>
      <c r="DN57" s="10"/>
      <c r="DO57" s="28">
        <f t="shared" si="31"/>
        <v>0.71</v>
      </c>
      <c r="DP57" s="30">
        <f t="shared" si="32"/>
        <v>82.36</v>
      </c>
      <c r="DQ57" s="35">
        <f t="shared" si="33"/>
        <v>17.872119999999999</v>
      </c>
      <c r="DR57" s="8">
        <v>1</v>
      </c>
      <c r="DS57" s="8"/>
      <c r="DT57" s="8"/>
      <c r="DU57" s="8"/>
      <c r="DV57" s="8"/>
      <c r="DW57" s="8"/>
      <c r="DX57" s="8"/>
      <c r="DY57" s="9"/>
      <c r="DZ57" s="10"/>
      <c r="EA57" s="28">
        <f t="shared" si="34"/>
        <v>0</v>
      </c>
      <c r="EB57" s="30">
        <f t="shared" si="48"/>
        <v>0</v>
      </c>
      <c r="EC57" s="35">
        <f t="shared" si="35"/>
        <v>0</v>
      </c>
      <c r="ED57" s="8">
        <v>1</v>
      </c>
      <c r="EE57" s="8"/>
      <c r="EF57" s="8"/>
      <c r="EG57" s="8"/>
      <c r="EH57" s="8"/>
      <c r="EI57" s="8"/>
      <c r="EJ57" s="8"/>
      <c r="EK57" s="9"/>
      <c r="EL57" s="10"/>
      <c r="EM57" s="28">
        <f t="shared" si="36"/>
        <v>0</v>
      </c>
      <c r="EN57" s="30">
        <f t="shared" si="54"/>
        <v>0</v>
      </c>
      <c r="EO57" s="35">
        <f t="shared" si="37"/>
        <v>0</v>
      </c>
      <c r="EP57" s="8">
        <v>1</v>
      </c>
      <c r="EQ57" s="8"/>
      <c r="ER57" s="8"/>
      <c r="ES57" s="8"/>
      <c r="ET57" s="8"/>
      <c r="EU57" s="8"/>
      <c r="EV57" s="8"/>
      <c r="EW57" s="9"/>
      <c r="EX57" s="10"/>
      <c r="EY57" s="28">
        <f t="shared" si="38"/>
        <v>0</v>
      </c>
      <c r="EZ57" s="30">
        <f t="shared" si="55"/>
        <v>0</v>
      </c>
      <c r="FA57" s="32">
        <f t="shared" si="39"/>
        <v>0</v>
      </c>
      <c r="FB57" s="24"/>
      <c r="FC57" s="8"/>
      <c r="FD57" s="8"/>
      <c r="FE57" s="8">
        <v>1</v>
      </c>
      <c r="FF57" s="8"/>
      <c r="FG57" s="8"/>
      <c r="FH57" s="8"/>
      <c r="FI57" s="28">
        <f t="shared" si="40"/>
        <v>0.36</v>
      </c>
      <c r="FJ57" s="30">
        <f t="shared" si="56"/>
        <v>45</v>
      </c>
      <c r="FK57" s="35">
        <f t="shared" si="41"/>
        <v>5.5350000000000001</v>
      </c>
      <c r="FL57" s="83"/>
      <c r="FM57" s="84"/>
      <c r="FN57" s="84"/>
      <c r="FO57" s="84">
        <v>1</v>
      </c>
      <c r="FP57" s="84"/>
      <c r="FQ57" s="84"/>
      <c r="FR57" s="85"/>
      <c r="FS57" s="28">
        <f t="shared" si="42"/>
        <v>0.36</v>
      </c>
      <c r="FT57" s="30">
        <f t="shared" si="43"/>
        <v>45</v>
      </c>
      <c r="FU57" s="35">
        <f t="shared" si="44"/>
        <v>2.79</v>
      </c>
      <c r="FV57" s="8">
        <v>1</v>
      </c>
      <c r="FW57" s="8"/>
      <c r="FX57" s="8"/>
      <c r="FY57" s="8"/>
      <c r="FZ57" s="8"/>
      <c r="GA57" s="9"/>
      <c r="GB57" s="10"/>
      <c r="GC57" s="28">
        <f t="shared" si="45"/>
        <v>0</v>
      </c>
      <c r="GD57" s="30">
        <f t="shared" si="46"/>
        <v>0</v>
      </c>
      <c r="GE57" s="35">
        <f t="shared" si="47"/>
        <v>0</v>
      </c>
      <c r="GH57" s="37">
        <f t="shared" si="51"/>
        <v>42.834869999999995</v>
      </c>
      <c r="GI57" s="102"/>
      <c r="GJ57" s="103"/>
    </row>
    <row r="58" spans="1:192">
      <c r="A58" s="1"/>
      <c r="B58" s="24"/>
      <c r="C58" s="8"/>
      <c r="D58" s="8"/>
      <c r="E58" s="8"/>
      <c r="F58" s="8"/>
      <c r="G58" s="8">
        <v>1</v>
      </c>
      <c r="H58" s="8"/>
      <c r="I58" s="9"/>
      <c r="J58" s="10"/>
      <c r="K58" s="28">
        <f t="shared" si="8"/>
        <v>1.5</v>
      </c>
      <c r="L58" s="30">
        <f t="shared" si="50"/>
        <v>120</v>
      </c>
      <c r="M58" s="35">
        <f t="shared" si="9"/>
        <v>14.16</v>
      </c>
      <c r="N58" s="83"/>
      <c r="O58" s="84">
        <v>1</v>
      </c>
      <c r="P58" s="84"/>
      <c r="Q58" s="84"/>
      <c r="R58" s="84"/>
      <c r="S58" s="84"/>
      <c r="T58" s="84"/>
      <c r="U58" s="84"/>
      <c r="V58" s="85"/>
      <c r="W58" s="28">
        <f t="shared" si="10"/>
        <v>0.05</v>
      </c>
      <c r="X58" s="30">
        <f t="shared" si="11"/>
        <v>2.35</v>
      </c>
      <c r="Y58" s="35">
        <f t="shared" si="12"/>
        <v>0.87655000000000005</v>
      </c>
      <c r="Z58" s="8">
        <v>1</v>
      </c>
      <c r="AA58" s="8"/>
      <c r="AB58" s="8"/>
      <c r="AC58" s="8"/>
      <c r="AD58" s="8"/>
      <c r="AE58" s="8"/>
      <c r="AF58" s="8"/>
      <c r="AG58" s="9"/>
      <c r="AH58" s="10"/>
      <c r="AI58" s="28">
        <f t="shared" si="13"/>
        <v>0</v>
      </c>
      <c r="AJ58" s="34">
        <f t="shared" si="14"/>
        <v>0</v>
      </c>
      <c r="AK58" s="35">
        <f t="shared" si="15"/>
        <v>0</v>
      </c>
      <c r="AL58" s="8"/>
      <c r="AM58" s="8"/>
      <c r="AN58" s="8"/>
      <c r="AO58" s="8"/>
      <c r="AP58" s="8"/>
      <c r="AQ58" s="8">
        <v>1</v>
      </c>
      <c r="AR58" s="8"/>
      <c r="AS58" s="9"/>
      <c r="AT58" s="10"/>
      <c r="AU58" s="28">
        <f t="shared" si="16"/>
        <v>1.5</v>
      </c>
      <c r="AV58" s="30">
        <f t="shared" si="17"/>
        <v>255</v>
      </c>
      <c r="AW58" s="35">
        <f t="shared" si="18"/>
        <v>3.06</v>
      </c>
      <c r="AX58" s="8">
        <v>1</v>
      </c>
      <c r="AY58" s="8"/>
      <c r="AZ58" s="8"/>
      <c r="BA58" s="8"/>
      <c r="BB58" s="8"/>
      <c r="BC58" s="8"/>
      <c r="BD58" s="8"/>
      <c r="BE58" s="9"/>
      <c r="BF58" s="10"/>
      <c r="BG58" s="28">
        <f t="shared" si="19"/>
        <v>0</v>
      </c>
      <c r="BH58" s="30">
        <f t="shared" si="49"/>
        <v>0</v>
      </c>
      <c r="BI58" s="35">
        <f t="shared" si="20"/>
        <v>0</v>
      </c>
      <c r="BJ58" s="8">
        <v>1</v>
      </c>
      <c r="BK58" s="8"/>
      <c r="BL58" s="8"/>
      <c r="BM58" s="8"/>
      <c r="BN58" s="8"/>
      <c r="BO58" s="8"/>
      <c r="BP58" s="8"/>
      <c r="BQ58" s="9"/>
      <c r="BR58" s="10"/>
      <c r="BS58" s="28">
        <f t="shared" si="21"/>
        <v>0</v>
      </c>
      <c r="BT58" s="30">
        <f t="shared" si="52"/>
        <v>0</v>
      </c>
      <c r="BU58" s="35">
        <f t="shared" si="22"/>
        <v>0</v>
      </c>
      <c r="BV58" s="8"/>
      <c r="BW58" s="8">
        <v>1</v>
      </c>
      <c r="BX58" s="8"/>
      <c r="BY58" s="8"/>
      <c r="BZ58" s="8"/>
      <c r="CA58" s="8"/>
      <c r="CB58" s="8"/>
      <c r="CC58" s="9"/>
      <c r="CD58" s="10"/>
      <c r="CE58" s="28">
        <f t="shared" si="23"/>
        <v>0.05</v>
      </c>
      <c r="CF58" s="30">
        <f t="shared" si="24"/>
        <v>8.25</v>
      </c>
      <c r="CG58" s="35">
        <f t="shared" si="25"/>
        <v>7.4249999999999997E-2</v>
      </c>
      <c r="CH58" s="8">
        <v>1</v>
      </c>
      <c r="CI58" s="8"/>
      <c r="CJ58" s="8"/>
      <c r="CK58" s="8"/>
      <c r="CL58" s="8"/>
      <c r="CM58" s="8"/>
      <c r="CN58" s="8"/>
      <c r="CO58" s="9"/>
      <c r="CP58" s="10"/>
      <c r="CQ58" s="28">
        <f t="shared" si="26"/>
        <v>0</v>
      </c>
      <c r="CR58" s="30">
        <f t="shared" si="53"/>
        <v>0</v>
      </c>
      <c r="CS58" s="35">
        <f t="shared" si="27"/>
        <v>0</v>
      </c>
      <c r="CT58" s="8"/>
      <c r="CU58" s="8">
        <v>1</v>
      </c>
      <c r="CV58" s="8"/>
      <c r="CW58" s="8"/>
      <c r="CX58" s="8"/>
      <c r="CY58" s="8"/>
      <c r="CZ58" s="8"/>
      <c r="DA58" s="9"/>
      <c r="DB58" s="10"/>
      <c r="DC58" s="28">
        <f t="shared" si="28"/>
        <v>0.05</v>
      </c>
      <c r="DD58" s="30">
        <f t="shared" si="29"/>
        <v>2.5500000000000003</v>
      </c>
      <c r="DE58" s="35">
        <f t="shared" si="30"/>
        <v>1.1475000000000002</v>
      </c>
      <c r="DF58" s="8">
        <v>1</v>
      </c>
      <c r="DG58" s="8"/>
      <c r="DH58" s="8"/>
      <c r="DI58" s="8"/>
      <c r="DJ58" s="8"/>
      <c r="DK58" s="8"/>
      <c r="DL58" s="8"/>
      <c r="DM58" s="9"/>
      <c r="DN58" s="10"/>
      <c r="DO58" s="28">
        <f t="shared" si="31"/>
        <v>0</v>
      </c>
      <c r="DP58" s="30">
        <f t="shared" si="32"/>
        <v>0</v>
      </c>
      <c r="DQ58" s="35">
        <f t="shared" si="33"/>
        <v>0</v>
      </c>
      <c r="DR58" s="8">
        <v>1</v>
      </c>
      <c r="DS58" s="8"/>
      <c r="DT58" s="8"/>
      <c r="DU58" s="8"/>
      <c r="DV58" s="8"/>
      <c r="DW58" s="8"/>
      <c r="DX58" s="8"/>
      <c r="DY58" s="9"/>
      <c r="DZ58" s="10"/>
      <c r="EA58" s="28">
        <f t="shared" si="34"/>
        <v>0</v>
      </c>
      <c r="EB58" s="30">
        <f t="shared" si="48"/>
        <v>0</v>
      </c>
      <c r="EC58" s="35">
        <f t="shared" si="35"/>
        <v>0</v>
      </c>
      <c r="ED58" s="8">
        <v>1</v>
      </c>
      <c r="EE58" s="8"/>
      <c r="EF58" s="8"/>
      <c r="EG58" s="8"/>
      <c r="EH58" s="8"/>
      <c r="EI58" s="8"/>
      <c r="EJ58" s="8"/>
      <c r="EK58" s="9"/>
      <c r="EL58" s="10"/>
      <c r="EM58" s="28">
        <f t="shared" si="36"/>
        <v>0</v>
      </c>
      <c r="EN58" s="30">
        <f t="shared" si="54"/>
        <v>0</v>
      </c>
      <c r="EO58" s="35">
        <f t="shared" si="37"/>
        <v>0</v>
      </c>
      <c r="EP58" s="8">
        <v>1</v>
      </c>
      <c r="EQ58" s="8"/>
      <c r="ER58" s="8"/>
      <c r="ES58" s="8"/>
      <c r="ET58" s="8"/>
      <c r="EU58" s="8"/>
      <c r="EV58" s="8"/>
      <c r="EW58" s="9"/>
      <c r="EX58" s="10"/>
      <c r="EY58" s="28">
        <f t="shared" si="38"/>
        <v>0</v>
      </c>
      <c r="EZ58" s="30">
        <f t="shared" si="55"/>
        <v>0</v>
      </c>
      <c r="FA58" s="32">
        <f t="shared" si="39"/>
        <v>0</v>
      </c>
      <c r="FB58" s="24">
        <v>1</v>
      </c>
      <c r="FC58" s="8"/>
      <c r="FD58" s="8"/>
      <c r="FE58" s="8"/>
      <c r="FF58" s="8"/>
      <c r="FG58" s="8"/>
      <c r="FH58" s="8"/>
      <c r="FI58" s="28">
        <f t="shared" si="40"/>
        <v>0</v>
      </c>
      <c r="FJ58" s="30">
        <f t="shared" si="56"/>
        <v>0</v>
      </c>
      <c r="FK58" s="35">
        <f t="shared" si="41"/>
        <v>0</v>
      </c>
      <c r="FL58" s="83"/>
      <c r="FM58" s="84"/>
      <c r="FN58" s="84">
        <v>1</v>
      </c>
      <c r="FO58" s="84"/>
      <c r="FP58" s="84"/>
      <c r="FQ58" s="84"/>
      <c r="FR58" s="85"/>
      <c r="FS58" s="28">
        <f t="shared" si="42"/>
        <v>0.14000000000000001</v>
      </c>
      <c r="FT58" s="30">
        <f t="shared" si="43"/>
        <v>17.5</v>
      </c>
      <c r="FU58" s="35">
        <f t="shared" si="44"/>
        <v>1.085</v>
      </c>
      <c r="FV58" s="8"/>
      <c r="FW58" s="8">
        <v>1</v>
      </c>
      <c r="FX58" s="8"/>
      <c r="FY58" s="8"/>
      <c r="FZ58" s="8"/>
      <c r="GA58" s="9"/>
      <c r="GB58" s="10"/>
      <c r="GC58" s="28">
        <f t="shared" si="45"/>
        <v>0.05</v>
      </c>
      <c r="GD58" s="30">
        <f t="shared" si="46"/>
        <v>2</v>
      </c>
      <c r="GE58" s="35">
        <f t="shared" si="47"/>
        <v>8.2000000000000003E-2</v>
      </c>
      <c r="GH58" s="37">
        <f t="shared" si="51"/>
        <v>20.485299999999999</v>
      </c>
      <c r="GI58" s="102"/>
      <c r="GJ58" s="103"/>
    </row>
    <row r="59" spans="1:192">
      <c r="A59" s="78"/>
      <c r="B59" s="79"/>
      <c r="C59" s="80"/>
      <c r="D59" s="80"/>
      <c r="E59" s="80"/>
      <c r="F59" s="80"/>
      <c r="G59" s="80"/>
      <c r="H59" s="80"/>
      <c r="I59" s="81">
        <v>1</v>
      </c>
      <c r="J59" s="82"/>
      <c r="K59" s="28">
        <f t="shared" si="8"/>
        <v>6</v>
      </c>
      <c r="L59" s="30">
        <f t="shared" si="50"/>
        <v>480</v>
      </c>
      <c r="M59" s="35">
        <f t="shared" si="9"/>
        <v>56.64</v>
      </c>
      <c r="N59" s="91">
        <v>1</v>
      </c>
      <c r="O59" s="92"/>
      <c r="P59" s="92"/>
      <c r="Q59" s="92"/>
      <c r="R59" s="92"/>
      <c r="S59" s="92"/>
      <c r="T59" s="92"/>
      <c r="U59" s="92"/>
      <c r="V59" s="93"/>
      <c r="W59" s="28">
        <f t="shared" si="10"/>
        <v>0</v>
      </c>
      <c r="X59" s="30">
        <f t="shared" si="11"/>
        <v>0</v>
      </c>
      <c r="Y59" s="35">
        <f t="shared" si="12"/>
        <v>0</v>
      </c>
      <c r="Z59" s="95"/>
      <c r="AA59" s="95"/>
      <c r="AB59" s="95"/>
      <c r="AC59" s="95"/>
      <c r="AD59" s="95"/>
      <c r="AE59" s="95">
        <v>1</v>
      </c>
      <c r="AF59" s="95"/>
      <c r="AG59" s="96"/>
      <c r="AH59" s="97"/>
      <c r="AI59" s="28">
        <f t="shared" si="13"/>
        <v>1.5</v>
      </c>
      <c r="AJ59" s="34">
        <f t="shared" si="14"/>
        <v>250.5</v>
      </c>
      <c r="AK59" s="35">
        <f t="shared" si="15"/>
        <v>27.053999999999998</v>
      </c>
      <c r="AL59" s="95"/>
      <c r="AM59" s="95">
        <v>1</v>
      </c>
      <c r="AN59" s="95"/>
      <c r="AO59" s="95"/>
      <c r="AP59" s="95"/>
      <c r="AQ59" s="95"/>
      <c r="AR59" s="95"/>
      <c r="AS59" s="96"/>
      <c r="AT59" s="97"/>
      <c r="AU59" s="28">
        <f t="shared" si="16"/>
        <v>0.05</v>
      </c>
      <c r="AV59" s="30">
        <f t="shared" si="17"/>
        <v>8.5</v>
      </c>
      <c r="AW59" s="35">
        <f t="shared" si="18"/>
        <v>0.10200000000000001</v>
      </c>
      <c r="AX59" s="8"/>
      <c r="AY59" s="8"/>
      <c r="AZ59" s="8"/>
      <c r="BA59" s="8"/>
      <c r="BB59" s="8"/>
      <c r="BC59" s="8"/>
      <c r="BD59" s="8">
        <v>1</v>
      </c>
      <c r="BE59" s="9"/>
      <c r="BF59" s="10"/>
      <c r="BG59" s="28">
        <f t="shared" si="19"/>
        <v>3.5</v>
      </c>
      <c r="BH59" s="30">
        <f t="shared" si="49"/>
        <v>122.5</v>
      </c>
      <c r="BI59" s="35">
        <f t="shared" si="20"/>
        <v>4.2875000000000005</v>
      </c>
      <c r="BJ59" s="8">
        <v>1</v>
      </c>
      <c r="BK59" s="8"/>
      <c r="BL59" s="8"/>
      <c r="BM59" s="8"/>
      <c r="BN59" s="8"/>
      <c r="BO59" s="8"/>
      <c r="BP59" s="8"/>
      <c r="BQ59" s="9"/>
      <c r="BR59" s="10"/>
      <c r="BS59" s="28">
        <f t="shared" si="21"/>
        <v>0</v>
      </c>
      <c r="BT59" s="30">
        <f t="shared" si="52"/>
        <v>0</v>
      </c>
      <c r="BU59" s="35">
        <f t="shared" si="22"/>
        <v>0</v>
      </c>
      <c r="BV59" s="8"/>
      <c r="BW59" s="8"/>
      <c r="BX59" s="8"/>
      <c r="BY59" s="8"/>
      <c r="BZ59" s="8"/>
      <c r="CA59" s="8">
        <v>1</v>
      </c>
      <c r="CB59" s="8"/>
      <c r="CC59" s="9"/>
      <c r="CD59" s="10"/>
      <c r="CE59" s="28">
        <f t="shared" si="23"/>
        <v>1.5</v>
      </c>
      <c r="CF59" s="30">
        <f t="shared" si="24"/>
        <v>247.5</v>
      </c>
      <c r="CG59" s="35">
        <f t="shared" si="25"/>
        <v>2.2275</v>
      </c>
      <c r="CH59" s="8"/>
      <c r="CI59" s="8"/>
      <c r="CJ59" s="8">
        <v>1</v>
      </c>
      <c r="CK59" s="8"/>
      <c r="CL59" s="8"/>
      <c r="CM59" s="8"/>
      <c r="CN59" s="8"/>
      <c r="CO59" s="9"/>
      <c r="CP59" s="10"/>
      <c r="CQ59" s="28">
        <f t="shared" si="26"/>
        <v>0.14000000000000001</v>
      </c>
      <c r="CR59" s="30">
        <f t="shared" si="53"/>
        <v>46.2</v>
      </c>
      <c r="CS59" s="35">
        <f t="shared" si="27"/>
        <v>5.0358000000000001</v>
      </c>
      <c r="CT59" s="8"/>
      <c r="CU59" s="8"/>
      <c r="CV59" s="8"/>
      <c r="CW59" s="8">
        <v>1</v>
      </c>
      <c r="CX59" s="8"/>
      <c r="CY59" s="8"/>
      <c r="CZ59" s="8"/>
      <c r="DA59" s="9"/>
      <c r="DB59" s="10"/>
      <c r="DC59" s="28">
        <f t="shared" si="28"/>
        <v>0.36</v>
      </c>
      <c r="DD59" s="30">
        <f t="shared" si="29"/>
        <v>18.36</v>
      </c>
      <c r="DE59" s="35">
        <f t="shared" si="30"/>
        <v>8.2620000000000005</v>
      </c>
      <c r="DF59" s="8"/>
      <c r="DG59" s="8">
        <v>1</v>
      </c>
      <c r="DH59" s="8"/>
      <c r="DI59" s="8"/>
      <c r="DJ59" s="8"/>
      <c r="DK59" s="8"/>
      <c r="DL59" s="8"/>
      <c r="DM59" s="9"/>
      <c r="DN59" s="10"/>
      <c r="DO59" s="28">
        <f t="shared" si="31"/>
        <v>0.05</v>
      </c>
      <c r="DP59" s="30">
        <f t="shared" si="32"/>
        <v>5.8000000000000007</v>
      </c>
      <c r="DQ59" s="35">
        <f t="shared" si="33"/>
        <v>1.2586000000000002</v>
      </c>
      <c r="DR59" s="8">
        <v>1</v>
      </c>
      <c r="DS59" s="8"/>
      <c r="DT59" s="8"/>
      <c r="DU59" s="8"/>
      <c r="DV59" s="8"/>
      <c r="DW59" s="8"/>
      <c r="DX59" s="8"/>
      <c r="DY59" s="9"/>
      <c r="DZ59" s="10"/>
      <c r="EA59" s="28">
        <f t="shared" si="34"/>
        <v>0</v>
      </c>
      <c r="EB59" s="30">
        <f t="shared" si="48"/>
        <v>0</v>
      </c>
      <c r="EC59" s="35">
        <f t="shared" si="35"/>
        <v>0</v>
      </c>
      <c r="ED59" s="8">
        <v>1</v>
      </c>
      <c r="EE59" s="8"/>
      <c r="EF59" s="8"/>
      <c r="EG59" s="8"/>
      <c r="EH59" s="8"/>
      <c r="EI59" s="8"/>
      <c r="EJ59" s="8"/>
      <c r="EK59" s="9"/>
      <c r="EL59" s="10"/>
      <c r="EM59" s="28">
        <f t="shared" si="36"/>
        <v>0</v>
      </c>
      <c r="EN59" s="30">
        <f t="shared" si="54"/>
        <v>0</v>
      </c>
      <c r="EO59" s="35">
        <f t="shared" si="37"/>
        <v>0</v>
      </c>
      <c r="EP59" s="8">
        <v>1</v>
      </c>
      <c r="EQ59" s="8"/>
      <c r="ER59" s="8"/>
      <c r="ES59" s="8"/>
      <c r="ET59" s="8"/>
      <c r="EU59" s="8"/>
      <c r="EV59" s="8"/>
      <c r="EW59" s="9"/>
      <c r="EX59" s="10"/>
      <c r="EY59" s="28">
        <f t="shared" si="38"/>
        <v>0</v>
      </c>
      <c r="EZ59" s="30">
        <f t="shared" si="55"/>
        <v>0</v>
      </c>
      <c r="FA59" s="32">
        <f t="shared" si="39"/>
        <v>0</v>
      </c>
      <c r="FB59" s="24"/>
      <c r="FC59" s="8"/>
      <c r="FD59" s="8"/>
      <c r="FE59" s="8">
        <v>1</v>
      </c>
      <c r="FF59" s="8"/>
      <c r="FG59" s="8"/>
      <c r="FH59" s="8"/>
      <c r="FI59" s="28">
        <f t="shared" si="40"/>
        <v>0.36</v>
      </c>
      <c r="FJ59" s="30">
        <f t="shared" si="56"/>
        <v>45</v>
      </c>
      <c r="FK59" s="35">
        <f t="shared" si="41"/>
        <v>5.5350000000000001</v>
      </c>
      <c r="FL59" s="83"/>
      <c r="FM59" s="84">
        <v>1</v>
      </c>
      <c r="FN59" s="84"/>
      <c r="FO59" s="84"/>
      <c r="FP59" s="84"/>
      <c r="FQ59" s="84"/>
      <c r="FR59" s="85"/>
      <c r="FS59" s="28">
        <f t="shared" si="42"/>
        <v>0.05</v>
      </c>
      <c r="FT59" s="30">
        <f t="shared" si="43"/>
        <v>6.25</v>
      </c>
      <c r="FU59" s="35">
        <f t="shared" si="44"/>
        <v>0.38750000000000001</v>
      </c>
      <c r="FV59" s="8">
        <v>1</v>
      </c>
      <c r="FW59" s="8"/>
      <c r="FX59" s="8"/>
      <c r="FY59" s="8"/>
      <c r="FZ59" s="8"/>
      <c r="GA59" s="9"/>
      <c r="GB59" s="10"/>
      <c r="GC59" s="28">
        <f t="shared" si="45"/>
        <v>0</v>
      </c>
      <c r="GD59" s="30">
        <f t="shared" si="46"/>
        <v>0</v>
      </c>
      <c r="GE59" s="35">
        <f t="shared" si="47"/>
        <v>0</v>
      </c>
      <c r="GH59" s="37">
        <f t="shared" si="51"/>
        <v>110.7899</v>
      </c>
      <c r="GI59" s="102"/>
      <c r="GJ59" s="103"/>
    </row>
  </sheetData>
  <mergeCells count="19">
    <mergeCell ref="A3:A4"/>
    <mergeCell ref="N3:V3"/>
    <mergeCell ref="Z3:AH3"/>
    <mergeCell ref="BJ3:BR3"/>
    <mergeCell ref="GH3:GH4"/>
    <mergeCell ref="B3:J3"/>
    <mergeCell ref="AL3:AT3"/>
    <mergeCell ref="FB3:FH3"/>
    <mergeCell ref="CH3:CP3"/>
    <mergeCell ref="CT3:DB3"/>
    <mergeCell ref="DF3:DN3"/>
    <mergeCell ref="DR3:DZ3"/>
    <mergeCell ref="ED3:EL3"/>
    <mergeCell ref="EP3:EX3"/>
    <mergeCell ref="B1:J1"/>
    <mergeCell ref="BV3:CD3"/>
    <mergeCell ref="FL3:FR3"/>
    <mergeCell ref="FV3:GB3"/>
    <mergeCell ref="AX3:BF3"/>
  </mergeCells>
  <phoneticPr fontId="3" type="noConversion"/>
  <dataValidations count="1">
    <dataValidation type="list" allowBlank="1" showInputMessage="1" showErrorMessage="1" sqref="DR5:DZ59 DF5:DN59 CT5:DB59 CH5:CP59 BJ5:BR59 Z5:AH59 N5:V59 ED5:EL59 FV45:GB59 FB5:FH43 FB45:FH59 B5:J59 AL5:AT59 AX5:BF59 BV5:CD59 FL45:FR45 FL46:FP46 FR46 FL47:FR59 FL5:FR43 FV5:GB43 EP5:EX59">
      <formula1>"1"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59"/>
  <sheetViews>
    <sheetView topLeftCell="EW1" zoomScale="90" workbookViewId="0">
      <pane ySplit="4" topLeftCell="A5" activePane="bottomLeft" state="frozen"/>
      <selection activeCell="X1" sqref="X1"/>
      <selection pane="bottomLeft" activeCell="FQ5" sqref="FQ5"/>
    </sheetView>
  </sheetViews>
  <sheetFormatPr defaultColWidth="8.85546875" defaultRowHeight="15"/>
  <cols>
    <col min="1" max="1" width="15.140625" customWidth="1"/>
    <col min="80" max="80" width="8.85546875" style="20"/>
    <col min="135" max="135" width="12.42578125" customWidth="1"/>
  </cols>
  <sheetData>
    <row r="1" spans="1:196">
      <c r="B1" s="195" t="s">
        <v>43</v>
      </c>
      <c r="C1" s="196"/>
      <c r="D1" s="196"/>
      <c r="E1" s="196"/>
      <c r="F1" s="196"/>
      <c r="G1" s="196"/>
      <c r="H1" s="196"/>
      <c r="I1" s="196"/>
      <c r="J1" s="196"/>
    </row>
    <row r="2" spans="1:196" ht="24" customHeight="1">
      <c r="B2" s="33">
        <v>0</v>
      </c>
      <c r="C2" s="33">
        <v>0.05</v>
      </c>
      <c r="D2" s="33">
        <v>0.14000000000000001</v>
      </c>
      <c r="E2" s="33">
        <v>0.36</v>
      </c>
      <c r="F2" s="33">
        <v>0.71</v>
      </c>
      <c r="G2" s="33">
        <v>1.5</v>
      </c>
      <c r="H2" s="33">
        <v>3.5</v>
      </c>
      <c r="I2" s="33">
        <v>6</v>
      </c>
      <c r="J2" s="33">
        <v>0</v>
      </c>
      <c r="BV2" s="33">
        <v>0</v>
      </c>
      <c r="BW2" s="33">
        <v>0.05</v>
      </c>
      <c r="BX2" s="33">
        <v>0.14000000000000001</v>
      </c>
      <c r="BY2" s="33">
        <v>0.36</v>
      </c>
      <c r="BZ2" s="33">
        <v>0.71</v>
      </c>
      <c r="CA2" s="33">
        <v>1.1399999999999999</v>
      </c>
      <c r="CB2" s="36">
        <v>0</v>
      </c>
    </row>
    <row r="3" spans="1:196" ht="17.25">
      <c r="A3" s="207" t="s">
        <v>0</v>
      </c>
      <c r="B3" s="209" t="s">
        <v>45</v>
      </c>
      <c r="C3" s="209"/>
      <c r="D3" s="209"/>
      <c r="E3" s="209"/>
      <c r="F3" s="209"/>
      <c r="G3" s="209"/>
      <c r="H3" s="209"/>
      <c r="I3" s="209"/>
      <c r="J3" s="210"/>
      <c r="K3" s="25"/>
      <c r="L3" s="25"/>
      <c r="M3" s="25"/>
      <c r="N3" s="214" t="s">
        <v>31</v>
      </c>
      <c r="O3" s="214"/>
      <c r="P3" s="214"/>
      <c r="Q3" s="214"/>
      <c r="R3" s="214"/>
      <c r="S3" s="214"/>
      <c r="T3" s="214"/>
      <c r="U3" s="214"/>
      <c r="V3" s="215"/>
      <c r="W3" s="25"/>
      <c r="X3" s="25"/>
      <c r="Y3" s="25"/>
      <c r="Z3" s="209" t="s">
        <v>32</v>
      </c>
      <c r="AA3" s="209"/>
      <c r="AB3" s="209"/>
      <c r="AC3" s="209"/>
      <c r="AD3" s="209"/>
      <c r="AE3" s="209"/>
      <c r="AF3" s="209"/>
      <c r="AG3" s="209"/>
      <c r="AH3" s="210"/>
      <c r="AI3" s="25"/>
      <c r="AJ3" s="25"/>
      <c r="AK3" s="25"/>
      <c r="AL3" s="202" t="s">
        <v>54</v>
      </c>
      <c r="AM3" s="202"/>
      <c r="AN3" s="202"/>
      <c r="AO3" s="202"/>
      <c r="AP3" s="202"/>
      <c r="AQ3" s="202"/>
      <c r="AR3" s="202"/>
      <c r="AS3" s="202"/>
      <c r="AT3" s="204"/>
      <c r="AU3" s="25"/>
      <c r="AV3" s="25"/>
      <c r="AW3" s="25"/>
      <c r="AX3" s="214" t="s">
        <v>34</v>
      </c>
      <c r="AY3" s="214"/>
      <c r="AZ3" s="214"/>
      <c r="BA3" s="214"/>
      <c r="BB3" s="214"/>
      <c r="BC3" s="214"/>
      <c r="BD3" s="214"/>
      <c r="BE3" s="214"/>
      <c r="BF3" s="215"/>
      <c r="BG3" s="25"/>
      <c r="BH3" s="25"/>
      <c r="BI3" s="25"/>
      <c r="BJ3" s="209" t="s">
        <v>35</v>
      </c>
      <c r="BK3" s="209"/>
      <c r="BL3" s="209"/>
      <c r="BM3" s="209"/>
      <c r="BN3" s="209"/>
      <c r="BO3" s="209"/>
      <c r="BP3" s="209"/>
      <c r="BQ3" s="209"/>
      <c r="BR3" s="210"/>
      <c r="BS3" s="25"/>
      <c r="BT3" s="25"/>
      <c r="BU3" s="25"/>
      <c r="BV3" s="213" t="s">
        <v>56</v>
      </c>
      <c r="BW3" s="197"/>
      <c r="BX3" s="197"/>
      <c r="BY3" s="197"/>
      <c r="BZ3" s="197"/>
      <c r="CA3" s="221"/>
      <c r="CB3" s="198"/>
      <c r="CC3" s="25"/>
      <c r="CD3" s="25"/>
      <c r="CE3" s="25"/>
      <c r="CF3" s="222" t="s">
        <v>63</v>
      </c>
      <c r="CG3" s="223"/>
      <c r="CH3" s="223"/>
      <c r="CI3" s="223"/>
      <c r="CJ3" s="223"/>
      <c r="CK3" s="224"/>
      <c r="CL3" s="225"/>
      <c r="CM3" s="25"/>
      <c r="CN3" s="25"/>
      <c r="CO3" s="25"/>
      <c r="CP3" s="223" t="s">
        <v>64</v>
      </c>
      <c r="CQ3" s="223"/>
      <c r="CR3" s="223"/>
      <c r="CS3" s="223"/>
      <c r="CT3" s="223"/>
      <c r="CU3" s="224"/>
      <c r="CV3" s="225"/>
      <c r="CW3" s="25"/>
      <c r="CX3" s="25"/>
      <c r="CY3" s="25"/>
      <c r="CZ3" s="216" t="s">
        <v>70</v>
      </c>
      <c r="DA3" s="214"/>
      <c r="DB3" s="214"/>
      <c r="DC3" s="214"/>
      <c r="DD3" s="214"/>
      <c r="DE3" s="217"/>
      <c r="DF3" s="215"/>
      <c r="DG3" s="25"/>
      <c r="DH3" s="25"/>
      <c r="DI3" s="25"/>
      <c r="DJ3" s="201" t="s">
        <v>81</v>
      </c>
      <c r="DK3" s="202"/>
      <c r="DL3" s="202"/>
      <c r="DM3" s="202"/>
      <c r="DN3" s="202"/>
      <c r="DO3" s="203"/>
      <c r="DP3" s="204"/>
      <c r="DQ3" s="57"/>
      <c r="DR3" s="57"/>
      <c r="DS3" s="57"/>
      <c r="DT3" s="201" t="s">
        <v>85</v>
      </c>
      <c r="DU3" s="202"/>
      <c r="DV3" s="202"/>
      <c r="DW3" s="202"/>
      <c r="DX3" s="202"/>
      <c r="DY3" s="203"/>
      <c r="DZ3" s="204"/>
      <c r="EA3" s="57"/>
      <c r="EB3" s="57"/>
      <c r="EC3" s="57"/>
      <c r="ED3" s="201" t="s">
        <v>86</v>
      </c>
      <c r="EE3" s="202"/>
      <c r="EF3" s="202"/>
      <c r="EG3" s="202"/>
      <c r="EH3" s="202"/>
      <c r="EI3" s="203"/>
      <c r="EJ3" s="204"/>
      <c r="EK3" s="57"/>
      <c r="EL3" s="57"/>
      <c r="EM3" s="57"/>
      <c r="EN3" s="218" t="s">
        <v>80</v>
      </c>
      <c r="EO3" s="218"/>
      <c r="EP3" s="218"/>
      <c r="EQ3" s="218"/>
      <c r="ER3" s="218"/>
      <c r="ES3" s="219"/>
      <c r="ET3" s="220"/>
      <c r="EU3" s="56"/>
      <c r="EV3" s="56"/>
      <c r="EW3" s="56"/>
      <c r="EX3" s="218" t="s">
        <v>72</v>
      </c>
      <c r="EY3" s="218"/>
      <c r="EZ3" s="218"/>
      <c r="FA3" s="218"/>
      <c r="FB3" s="218"/>
      <c r="FC3" s="219"/>
      <c r="FD3" s="220"/>
      <c r="FE3" s="25"/>
      <c r="FF3" s="25"/>
      <c r="FG3" s="25"/>
      <c r="FH3" s="218" t="s">
        <v>89</v>
      </c>
      <c r="FI3" s="218"/>
      <c r="FJ3" s="218"/>
      <c r="FK3" s="218"/>
      <c r="FL3" s="218"/>
      <c r="FM3" s="219"/>
      <c r="FN3" s="220"/>
      <c r="FO3" s="57"/>
      <c r="FP3" s="57"/>
      <c r="FQ3" s="57"/>
      <c r="FR3" s="218" t="s">
        <v>90</v>
      </c>
      <c r="FS3" s="218"/>
      <c r="FT3" s="218"/>
      <c r="FU3" s="218"/>
      <c r="FV3" s="218"/>
      <c r="FW3" s="219"/>
      <c r="FX3" s="220"/>
      <c r="FY3" s="57"/>
      <c r="FZ3" s="57"/>
      <c r="GA3" s="57"/>
      <c r="GB3" s="218" t="s">
        <v>91</v>
      </c>
      <c r="GC3" s="218"/>
      <c r="GD3" s="218"/>
      <c r="GE3" s="218"/>
      <c r="GF3" s="218"/>
      <c r="GG3" s="219"/>
      <c r="GH3" s="220"/>
      <c r="GI3" s="25"/>
      <c r="GJ3" s="25"/>
      <c r="GK3" s="100"/>
    </row>
    <row r="4" spans="1:196" ht="30">
      <c r="A4" s="207"/>
      <c r="B4" s="11" t="s">
        <v>46</v>
      </c>
      <c r="C4" s="11" t="s">
        <v>47</v>
      </c>
      <c r="D4" s="11" t="s">
        <v>13</v>
      </c>
      <c r="E4" s="11" t="s">
        <v>48</v>
      </c>
      <c r="F4" s="11" t="s">
        <v>15</v>
      </c>
      <c r="G4" s="11" t="s">
        <v>49</v>
      </c>
      <c r="H4" s="11" t="s">
        <v>50</v>
      </c>
      <c r="I4" s="12" t="s">
        <v>51</v>
      </c>
      <c r="J4" s="13" t="s">
        <v>52</v>
      </c>
      <c r="K4" s="27" t="s">
        <v>40</v>
      </c>
      <c r="L4" s="29" t="s">
        <v>41</v>
      </c>
      <c r="M4" s="31" t="s">
        <v>53</v>
      </c>
      <c r="N4" s="14" t="s">
        <v>21</v>
      </c>
      <c r="O4" s="14" t="s">
        <v>12</v>
      </c>
      <c r="P4" s="14" t="s">
        <v>13</v>
      </c>
      <c r="Q4" s="14" t="s">
        <v>14</v>
      </c>
      <c r="R4" s="14" t="s">
        <v>15</v>
      </c>
      <c r="S4" s="14" t="s">
        <v>26</v>
      </c>
      <c r="T4" s="14" t="s">
        <v>27</v>
      </c>
      <c r="U4" s="15" t="s">
        <v>28</v>
      </c>
      <c r="V4" s="16" t="s">
        <v>29</v>
      </c>
      <c r="W4" s="27" t="s">
        <v>40</v>
      </c>
      <c r="X4" s="29" t="s">
        <v>41</v>
      </c>
      <c r="Y4" s="31" t="s">
        <v>53</v>
      </c>
      <c r="Z4" s="11" t="s">
        <v>21</v>
      </c>
      <c r="AA4" s="11" t="s">
        <v>12</v>
      </c>
      <c r="AB4" s="11" t="s">
        <v>13</v>
      </c>
      <c r="AC4" s="11" t="s">
        <v>14</v>
      </c>
      <c r="AD4" s="11" t="s">
        <v>15</v>
      </c>
      <c r="AE4" s="11" t="s">
        <v>26</v>
      </c>
      <c r="AF4" s="11" t="s">
        <v>27</v>
      </c>
      <c r="AG4" s="12" t="s">
        <v>28</v>
      </c>
      <c r="AH4" s="13" t="s">
        <v>29</v>
      </c>
      <c r="AI4" s="27" t="s">
        <v>40</v>
      </c>
      <c r="AJ4" s="29" t="s">
        <v>41</v>
      </c>
      <c r="AK4" s="31" t="s">
        <v>53</v>
      </c>
      <c r="AL4" s="3" t="s">
        <v>3</v>
      </c>
      <c r="AM4" s="3" t="s">
        <v>12</v>
      </c>
      <c r="AN4" s="3" t="s">
        <v>13</v>
      </c>
      <c r="AO4" s="3" t="s">
        <v>14</v>
      </c>
      <c r="AP4" s="3" t="s">
        <v>15</v>
      </c>
      <c r="AQ4" s="3" t="s">
        <v>16</v>
      </c>
      <c r="AR4" s="3" t="s">
        <v>17</v>
      </c>
      <c r="AS4" s="38" t="s">
        <v>18</v>
      </c>
      <c r="AT4" s="4" t="s">
        <v>11</v>
      </c>
      <c r="AU4" s="27" t="s">
        <v>40</v>
      </c>
      <c r="AV4" s="29" t="s">
        <v>41</v>
      </c>
      <c r="AW4" s="31" t="s">
        <v>53</v>
      </c>
      <c r="AX4" s="14" t="s">
        <v>3</v>
      </c>
      <c r="AY4" s="14" t="s">
        <v>12</v>
      </c>
      <c r="AZ4" s="14" t="s">
        <v>13</v>
      </c>
      <c r="BA4" s="14" t="s">
        <v>14</v>
      </c>
      <c r="BB4" s="14" t="s">
        <v>15</v>
      </c>
      <c r="BC4" s="14" t="s">
        <v>16</v>
      </c>
      <c r="BD4" s="14" t="s">
        <v>17</v>
      </c>
      <c r="BE4" s="15" t="s">
        <v>18</v>
      </c>
      <c r="BF4" s="16" t="s">
        <v>11</v>
      </c>
      <c r="BG4" s="27" t="s">
        <v>40</v>
      </c>
      <c r="BH4" s="29" t="s">
        <v>41</v>
      </c>
      <c r="BI4" s="31" t="s">
        <v>53</v>
      </c>
      <c r="BJ4" s="11" t="s">
        <v>3</v>
      </c>
      <c r="BK4" s="11" t="s">
        <v>12</v>
      </c>
      <c r="BL4" s="11" t="s">
        <v>13</v>
      </c>
      <c r="BM4" s="11" t="s">
        <v>14</v>
      </c>
      <c r="BN4" s="11" t="s">
        <v>15</v>
      </c>
      <c r="BO4" s="11" t="s">
        <v>16</v>
      </c>
      <c r="BP4" s="11" t="s">
        <v>17</v>
      </c>
      <c r="BQ4" s="12" t="s">
        <v>18</v>
      </c>
      <c r="BR4" s="13" t="s">
        <v>11</v>
      </c>
      <c r="BS4" s="27" t="s">
        <v>40</v>
      </c>
      <c r="BT4" s="29" t="s">
        <v>41</v>
      </c>
      <c r="BU4" s="31" t="s">
        <v>55</v>
      </c>
      <c r="BV4" s="21" t="s">
        <v>57</v>
      </c>
      <c r="BW4" s="22" t="s">
        <v>58</v>
      </c>
      <c r="BX4" s="22" t="s">
        <v>59</v>
      </c>
      <c r="BY4" s="22" t="s">
        <v>60</v>
      </c>
      <c r="BZ4" s="22" t="s">
        <v>61</v>
      </c>
      <c r="CA4" s="22" t="s">
        <v>62</v>
      </c>
      <c r="CB4" s="23" t="s">
        <v>11</v>
      </c>
      <c r="CC4" s="27" t="s">
        <v>40</v>
      </c>
      <c r="CD4" s="29" t="s">
        <v>41</v>
      </c>
      <c r="CE4" s="31" t="s">
        <v>53</v>
      </c>
      <c r="CF4" s="39" t="s">
        <v>65</v>
      </c>
      <c r="CG4" s="40" t="s">
        <v>58</v>
      </c>
      <c r="CH4" s="40" t="s">
        <v>66</v>
      </c>
      <c r="CI4" s="40" t="s">
        <v>67</v>
      </c>
      <c r="CJ4" s="40" t="s">
        <v>68</v>
      </c>
      <c r="CK4" s="41" t="s">
        <v>62</v>
      </c>
      <c r="CL4" s="42" t="s">
        <v>69</v>
      </c>
      <c r="CM4" s="27" t="s">
        <v>40</v>
      </c>
      <c r="CN4" s="29" t="s">
        <v>41</v>
      </c>
      <c r="CO4" s="31" t="s">
        <v>53</v>
      </c>
      <c r="CP4" s="43" t="s">
        <v>65</v>
      </c>
      <c r="CQ4" s="43" t="s">
        <v>58</v>
      </c>
      <c r="CR4" s="43" t="s">
        <v>66</v>
      </c>
      <c r="CS4" s="43" t="s">
        <v>67</v>
      </c>
      <c r="CT4" s="43" t="s">
        <v>68</v>
      </c>
      <c r="CU4" s="44" t="s">
        <v>62</v>
      </c>
      <c r="CV4" s="45" t="s">
        <v>69</v>
      </c>
      <c r="CW4" s="27" t="s">
        <v>40</v>
      </c>
      <c r="CX4" s="29" t="s">
        <v>41</v>
      </c>
      <c r="CY4" s="31" t="s">
        <v>53</v>
      </c>
      <c r="CZ4" s="46" t="s">
        <v>65</v>
      </c>
      <c r="DA4" s="47" t="s">
        <v>47</v>
      </c>
      <c r="DB4" s="47" t="s">
        <v>66</v>
      </c>
      <c r="DC4" s="47" t="s">
        <v>67</v>
      </c>
      <c r="DD4" s="47" t="s">
        <v>61</v>
      </c>
      <c r="DE4" s="48" t="s">
        <v>62</v>
      </c>
      <c r="DF4" s="49" t="s">
        <v>71</v>
      </c>
      <c r="DG4" s="27" t="s">
        <v>40</v>
      </c>
      <c r="DH4" s="29" t="s">
        <v>41</v>
      </c>
      <c r="DI4" s="31" t="s">
        <v>53</v>
      </c>
      <c r="DJ4" s="59" t="s">
        <v>57</v>
      </c>
      <c r="DK4" s="60" t="s">
        <v>22</v>
      </c>
      <c r="DL4" s="60" t="s">
        <v>82</v>
      </c>
      <c r="DM4" s="60" t="s">
        <v>60</v>
      </c>
      <c r="DN4" s="60" t="s">
        <v>83</v>
      </c>
      <c r="DO4" s="61" t="s">
        <v>84</v>
      </c>
      <c r="DP4" s="62" t="s">
        <v>19</v>
      </c>
      <c r="DQ4" s="27" t="s">
        <v>40</v>
      </c>
      <c r="DR4" s="29" t="s">
        <v>41</v>
      </c>
      <c r="DS4" s="31" t="s">
        <v>53</v>
      </c>
      <c r="DT4" s="39" t="s">
        <v>57</v>
      </c>
      <c r="DU4" s="40" t="s">
        <v>22</v>
      </c>
      <c r="DV4" s="40" t="s">
        <v>82</v>
      </c>
      <c r="DW4" s="40" t="s">
        <v>60</v>
      </c>
      <c r="DX4" s="40" t="s">
        <v>83</v>
      </c>
      <c r="DY4" s="41" t="s">
        <v>39</v>
      </c>
      <c r="DZ4" s="42" t="s">
        <v>19</v>
      </c>
      <c r="EA4" s="27" t="s">
        <v>40</v>
      </c>
      <c r="EB4" s="29" t="s">
        <v>41</v>
      </c>
      <c r="EC4" s="31" t="s">
        <v>53</v>
      </c>
      <c r="ED4" s="43" t="s">
        <v>57</v>
      </c>
      <c r="EE4" s="43" t="s">
        <v>22</v>
      </c>
      <c r="EF4" s="43" t="s">
        <v>82</v>
      </c>
      <c r="EG4" s="43" t="s">
        <v>60</v>
      </c>
      <c r="EH4" s="43" t="s">
        <v>83</v>
      </c>
      <c r="EI4" s="44" t="s">
        <v>87</v>
      </c>
      <c r="EJ4" s="45" t="s">
        <v>88</v>
      </c>
      <c r="EK4" s="27" t="s">
        <v>40</v>
      </c>
      <c r="EL4" s="29" t="s">
        <v>41</v>
      </c>
      <c r="EM4" s="31" t="s">
        <v>53</v>
      </c>
      <c r="EN4" s="53" t="s">
        <v>3</v>
      </c>
      <c r="EO4" s="53" t="s">
        <v>12</v>
      </c>
      <c r="EP4" s="53" t="s">
        <v>13</v>
      </c>
      <c r="EQ4" s="53" t="s">
        <v>14</v>
      </c>
      <c r="ER4" s="53" t="s">
        <v>15</v>
      </c>
      <c r="ES4" s="54" t="s">
        <v>62</v>
      </c>
      <c r="ET4" s="55" t="s">
        <v>11</v>
      </c>
      <c r="EU4" s="27" t="s">
        <v>40</v>
      </c>
      <c r="EV4" s="29" t="s">
        <v>41</v>
      </c>
      <c r="EW4" s="31" t="s">
        <v>53</v>
      </c>
      <c r="EX4" s="50" t="s">
        <v>73</v>
      </c>
      <c r="EY4" s="50" t="s">
        <v>74</v>
      </c>
      <c r="EZ4" s="50" t="s">
        <v>59</v>
      </c>
      <c r="FA4" s="50" t="s">
        <v>75</v>
      </c>
      <c r="FB4" s="50" t="s">
        <v>76</v>
      </c>
      <c r="FC4" s="51" t="s">
        <v>77</v>
      </c>
      <c r="FD4" s="52" t="s">
        <v>78</v>
      </c>
      <c r="FE4" s="27" t="s">
        <v>40</v>
      </c>
      <c r="FF4" s="29" t="s">
        <v>41</v>
      </c>
      <c r="FG4" s="31" t="s">
        <v>53</v>
      </c>
      <c r="FH4" s="40" t="s">
        <v>57</v>
      </c>
      <c r="FI4" s="40" t="s">
        <v>22</v>
      </c>
      <c r="FJ4" s="40" t="s">
        <v>82</v>
      </c>
      <c r="FK4" s="40" t="s">
        <v>60</v>
      </c>
      <c r="FL4" s="40" t="s">
        <v>83</v>
      </c>
      <c r="FM4" s="41" t="s">
        <v>87</v>
      </c>
      <c r="FN4" s="42" t="s">
        <v>19</v>
      </c>
      <c r="FO4" s="27" t="s">
        <v>40</v>
      </c>
      <c r="FP4" s="29" t="s">
        <v>41</v>
      </c>
      <c r="FQ4" s="31" t="s">
        <v>53</v>
      </c>
      <c r="FR4" s="63" t="s">
        <v>57</v>
      </c>
      <c r="FS4" s="63" t="s">
        <v>22</v>
      </c>
      <c r="FT4" s="63" t="s">
        <v>82</v>
      </c>
      <c r="FU4" s="63" t="s">
        <v>60</v>
      </c>
      <c r="FV4" s="63" t="s">
        <v>83</v>
      </c>
      <c r="FW4" s="64" t="s">
        <v>87</v>
      </c>
      <c r="FX4" s="65" t="s">
        <v>19</v>
      </c>
      <c r="FY4" s="27" t="s">
        <v>40</v>
      </c>
      <c r="FZ4" s="29" t="s">
        <v>41</v>
      </c>
      <c r="GA4" s="31" t="s">
        <v>53</v>
      </c>
      <c r="GB4" s="53" t="s">
        <v>57</v>
      </c>
      <c r="GC4" s="53" t="s">
        <v>22</v>
      </c>
      <c r="GD4" s="53" t="s">
        <v>82</v>
      </c>
      <c r="GE4" s="53" t="s">
        <v>60</v>
      </c>
      <c r="GF4" s="53" t="s">
        <v>83</v>
      </c>
      <c r="GG4" s="54" t="s">
        <v>87</v>
      </c>
      <c r="GH4" s="55" t="s">
        <v>19</v>
      </c>
      <c r="GI4" s="27" t="s">
        <v>40</v>
      </c>
      <c r="GJ4" s="29" t="s">
        <v>41</v>
      </c>
      <c r="GK4" s="31" t="s">
        <v>53</v>
      </c>
      <c r="GM4" s="178" t="s">
        <v>79</v>
      </c>
    </row>
    <row r="5" spans="1:196">
      <c r="A5" s="78"/>
      <c r="B5" s="80"/>
      <c r="C5" s="80"/>
      <c r="D5" s="80"/>
      <c r="E5" s="80">
        <v>1</v>
      </c>
      <c r="F5" s="80"/>
      <c r="G5" s="80"/>
      <c r="H5" s="80"/>
      <c r="I5" s="81"/>
      <c r="J5" s="82"/>
      <c r="K5" s="28">
        <f>IF(B5=1,$B$2,IF(C5=1,$C$2,IF(D5=1,$D$2,IF(E5=1,$E$2,IF(F5=1,$F$2,IF(G5=1,$G$2,IF(H5=1,$H$2,IF(I5=1,$I$2,IF(J5=1,$J$2,0)))))))))</f>
        <v>0.36</v>
      </c>
      <c r="L5" s="30">
        <f>165*K5</f>
        <v>59.4</v>
      </c>
      <c r="M5" s="35">
        <f>0.127*L5</f>
        <v>7.5438000000000001</v>
      </c>
      <c r="N5" s="80"/>
      <c r="O5" s="80"/>
      <c r="P5" s="80"/>
      <c r="Q5" s="80"/>
      <c r="R5" s="80"/>
      <c r="S5" s="80"/>
      <c r="T5" s="80">
        <v>1</v>
      </c>
      <c r="U5" s="81"/>
      <c r="V5" s="82"/>
      <c r="W5" s="28">
        <f>IF(N5=1,$B$2,IF(O5=1,$C$2,IF(P5=1,$D$2,IF(Q5=1,$E$2,IF(R5=1,$F$2,IF(S5=1,$G$2,IF(T5=1,$H$2,IF(U5=1,$I$2,IF(V5=1,$J$2,0)))))))))</f>
        <v>3.5</v>
      </c>
      <c r="X5" s="30">
        <f>51*W5</f>
        <v>178.5</v>
      </c>
      <c r="Y5" s="35">
        <f>0.235*X5</f>
        <v>41.947499999999998</v>
      </c>
      <c r="Z5" s="80"/>
      <c r="AA5" s="80"/>
      <c r="AB5" s="80"/>
      <c r="AC5" s="80">
        <v>1</v>
      </c>
      <c r="AD5" s="80"/>
      <c r="AE5" s="80"/>
      <c r="AF5" s="80"/>
      <c r="AG5" s="81"/>
      <c r="AH5" s="82"/>
      <c r="AI5" s="28">
        <f>IF(Z5=1,$B$2,IF(AA5=1,$C$2,IF(AB5=1,$D$2,IF(AC5=1,$E$2,IF(AD5=1,$F$2,IF(AE5=1,$G$2,IF(AF5=1,$H$2,IF(AG5=1,$I$2,IF(AH5=1,$J$2,0)))))))))</f>
        <v>0.36</v>
      </c>
      <c r="AJ5" s="30">
        <f>116*AI5</f>
        <v>41.76</v>
      </c>
      <c r="AK5" s="35">
        <f>0.132*AJ5</f>
        <v>5.5123199999999999</v>
      </c>
      <c r="AL5" s="80"/>
      <c r="AM5" s="80"/>
      <c r="AN5" s="80"/>
      <c r="AO5" s="80"/>
      <c r="AP5" s="80"/>
      <c r="AQ5" s="80"/>
      <c r="AR5" s="80"/>
      <c r="AS5" s="81"/>
      <c r="AT5" s="82">
        <v>1</v>
      </c>
      <c r="AU5" s="28">
        <f>IF(AL5=1,$B$2,IF(AM5=1,$C$2,IF(AN5=1,$D$2,IF(AO5=1,$E$2,IF(AP5=1,$F$2,IF(AQ5=1,$G$2,IF(AR5=1,$H$2,IF(AS5=1,$I$2,IF(AT5=1,$J$2,0)))))))))</f>
        <v>0</v>
      </c>
      <c r="AV5" s="30">
        <f>34*AU5</f>
        <v>0</v>
      </c>
      <c r="AW5" s="35">
        <f>0.316*AV5</f>
        <v>0</v>
      </c>
      <c r="AX5" s="80"/>
      <c r="AY5" s="80"/>
      <c r="AZ5" s="80"/>
      <c r="BA5" s="80"/>
      <c r="BB5" s="80"/>
      <c r="BC5" s="80">
        <v>1</v>
      </c>
      <c r="BD5" s="80"/>
      <c r="BE5" s="81"/>
      <c r="BF5" s="82"/>
      <c r="BG5" s="28">
        <f>IF(AX5=1,$B$2,IF(AY5=1,$C$2,IF(AZ5=1,$D$2,IF(BA5=1,$E$2,IF(BB5=1,$F$2,IF(BC5=1,$G$2,IF(BD5=1,$H$2,IF(BE5=1,$I$2,IF(BF5=1,$J$2,0)))))))))</f>
        <v>1.5</v>
      </c>
      <c r="BH5" s="30">
        <f t="shared" ref="BH5:BH45" si="0">250*BG5</f>
        <v>375</v>
      </c>
      <c r="BI5" s="35">
        <f>0.027*BH5</f>
        <v>10.125</v>
      </c>
      <c r="BJ5" s="80">
        <v>1</v>
      </c>
      <c r="BK5" s="80"/>
      <c r="BL5" s="80"/>
      <c r="BM5" s="80"/>
      <c r="BN5" s="80"/>
      <c r="BO5" s="80"/>
      <c r="BP5" s="80"/>
      <c r="BQ5" s="81"/>
      <c r="BR5" s="82"/>
      <c r="BS5" s="28">
        <f>IF(BJ5=1,$B$2,IF(BK5=1,$C$2,IF(BL5=1,$D$2,IF(BM5=1,$E$2,IF(BN5=1,$F$2,IF(BO5=1,$G$2,IF(BP5=1,$H$2,IF(BQ5=1,$I$2,IF(BR5=1,$J$2,0)))))))))</f>
        <v>0</v>
      </c>
      <c r="BT5" s="30">
        <f t="shared" ref="BT5:BT45" si="1">250*BS5</f>
        <v>0</v>
      </c>
      <c r="BU5" s="32">
        <f>0.014*BT5</f>
        <v>0</v>
      </c>
      <c r="BV5" s="79"/>
      <c r="BW5" s="80"/>
      <c r="BX5" s="80"/>
      <c r="BY5" s="80"/>
      <c r="BZ5" s="80">
        <v>1</v>
      </c>
      <c r="CA5" s="81"/>
      <c r="CB5" s="82"/>
      <c r="CC5" s="28">
        <f>IF(BV5=1,$BV$2,IF(BW5=1,$BW$2,IF(BX5=1,$BX$2,IF(BY5=1,$BY$2,IF(BZ5=1,$BZ$2,IF(CA5=1,$CA$2,IF(CB5=1,$CB$2,0)))))))</f>
        <v>0.71</v>
      </c>
      <c r="CD5" s="30">
        <f>128*CC5</f>
        <v>90.88</v>
      </c>
      <c r="CE5" s="35">
        <f>0.164*CD5</f>
        <v>14.90432</v>
      </c>
      <c r="CF5" s="79"/>
      <c r="CG5" s="80"/>
      <c r="CH5" s="80"/>
      <c r="CI5" s="80"/>
      <c r="CJ5" s="80">
        <v>1</v>
      </c>
      <c r="CK5" s="81"/>
      <c r="CL5" s="82"/>
      <c r="CM5" s="28">
        <f>IF(CF5=1,$BV$2,IF(CG5=1,$BW$2,IF(CH5=1,$BX$2,IF(CI5=1,$BY$2,IF(CJ5=1,$BZ$2,IF(CK5=1,$CA$2,IF(CL5=1,$CB$2,0)))))))</f>
        <v>0.71</v>
      </c>
      <c r="CN5" s="30">
        <f>69*CM5</f>
        <v>48.989999999999995</v>
      </c>
      <c r="CO5" s="35">
        <f>0.214*CN5</f>
        <v>10.483859999999998</v>
      </c>
      <c r="CP5" s="80">
        <v>1</v>
      </c>
      <c r="CQ5" s="80"/>
      <c r="CR5" s="80"/>
      <c r="CS5" s="80"/>
      <c r="CT5" s="80"/>
      <c r="CU5" s="81"/>
      <c r="CV5" s="82"/>
      <c r="CW5" s="28">
        <f>IF(CP5=1,$BV$2,IF(CQ5=1,$BW$2,IF(CR5=1,$BX$2,IF(CS5=1,$BY$2,IF(CT5=1,$BZ$2,IF(CU5=1,$CA$2,IF(CV5=1,$CB$2,0)))))))</f>
        <v>0</v>
      </c>
      <c r="CX5" s="30">
        <f>114*CW5</f>
        <v>0</v>
      </c>
      <c r="CY5" s="35">
        <f>0.141*CX5</f>
        <v>0</v>
      </c>
      <c r="CZ5" s="79">
        <v>1</v>
      </c>
      <c r="DA5" s="80"/>
      <c r="DB5" s="80"/>
      <c r="DC5" s="80"/>
      <c r="DD5" s="80"/>
      <c r="DE5" s="81"/>
      <c r="DF5" s="82"/>
      <c r="DG5" s="28">
        <f>IF(CZ5=1,$BV$2,IF(DA5=1,$BW$2,IF(DB5=1,$BX$2,IF(DC5=1,$BY$2,IF(DD5=1,$BZ$2,IF(DE5=1,$CA$2,IF(DF5=1,$CB$2,0)))))))</f>
        <v>0</v>
      </c>
      <c r="DH5" s="30">
        <f t="shared" ref="DH5:DH45" si="2">140*DG5</f>
        <v>0</v>
      </c>
      <c r="DI5" s="35">
        <f>0.115*DH5</f>
        <v>0</v>
      </c>
      <c r="DJ5" s="80">
        <v>1</v>
      </c>
      <c r="DK5" s="80"/>
      <c r="DL5" s="80"/>
      <c r="DM5" s="80"/>
      <c r="DN5" s="80"/>
      <c r="DO5" s="81"/>
      <c r="DP5" s="82"/>
      <c r="DQ5" s="28">
        <f>IF(DJ5=1,$BV$2,IF(DK5=1,$BW$2,IF(DL5=1,$BX$2,IF(DM5=1,$BY$2,IF(DN5=1,$BZ$2,IF(DO5=1,$CA$2,IF(DP5=1,$CB$2,0)))))))</f>
        <v>0</v>
      </c>
      <c r="DR5" s="30">
        <f>125*DQ5</f>
        <v>0</v>
      </c>
      <c r="DS5" s="35">
        <f>0.066*DR5</f>
        <v>0</v>
      </c>
      <c r="DT5" s="79"/>
      <c r="DU5" s="80"/>
      <c r="DV5" s="80"/>
      <c r="DW5" s="80"/>
      <c r="DX5" s="80">
        <v>1</v>
      </c>
      <c r="DY5" s="81"/>
      <c r="DZ5" s="82"/>
      <c r="EA5" s="28">
        <f>IF(DT5=1,$BV$2,IF(DU5=1,$BW$2,IF(DV5=1,$BX$2,IF(DW5=1,$BY$2,IF(DX5=1,$BZ$2,IF(DY5=1,$CA$2,IF(DZ5=1,$CB$2,0)))))))</f>
        <v>0.71</v>
      </c>
      <c r="EB5" s="30">
        <f>40*EA5</f>
        <v>28.4</v>
      </c>
      <c r="EC5" s="35">
        <f>0.307*EB5</f>
        <v>8.7187999999999999</v>
      </c>
      <c r="ED5" s="80">
        <v>1</v>
      </c>
      <c r="EE5" s="80"/>
      <c r="EF5" s="80"/>
      <c r="EG5" s="80"/>
      <c r="EH5" s="80"/>
      <c r="EI5" s="81"/>
      <c r="EJ5" s="82"/>
      <c r="EK5" s="28">
        <f>IF(ED5=1,$BV$2,IF(EE5=1,$BW$2,IF(EF5=1,$BX$2,IF(EG5=1,$BY$2,IF(EH5=1,$BZ$2,IF(EI5=1,$CA$2,IF(EJ5=1,$CB$2,0)))))))</f>
        <v>0</v>
      </c>
      <c r="EL5" s="30">
        <f>40*EK5</f>
        <v>0</v>
      </c>
      <c r="EM5" s="35">
        <f>0.081*EL5</f>
        <v>0</v>
      </c>
      <c r="EN5" s="79">
        <v>1</v>
      </c>
      <c r="EO5" s="80"/>
      <c r="EP5" s="80"/>
      <c r="EQ5" s="80"/>
      <c r="ER5" s="80"/>
      <c r="ES5" s="81"/>
      <c r="ET5" s="82"/>
      <c r="EU5" s="28">
        <f>IF(EN5=1,$BV$2,IF(EO5=1,$BW$2,IF(EP5=1,$BX$2,IF(EQ5=1,$BY$2,IF(ER5=1,$BZ$2,IF(ES5=1,$CA$2,IF(ET5=1,$CB$2,0)))))))</f>
        <v>0</v>
      </c>
      <c r="EV5" s="30">
        <f>5*EU5</f>
        <v>0</v>
      </c>
      <c r="EW5" s="35">
        <f>0.822*EV5</f>
        <v>0</v>
      </c>
      <c r="EX5" s="80">
        <v>1</v>
      </c>
      <c r="EY5" s="80"/>
      <c r="EZ5" s="80"/>
      <c r="FA5" s="80"/>
      <c r="FB5" s="80"/>
      <c r="FC5" s="81"/>
      <c r="FD5" s="82"/>
      <c r="FE5" s="28">
        <f>IF(EX5=1,$BV$2,IF(EY5=1,$BW$2,IF(EZ5=1,$BX$2,IF(FA5=1,$BY$2,IF(FB5=1,$BZ$2,IF(FC5=1,$CA$2,IF(FD5=1,$CB$2,0)))))))</f>
        <v>0</v>
      </c>
      <c r="FF5" s="30">
        <f t="shared" ref="FF5:FF45" si="3">5*FE5</f>
        <v>0</v>
      </c>
      <c r="FG5" s="35">
        <f>0.764*FF5</f>
        <v>0</v>
      </c>
      <c r="FH5" s="80">
        <v>1</v>
      </c>
      <c r="FI5" s="80"/>
      <c r="FJ5" s="80"/>
      <c r="FK5" s="80"/>
      <c r="FL5" s="80"/>
      <c r="FM5" s="81"/>
      <c r="FN5" s="82"/>
      <c r="FO5" s="28">
        <f>IF(FH5=1,$BV$2,IF(FI5=1,$BW$2,IF(FJ5=1,$BX$2,IF(FK5=1,$BY$2,IF(FL5=1,$BZ$2,IF(FM5=1,$CA$2,IF(FN5=1,$CB$2,0)))))))</f>
        <v>0</v>
      </c>
      <c r="FP5" s="30">
        <f>5*FO5</f>
        <v>0</v>
      </c>
      <c r="FQ5" s="35">
        <f>0.685*FP5</f>
        <v>0</v>
      </c>
      <c r="FR5" s="80"/>
      <c r="FS5" s="80"/>
      <c r="FT5" s="80"/>
      <c r="FU5" s="80"/>
      <c r="FV5" s="80"/>
      <c r="FW5" s="81">
        <v>1</v>
      </c>
      <c r="FX5" s="82"/>
      <c r="FY5" s="28">
        <f>IF(FR5=1,$BV$2,IF(FS5=1,$BW$2,IF(FT5=1,$BX$2,IF(FU5=1,$BY$2,IF(FV5=1,$BZ$2,IF(FW5=1,$CA$2,IF(FX5=1,$CB$2,0)))))))</f>
        <v>1.1399999999999999</v>
      </c>
      <c r="FZ5" s="30">
        <f>5*FY5</f>
        <v>5.6999999999999993</v>
      </c>
      <c r="GA5" s="35">
        <f>0.39*FZ5</f>
        <v>2.2229999999999999</v>
      </c>
      <c r="GB5" s="80"/>
      <c r="GC5" s="80"/>
      <c r="GD5" s="80"/>
      <c r="GE5" s="80"/>
      <c r="GF5" s="80">
        <v>1</v>
      </c>
      <c r="GG5" s="81"/>
      <c r="GH5" s="82"/>
      <c r="GI5" s="28">
        <f>IF(GB5=1,$BV$2,IF(GC5=1,$BW$2,IF(GD5=1,$BX$2,IF(GE5=1,$BY$2,IF(GF5=1,$BZ$2,IF(GG5=1,$CA$2,IF(GH5=1,$CB$2,0)))))))</f>
        <v>0.71</v>
      </c>
      <c r="GJ5" s="30">
        <f>25*GI5</f>
        <v>17.75</v>
      </c>
      <c r="GK5" s="35">
        <f>0.508*GJ5</f>
        <v>9.0169999999999995</v>
      </c>
      <c r="GM5" s="74">
        <f>SUM(M5+Y5+AK5+AW5+BI5+BU5+CE5+CO5+CY5+DI5+DS5+EC5+EM5+EW5+FG5+FQ5+GA5+GK5)</f>
        <v>110.47559999999999</v>
      </c>
      <c r="GN5" s="101"/>
    </row>
    <row r="6" spans="1:196">
      <c r="A6" s="1"/>
      <c r="B6" s="8">
        <v>1</v>
      </c>
      <c r="C6" s="8"/>
      <c r="D6" s="8"/>
      <c r="E6" s="8"/>
      <c r="F6" s="8"/>
      <c r="G6" s="8"/>
      <c r="H6" s="8"/>
      <c r="I6" s="9"/>
      <c r="J6" s="10"/>
      <c r="K6" s="28">
        <f t="shared" ref="K6:K59" si="4">IF(B6=1,$B$2,IF(C6=1,$C$2,IF(D6=1,$D$2,IF(E6=1,$E$2,IF(F6=1,$F$2,IF(G6=1,$G$2,IF(H6=1,$H$2,IF(I6=1,$I$2,IF(J6=1,$J$2,0)))))))))</f>
        <v>0</v>
      </c>
      <c r="L6" s="30">
        <f t="shared" ref="L6:L59" si="5">165*K6</f>
        <v>0</v>
      </c>
      <c r="M6" s="35">
        <f t="shared" ref="M6:M59" si="6">0.127*L6</f>
        <v>0</v>
      </c>
      <c r="N6" s="80"/>
      <c r="O6" s="80"/>
      <c r="P6" s="80"/>
      <c r="Q6" s="80"/>
      <c r="R6" s="80"/>
      <c r="S6" s="80">
        <v>1</v>
      </c>
      <c r="T6" s="80"/>
      <c r="U6" s="81"/>
      <c r="V6" s="82"/>
      <c r="W6" s="28">
        <f t="shared" ref="W6:W59" si="7">IF(N6=1,$B$2,IF(O6=1,$C$2,IF(P6=1,$D$2,IF(Q6=1,$E$2,IF(R6=1,$F$2,IF(S6=1,$G$2,IF(T6=1,$H$2,IF(U6=1,$I$2,IF(V6=1,$J$2,0)))))))))</f>
        <v>1.5</v>
      </c>
      <c r="X6" s="30">
        <f t="shared" ref="X6:X59" si="8">51*W6</f>
        <v>76.5</v>
      </c>
      <c r="Y6" s="35">
        <f t="shared" ref="Y6:Y59" si="9">0.235*X6</f>
        <v>17.977499999999999</v>
      </c>
      <c r="Z6" s="80"/>
      <c r="AA6" s="80"/>
      <c r="AB6" s="80">
        <v>1</v>
      </c>
      <c r="AC6" s="80"/>
      <c r="AD6" s="80"/>
      <c r="AE6" s="80"/>
      <c r="AF6" s="80"/>
      <c r="AG6" s="81"/>
      <c r="AH6" s="82"/>
      <c r="AI6" s="28">
        <f t="shared" ref="AI6:AI59" si="10">IF(Z6=1,$B$2,IF(AA6=1,$C$2,IF(AB6=1,$D$2,IF(AC6=1,$E$2,IF(AD6=1,$F$2,IF(AE6=1,$G$2,IF(AF6=1,$H$2,IF(AG6=1,$I$2,IF(AH6=1,$J$2,0)))))))))</f>
        <v>0.14000000000000001</v>
      </c>
      <c r="AJ6" s="30">
        <f t="shared" ref="AJ6:AJ59" si="11">116*AI6</f>
        <v>16.240000000000002</v>
      </c>
      <c r="AK6" s="35">
        <f t="shared" ref="AK6:AK59" si="12">0.132*AJ6</f>
        <v>2.1436800000000003</v>
      </c>
      <c r="AL6" s="80">
        <v>1</v>
      </c>
      <c r="AM6" s="80"/>
      <c r="AN6" s="80"/>
      <c r="AO6" s="80"/>
      <c r="AP6" s="80"/>
      <c r="AQ6" s="80"/>
      <c r="AR6" s="80"/>
      <c r="AS6" s="81"/>
      <c r="AT6" s="82"/>
      <c r="AU6" s="28">
        <f t="shared" ref="AU6:AU59" si="13">IF(AL6=1,$B$2,IF(AM6=1,$C$2,IF(AN6=1,$D$2,IF(AO6=1,$E$2,IF(AP6=1,$F$2,IF(AQ6=1,$G$2,IF(AR6=1,$H$2,IF(AS6=1,$I$2,IF(AT6=1,$J$2,0)))))))))</f>
        <v>0</v>
      </c>
      <c r="AV6" s="30">
        <f t="shared" ref="AV6:AV59" si="14">34*AU6</f>
        <v>0</v>
      </c>
      <c r="AW6" s="35">
        <f t="shared" ref="AW6:AW59" si="15">0.316*AV6</f>
        <v>0</v>
      </c>
      <c r="AX6" s="80">
        <v>1</v>
      </c>
      <c r="AY6" s="80"/>
      <c r="AZ6" s="80"/>
      <c r="BA6" s="80"/>
      <c r="BB6" s="80"/>
      <c r="BC6" s="80"/>
      <c r="BD6" s="80"/>
      <c r="BE6" s="81"/>
      <c r="BF6" s="82"/>
      <c r="BG6" s="28">
        <f t="shared" ref="BG6:BG59" si="16">IF(AX6=1,$B$2,IF(AY6=1,$C$2,IF(AZ6=1,$D$2,IF(BA6=1,$E$2,IF(BB6=1,$F$2,IF(BC6=1,$G$2,IF(BD6=1,$H$2,IF(BE6=1,$I$2,IF(BF6=1,$J$2,0)))))))))</f>
        <v>0</v>
      </c>
      <c r="BH6" s="30">
        <f t="shared" si="0"/>
        <v>0</v>
      </c>
      <c r="BI6" s="35">
        <f t="shared" ref="BI6:BI59" si="17">0.027*BH6</f>
        <v>0</v>
      </c>
      <c r="BJ6" s="80">
        <v>1</v>
      </c>
      <c r="BK6" s="80"/>
      <c r="BL6" s="80"/>
      <c r="BM6" s="80"/>
      <c r="BN6" s="80"/>
      <c r="BO6" s="80"/>
      <c r="BP6" s="80"/>
      <c r="BQ6" s="81"/>
      <c r="BR6" s="82"/>
      <c r="BS6" s="28">
        <f t="shared" ref="BS6:BS59" si="18">IF(BJ6=1,$B$2,IF(BK6=1,$C$2,IF(BL6=1,$D$2,IF(BM6=1,$E$2,IF(BN6=1,$F$2,IF(BO6=1,$G$2,IF(BP6=1,$H$2,IF(BQ6=1,$I$2,IF(BR6=1,$J$2,0)))))))))</f>
        <v>0</v>
      </c>
      <c r="BT6" s="30">
        <f t="shared" si="1"/>
        <v>0</v>
      </c>
      <c r="BU6" s="32">
        <f t="shared" ref="BU6:BU59" si="19">0.014*BT6</f>
        <v>0</v>
      </c>
      <c r="BV6" s="79"/>
      <c r="BW6" s="80"/>
      <c r="BX6" s="80">
        <v>1</v>
      </c>
      <c r="BY6" s="80"/>
      <c r="BZ6" s="80"/>
      <c r="CA6" s="81"/>
      <c r="CB6" s="82"/>
      <c r="CC6" s="28">
        <f t="shared" ref="CC6:CC59" si="20">IF(BV6=1,$BV$2,IF(BW6=1,$BW$2,IF(BX6=1,$BX$2,IF(BY6=1,$BY$2,IF(BZ6=1,$BZ$2,IF(CA6=1,$CA$2,IF(CB6=1,$CB$2,0)))))))</f>
        <v>0.14000000000000001</v>
      </c>
      <c r="CD6" s="30">
        <f t="shared" ref="CD6:CD59" si="21">128*CC6</f>
        <v>17.920000000000002</v>
      </c>
      <c r="CE6" s="35">
        <f t="shared" ref="CE6:CE59" si="22">0.164*CD6</f>
        <v>2.9388800000000006</v>
      </c>
      <c r="CF6" s="79"/>
      <c r="CG6" s="80"/>
      <c r="CH6" s="80"/>
      <c r="CI6" s="80"/>
      <c r="CJ6" s="80">
        <v>1</v>
      </c>
      <c r="CK6" s="81"/>
      <c r="CL6" s="82"/>
      <c r="CM6" s="28">
        <f t="shared" ref="CM6:CM59" si="23">IF(CF6=1,$BV$2,IF(CG6=1,$BW$2,IF(CH6=1,$BX$2,IF(CI6=1,$BY$2,IF(CJ6=1,$BZ$2,IF(CK6=1,$CA$2,IF(CL6=1,$CB$2,0)))))))</f>
        <v>0.71</v>
      </c>
      <c r="CN6" s="30">
        <f t="shared" ref="CN6:CN59" si="24">69*CM6</f>
        <v>48.989999999999995</v>
      </c>
      <c r="CO6" s="35">
        <f t="shared" ref="CO6:CO59" si="25">0.214*CN6</f>
        <v>10.483859999999998</v>
      </c>
      <c r="CP6" s="80">
        <v>1</v>
      </c>
      <c r="CQ6" s="80"/>
      <c r="CR6" s="80"/>
      <c r="CS6" s="80"/>
      <c r="CT6" s="80"/>
      <c r="CU6" s="81"/>
      <c r="CV6" s="82"/>
      <c r="CW6" s="28">
        <f t="shared" ref="CW6:CW59" si="26">IF(CP6=1,$BV$2,IF(CQ6=1,$BW$2,IF(CR6=1,$BX$2,IF(CS6=1,$BY$2,IF(CT6=1,$BZ$2,IF(CU6=1,$CA$2,IF(CV6=1,$CB$2,0)))))))</f>
        <v>0</v>
      </c>
      <c r="CX6" s="30">
        <f t="shared" ref="CX6:CX59" si="27">114*CW6</f>
        <v>0</v>
      </c>
      <c r="CY6" s="35">
        <f t="shared" ref="CY6:CY59" si="28">0.141*CX6</f>
        <v>0</v>
      </c>
      <c r="CZ6" s="79">
        <v>1</v>
      </c>
      <c r="DA6" s="80"/>
      <c r="DB6" s="80"/>
      <c r="DC6" s="80"/>
      <c r="DD6" s="80"/>
      <c r="DE6" s="81"/>
      <c r="DF6" s="82"/>
      <c r="DG6" s="28">
        <f t="shared" ref="DG6:DG59" si="29">IF(CZ6=1,$BV$2,IF(DA6=1,$BW$2,IF(DB6=1,$BX$2,IF(DC6=1,$BY$2,IF(DD6=1,$BZ$2,IF(DE6=1,$CA$2,IF(DF6=1,$CB$2,0)))))))</f>
        <v>0</v>
      </c>
      <c r="DH6" s="30">
        <f t="shared" si="2"/>
        <v>0</v>
      </c>
      <c r="DI6" s="35">
        <f t="shared" ref="DI6:DI59" si="30">0.115*DH6</f>
        <v>0</v>
      </c>
      <c r="DJ6" s="80">
        <v>1</v>
      </c>
      <c r="DK6" s="80"/>
      <c r="DL6" s="80"/>
      <c r="DM6" s="80"/>
      <c r="DN6" s="80"/>
      <c r="DO6" s="81"/>
      <c r="DP6" s="82"/>
      <c r="DQ6" s="28">
        <f t="shared" ref="DQ6:DQ59" si="31">IF(DJ6=1,$BV$2,IF(DK6=1,$BW$2,IF(DL6=1,$BX$2,IF(DM6=1,$BY$2,IF(DN6=1,$BZ$2,IF(DO6=1,$CA$2,IF(DP6=1,$CB$2,0)))))))</f>
        <v>0</v>
      </c>
      <c r="DR6" s="30">
        <f t="shared" ref="DR6:DR59" si="32">125*DQ6</f>
        <v>0</v>
      </c>
      <c r="DS6" s="35">
        <f t="shared" ref="DS6:DS59" si="33">0.066*DR6</f>
        <v>0</v>
      </c>
      <c r="DT6" s="79">
        <v>1</v>
      </c>
      <c r="DU6" s="80"/>
      <c r="DV6" s="80"/>
      <c r="DW6" s="80"/>
      <c r="DX6" s="80"/>
      <c r="DY6" s="81"/>
      <c r="DZ6" s="82"/>
      <c r="EA6" s="28">
        <f t="shared" ref="EA6:EA59" si="34">IF(DT6=1,$BV$2,IF(DU6=1,$BW$2,IF(DV6=1,$BX$2,IF(DW6=1,$BY$2,IF(DX6=1,$BZ$2,IF(DY6=1,$CA$2,IF(DZ6=1,$CB$2,0)))))))</f>
        <v>0</v>
      </c>
      <c r="EB6" s="30">
        <f t="shared" ref="EB6:EB59" si="35">40*EA6</f>
        <v>0</v>
      </c>
      <c r="EC6" s="35">
        <f t="shared" ref="EC6:EC59" si="36">0.307*EB6</f>
        <v>0</v>
      </c>
      <c r="ED6" s="80">
        <v>1</v>
      </c>
      <c r="EE6" s="80"/>
      <c r="EF6" s="80"/>
      <c r="EG6" s="80"/>
      <c r="EH6" s="80"/>
      <c r="EI6" s="81"/>
      <c r="EJ6" s="82"/>
      <c r="EK6" s="28">
        <f t="shared" ref="EK6:EK59" si="37">IF(ED6=1,$BV$2,IF(EE6=1,$BW$2,IF(EF6=1,$BX$2,IF(EG6=1,$BY$2,IF(EH6=1,$BZ$2,IF(EI6=1,$CA$2,IF(EJ6=1,$CB$2,0)))))))</f>
        <v>0</v>
      </c>
      <c r="EL6" s="30">
        <f t="shared" ref="EL6:EL59" si="38">40*EK6</f>
        <v>0</v>
      </c>
      <c r="EM6" s="35">
        <f t="shared" ref="EM6:EM59" si="39">0.081*EL6</f>
        <v>0</v>
      </c>
      <c r="EN6" s="79"/>
      <c r="EO6" s="80"/>
      <c r="EP6" s="80"/>
      <c r="EQ6" s="80">
        <v>1</v>
      </c>
      <c r="ER6" s="80"/>
      <c r="ES6" s="81"/>
      <c r="ET6" s="82"/>
      <c r="EU6" s="28">
        <f t="shared" ref="EU6:EU59" si="40">IF(EN6=1,$BV$2,IF(EO6=1,$BW$2,IF(EP6=1,$BX$2,IF(EQ6=1,$BY$2,IF(ER6=1,$BZ$2,IF(ES6=1,$CA$2,IF(ET6=1,$CB$2,0)))))))</f>
        <v>0.36</v>
      </c>
      <c r="EV6" s="30">
        <f t="shared" ref="EV6:EV59" si="41">5*EU6</f>
        <v>1.7999999999999998</v>
      </c>
      <c r="EW6" s="35">
        <f t="shared" ref="EW6:EW59" si="42">0.822*EV6</f>
        <v>1.4795999999999998</v>
      </c>
      <c r="EX6" s="80">
        <v>1</v>
      </c>
      <c r="EY6" s="80"/>
      <c r="EZ6" s="80"/>
      <c r="FA6" s="80"/>
      <c r="FB6" s="80"/>
      <c r="FC6" s="81"/>
      <c r="FD6" s="82"/>
      <c r="FE6" s="28">
        <f t="shared" ref="FE6:FE59" si="43">IF(EX6=1,$BV$2,IF(EY6=1,$BW$2,IF(EZ6=1,$BX$2,IF(FA6=1,$BY$2,IF(FB6=1,$BZ$2,IF(FC6=1,$CA$2,IF(FD6=1,$CB$2,0)))))))</f>
        <v>0</v>
      </c>
      <c r="FF6" s="30">
        <f t="shared" si="3"/>
        <v>0</v>
      </c>
      <c r="FG6" s="35">
        <f t="shared" ref="FG6:FG59" si="44">0.764*FF6</f>
        <v>0</v>
      </c>
      <c r="FH6" s="80"/>
      <c r="FI6" s="80"/>
      <c r="FJ6" s="80"/>
      <c r="FK6" s="80"/>
      <c r="FL6" s="80"/>
      <c r="FM6" s="81">
        <v>1</v>
      </c>
      <c r="FN6" s="82"/>
      <c r="FO6" s="28">
        <f t="shared" ref="FO6:FO59" si="45">IF(FH6=1,$BV$2,IF(FI6=1,$BW$2,IF(FJ6=1,$BX$2,IF(FK6=1,$BY$2,IF(FL6=1,$BZ$2,IF(FM6=1,$CA$2,IF(FN6=1,$CB$2,0)))))))</f>
        <v>1.1399999999999999</v>
      </c>
      <c r="FP6" s="30">
        <f t="shared" ref="FP6:FP59" si="46">5*FO6</f>
        <v>5.6999999999999993</v>
      </c>
      <c r="FQ6" s="35">
        <f t="shared" ref="FQ6:FQ59" si="47">0.685*FP6</f>
        <v>3.9044999999999996</v>
      </c>
      <c r="FR6" s="80">
        <v>1</v>
      </c>
      <c r="FS6" s="80"/>
      <c r="FT6" s="80"/>
      <c r="FU6" s="80"/>
      <c r="FV6" s="80"/>
      <c r="FW6" s="81"/>
      <c r="FX6" s="82"/>
      <c r="FY6" s="28">
        <f t="shared" ref="FY6:FY59" si="48">IF(FR6=1,$BV$2,IF(FS6=1,$BW$2,IF(FT6=1,$BX$2,IF(FU6=1,$BY$2,IF(FV6=1,$BZ$2,IF(FW6=1,$CA$2,IF(FX6=1,$CB$2,0)))))))</f>
        <v>0</v>
      </c>
      <c r="FZ6" s="30">
        <f t="shared" ref="FZ6:FZ59" si="49">5*FY6</f>
        <v>0</v>
      </c>
      <c r="GA6" s="35">
        <f t="shared" ref="GA6:GA59" si="50">0.39*FZ6</f>
        <v>0</v>
      </c>
      <c r="GB6" s="80">
        <v>1</v>
      </c>
      <c r="GC6" s="80"/>
      <c r="GD6" s="80"/>
      <c r="GE6" s="80"/>
      <c r="GF6" s="80"/>
      <c r="GG6" s="81"/>
      <c r="GH6" s="82"/>
      <c r="GI6" s="28">
        <f t="shared" ref="GI6:GI59" si="51">IF(GB6=1,$BV$2,IF(GC6=1,$BW$2,IF(GD6=1,$BX$2,IF(GE6=1,$BY$2,IF(GF6=1,$BZ$2,IF(GG6=1,$CA$2,IF(GH6=1,$CB$2,0)))))))</f>
        <v>0</v>
      </c>
      <c r="GJ6" s="30">
        <f t="shared" ref="GJ6:GJ59" si="52">25*GI6</f>
        <v>0</v>
      </c>
      <c r="GK6" s="35">
        <f t="shared" ref="GK6:GK59" si="53">0.508*GJ6</f>
        <v>0</v>
      </c>
      <c r="GM6" s="74">
        <f t="shared" ref="GM6:GM59" si="54">SUM(M6+Y6+AK6+AW6+BI6+BU6+CE6+CO6+CY6+DI6+DS6+EC6+EM6+EW6+FG6+FQ6+GA6+GK6)</f>
        <v>38.928019999999997</v>
      </c>
      <c r="GN6" s="101"/>
    </row>
    <row r="7" spans="1:196">
      <c r="A7" s="78"/>
      <c r="B7" s="80"/>
      <c r="C7" s="80"/>
      <c r="D7" s="80"/>
      <c r="E7" s="80">
        <v>1</v>
      </c>
      <c r="F7" s="80"/>
      <c r="G7" s="80"/>
      <c r="H7" s="80"/>
      <c r="I7" s="81"/>
      <c r="J7" s="82"/>
      <c r="K7" s="28">
        <f t="shared" si="4"/>
        <v>0.36</v>
      </c>
      <c r="L7" s="30">
        <f t="shared" si="5"/>
        <v>59.4</v>
      </c>
      <c r="M7" s="35">
        <f t="shared" si="6"/>
        <v>7.5438000000000001</v>
      </c>
      <c r="N7" s="80"/>
      <c r="O7" s="80"/>
      <c r="P7" s="80"/>
      <c r="Q7" s="80"/>
      <c r="R7" s="80"/>
      <c r="S7" s="80">
        <v>1</v>
      </c>
      <c r="T7" s="80"/>
      <c r="U7" s="81"/>
      <c r="V7" s="82"/>
      <c r="W7" s="28">
        <f t="shared" si="7"/>
        <v>1.5</v>
      </c>
      <c r="X7" s="30">
        <f t="shared" si="8"/>
        <v>76.5</v>
      </c>
      <c r="Y7" s="35">
        <f t="shared" si="9"/>
        <v>17.977499999999999</v>
      </c>
      <c r="Z7" s="80">
        <v>1</v>
      </c>
      <c r="AA7" s="80"/>
      <c r="AB7" s="80"/>
      <c r="AC7" s="80"/>
      <c r="AD7" s="80"/>
      <c r="AE7" s="80"/>
      <c r="AF7" s="80"/>
      <c r="AG7" s="81"/>
      <c r="AH7" s="82"/>
      <c r="AI7" s="28">
        <f t="shared" si="10"/>
        <v>0</v>
      </c>
      <c r="AJ7" s="30">
        <f t="shared" si="11"/>
        <v>0</v>
      </c>
      <c r="AK7" s="35">
        <f t="shared" si="12"/>
        <v>0</v>
      </c>
      <c r="AL7" s="80">
        <v>1</v>
      </c>
      <c r="AM7" s="80"/>
      <c r="AN7" s="80"/>
      <c r="AO7" s="80"/>
      <c r="AP7" s="80"/>
      <c r="AQ7" s="80"/>
      <c r="AR7" s="80"/>
      <c r="AS7" s="81"/>
      <c r="AT7" s="82"/>
      <c r="AU7" s="28">
        <f t="shared" si="13"/>
        <v>0</v>
      </c>
      <c r="AV7" s="30">
        <f t="shared" si="14"/>
        <v>0</v>
      </c>
      <c r="AW7" s="35">
        <f t="shared" si="15"/>
        <v>0</v>
      </c>
      <c r="AX7" s="80">
        <v>1</v>
      </c>
      <c r="AY7" s="80"/>
      <c r="AZ7" s="80"/>
      <c r="BA7" s="80"/>
      <c r="BB7" s="80"/>
      <c r="BC7" s="80"/>
      <c r="BD7" s="80"/>
      <c r="BE7" s="81"/>
      <c r="BF7" s="82"/>
      <c r="BG7" s="28">
        <f t="shared" si="16"/>
        <v>0</v>
      </c>
      <c r="BH7" s="30">
        <f t="shared" si="0"/>
        <v>0</v>
      </c>
      <c r="BI7" s="35">
        <f t="shared" si="17"/>
        <v>0</v>
      </c>
      <c r="BJ7" s="80">
        <v>1</v>
      </c>
      <c r="BK7" s="80"/>
      <c r="BL7" s="80"/>
      <c r="BM7" s="80"/>
      <c r="BN7" s="80"/>
      <c r="BO7" s="80"/>
      <c r="BP7" s="80"/>
      <c r="BQ7" s="81"/>
      <c r="BR7" s="82"/>
      <c r="BS7" s="28">
        <f t="shared" si="18"/>
        <v>0</v>
      </c>
      <c r="BT7" s="30">
        <f t="shared" si="1"/>
        <v>0</v>
      </c>
      <c r="BU7" s="32">
        <f t="shared" si="19"/>
        <v>0</v>
      </c>
      <c r="BV7" s="79"/>
      <c r="BW7" s="80"/>
      <c r="BX7" s="80"/>
      <c r="BY7" s="80"/>
      <c r="BZ7" s="80">
        <v>1</v>
      </c>
      <c r="CA7" s="81"/>
      <c r="CB7" s="82"/>
      <c r="CC7" s="28">
        <f t="shared" si="20"/>
        <v>0.71</v>
      </c>
      <c r="CD7" s="30">
        <f t="shared" si="21"/>
        <v>90.88</v>
      </c>
      <c r="CE7" s="35">
        <f t="shared" si="22"/>
        <v>14.90432</v>
      </c>
      <c r="CF7" s="79"/>
      <c r="CG7" s="80"/>
      <c r="CH7" s="80">
        <v>1</v>
      </c>
      <c r="CI7" s="80"/>
      <c r="CJ7" s="80"/>
      <c r="CK7" s="81"/>
      <c r="CL7" s="82"/>
      <c r="CM7" s="28">
        <f t="shared" si="23"/>
        <v>0.14000000000000001</v>
      </c>
      <c r="CN7" s="30">
        <f t="shared" si="24"/>
        <v>9.66</v>
      </c>
      <c r="CO7" s="35">
        <f t="shared" si="25"/>
        <v>2.06724</v>
      </c>
      <c r="CP7" s="80">
        <v>1</v>
      </c>
      <c r="CQ7" s="80"/>
      <c r="CR7" s="80"/>
      <c r="CS7" s="80"/>
      <c r="CT7" s="80"/>
      <c r="CU7" s="81"/>
      <c r="CV7" s="82"/>
      <c r="CW7" s="28">
        <f t="shared" si="26"/>
        <v>0</v>
      </c>
      <c r="CX7" s="30">
        <f t="shared" si="27"/>
        <v>0</v>
      </c>
      <c r="CY7" s="35">
        <f t="shared" si="28"/>
        <v>0</v>
      </c>
      <c r="CZ7" s="79">
        <v>1</v>
      </c>
      <c r="DA7" s="80"/>
      <c r="DB7" s="80"/>
      <c r="DC7" s="80"/>
      <c r="DD7" s="80"/>
      <c r="DE7" s="81"/>
      <c r="DF7" s="82"/>
      <c r="DG7" s="28">
        <f t="shared" si="29"/>
        <v>0</v>
      </c>
      <c r="DH7" s="30">
        <f t="shared" si="2"/>
        <v>0</v>
      </c>
      <c r="DI7" s="35">
        <f t="shared" si="30"/>
        <v>0</v>
      </c>
      <c r="DJ7" s="80">
        <v>1</v>
      </c>
      <c r="DK7" s="80"/>
      <c r="DL7" s="80"/>
      <c r="DM7" s="80"/>
      <c r="DN7" s="80"/>
      <c r="DO7" s="81"/>
      <c r="DP7" s="82"/>
      <c r="DQ7" s="28">
        <f t="shared" si="31"/>
        <v>0</v>
      </c>
      <c r="DR7" s="30">
        <f t="shared" si="32"/>
        <v>0</v>
      </c>
      <c r="DS7" s="35">
        <f t="shared" si="33"/>
        <v>0</v>
      </c>
      <c r="DT7" s="79"/>
      <c r="DU7" s="80"/>
      <c r="DV7" s="80"/>
      <c r="DW7" s="80"/>
      <c r="DX7" s="80">
        <v>1</v>
      </c>
      <c r="DY7" s="81"/>
      <c r="DZ7" s="82"/>
      <c r="EA7" s="28">
        <f t="shared" si="34"/>
        <v>0.71</v>
      </c>
      <c r="EB7" s="30">
        <f t="shared" si="35"/>
        <v>28.4</v>
      </c>
      <c r="EC7" s="35">
        <f t="shared" si="36"/>
        <v>8.7187999999999999</v>
      </c>
      <c r="ED7" s="80">
        <v>1</v>
      </c>
      <c r="EE7" s="80"/>
      <c r="EF7" s="80"/>
      <c r="EG7" s="80"/>
      <c r="EH7" s="80"/>
      <c r="EI7" s="81"/>
      <c r="EJ7" s="82"/>
      <c r="EK7" s="28">
        <f t="shared" si="37"/>
        <v>0</v>
      </c>
      <c r="EL7" s="30">
        <f t="shared" si="38"/>
        <v>0</v>
      </c>
      <c r="EM7" s="35">
        <f t="shared" si="39"/>
        <v>0</v>
      </c>
      <c r="EN7" s="79"/>
      <c r="EO7" s="80"/>
      <c r="EP7" s="80"/>
      <c r="EQ7" s="80"/>
      <c r="ER7" s="80"/>
      <c r="ES7" s="81">
        <v>1</v>
      </c>
      <c r="ET7" s="82"/>
      <c r="EU7" s="28">
        <f t="shared" si="40"/>
        <v>1.1399999999999999</v>
      </c>
      <c r="EV7" s="30">
        <f t="shared" si="41"/>
        <v>5.6999999999999993</v>
      </c>
      <c r="EW7" s="35">
        <f t="shared" si="42"/>
        <v>4.6853999999999996</v>
      </c>
      <c r="EX7" s="80">
        <v>1</v>
      </c>
      <c r="EY7" s="80"/>
      <c r="EZ7" s="80"/>
      <c r="FA7" s="80"/>
      <c r="FB7" s="80"/>
      <c r="FC7" s="81"/>
      <c r="FD7" s="82"/>
      <c r="FE7" s="28">
        <f t="shared" si="43"/>
        <v>0</v>
      </c>
      <c r="FF7" s="30">
        <f t="shared" si="3"/>
        <v>0</v>
      </c>
      <c r="FG7" s="35">
        <f t="shared" si="44"/>
        <v>0</v>
      </c>
      <c r="FH7" s="80">
        <v>1</v>
      </c>
      <c r="FI7" s="80"/>
      <c r="FJ7" s="80"/>
      <c r="FK7" s="80"/>
      <c r="FL7" s="80"/>
      <c r="FM7" s="81"/>
      <c r="FN7" s="82"/>
      <c r="FO7" s="28">
        <f t="shared" si="45"/>
        <v>0</v>
      </c>
      <c r="FP7" s="30">
        <f t="shared" si="46"/>
        <v>0</v>
      </c>
      <c r="FQ7" s="35">
        <f t="shared" si="47"/>
        <v>0</v>
      </c>
      <c r="FR7" s="80">
        <v>1</v>
      </c>
      <c r="FS7" s="80"/>
      <c r="FT7" s="80"/>
      <c r="FU7" s="80"/>
      <c r="FV7" s="80"/>
      <c r="FW7" s="81"/>
      <c r="FX7" s="82"/>
      <c r="FY7" s="28">
        <f t="shared" si="48"/>
        <v>0</v>
      </c>
      <c r="FZ7" s="30">
        <f t="shared" si="49"/>
        <v>0</v>
      </c>
      <c r="GA7" s="35">
        <f t="shared" si="50"/>
        <v>0</v>
      </c>
      <c r="GB7" s="80"/>
      <c r="GC7" s="80"/>
      <c r="GD7" s="80"/>
      <c r="GE7" s="80">
        <v>1</v>
      </c>
      <c r="GF7" s="80"/>
      <c r="GG7" s="81"/>
      <c r="GH7" s="82"/>
      <c r="GI7" s="28">
        <f t="shared" si="51"/>
        <v>0.36</v>
      </c>
      <c r="GJ7" s="30">
        <f t="shared" si="52"/>
        <v>9</v>
      </c>
      <c r="GK7" s="35">
        <f t="shared" si="53"/>
        <v>4.5720000000000001</v>
      </c>
      <c r="GM7" s="74">
        <f t="shared" si="54"/>
        <v>60.469060000000006</v>
      </c>
      <c r="GN7" s="101"/>
    </row>
    <row r="8" spans="1:196">
      <c r="A8" s="1"/>
      <c r="B8" s="8"/>
      <c r="C8" s="8"/>
      <c r="D8" s="8">
        <v>1</v>
      </c>
      <c r="E8" s="8"/>
      <c r="F8" s="8"/>
      <c r="G8" s="8"/>
      <c r="H8" s="8"/>
      <c r="I8" s="9"/>
      <c r="J8" s="10"/>
      <c r="K8" s="28">
        <f t="shared" si="4"/>
        <v>0.14000000000000001</v>
      </c>
      <c r="L8" s="30">
        <f t="shared" si="5"/>
        <v>23.1</v>
      </c>
      <c r="M8" s="35">
        <f t="shared" si="6"/>
        <v>2.9337000000000004</v>
      </c>
      <c r="N8" s="80"/>
      <c r="O8" s="80">
        <v>1</v>
      </c>
      <c r="P8" s="80"/>
      <c r="Q8" s="80"/>
      <c r="R8" s="80"/>
      <c r="S8" s="80"/>
      <c r="T8" s="80"/>
      <c r="U8" s="81"/>
      <c r="V8" s="82"/>
      <c r="W8" s="28">
        <f t="shared" si="7"/>
        <v>0.05</v>
      </c>
      <c r="X8" s="30">
        <f t="shared" si="8"/>
        <v>2.5500000000000003</v>
      </c>
      <c r="Y8" s="35">
        <f t="shared" si="9"/>
        <v>0.59925000000000006</v>
      </c>
      <c r="Z8" s="80">
        <v>1</v>
      </c>
      <c r="AA8" s="80"/>
      <c r="AB8" s="80"/>
      <c r="AC8" s="80"/>
      <c r="AD8" s="80"/>
      <c r="AE8" s="80"/>
      <c r="AF8" s="80"/>
      <c r="AG8" s="81"/>
      <c r="AH8" s="82"/>
      <c r="AI8" s="28">
        <f t="shared" si="10"/>
        <v>0</v>
      </c>
      <c r="AJ8" s="30">
        <f t="shared" si="11"/>
        <v>0</v>
      </c>
      <c r="AK8" s="35">
        <f t="shared" si="12"/>
        <v>0</v>
      </c>
      <c r="AL8" s="80"/>
      <c r="AM8" s="80"/>
      <c r="AN8" s="80">
        <v>1</v>
      </c>
      <c r="AO8" s="80"/>
      <c r="AP8" s="80"/>
      <c r="AQ8" s="80"/>
      <c r="AR8" s="80"/>
      <c r="AS8" s="81"/>
      <c r="AT8" s="82"/>
      <c r="AU8" s="28">
        <f t="shared" si="13"/>
        <v>0.14000000000000001</v>
      </c>
      <c r="AV8" s="30">
        <f t="shared" si="14"/>
        <v>4.7600000000000007</v>
      </c>
      <c r="AW8" s="35">
        <f t="shared" si="15"/>
        <v>1.5041600000000002</v>
      </c>
      <c r="AX8" s="80">
        <v>1</v>
      </c>
      <c r="AY8" s="80"/>
      <c r="AZ8" s="80"/>
      <c r="BA8" s="80"/>
      <c r="BB8" s="80"/>
      <c r="BC8" s="80"/>
      <c r="BD8" s="80"/>
      <c r="BE8" s="81"/>
      <c r="BF8" s="82"/>
      <c r="BG8" s="28">
        <f t="shared" si="16"/>
        <v>0</v>
      </c>
      <c r="BH8" s="30">
        <f t="shared" si="0"/>
        <v>0</v>
      </c>
      <c r="BI8" s="35">
        <f t="shared" si="17"/>
        <v>0</v>
      </c>
      <c r="BJ8" s="80">
        <v>1</v>
      </c>
      <c r="BK8" s="80"/>
      <c r="BL8" s="80"/>
      <c r="BM8" s="80"/>
      <c r="BN8" s="80"/>
      <c r="BO8" s="80"/>
      <c r="BP8" s="80"/>
      <c r="BQ8" s="81"/>
      <c r="BR8" s="82"/>
      <c r="BS8" s="28">
        <f t="shared" si="18"/>
        <v>0</v>
      </c>
      <c r="BT8" s="30">
        <f t="shared" si="1"/>
        <v>0</v>
      </c>
      <c r="BU8" s="32">
        <f t="shared" si="19"/>
        <v>0</v>
      </c>
      <c r="BV8" s="79">
        <v>1</v>
      </c>
      <c r="BW8" s="80"/>
      <c r="BX8" s="80"/>
      <c r="BY8" s="80"/>
      <c r="BZ8" s="80"/>
      <c r="CA8" s="81"/>
      <c r="CB8" s="82"/>
      <c r="CC8" s="28">
        <f t="shared" si="20"/>
        <v>0</v>
      </c>
      <c r="CD8" s="30">
        <f t="shared" si="21"/>
        <v>0</v>
      </c>
      <c r="CE8" s="35">
        <f t="shared" si="22"/>
        <v>0</v>
      </c>
      <c r="CF8" s="79"/>
      <c r="CG8" s="80"/>
      <c r="CH8" s="80"/>
      <c r="CI8" s="80">
        <v>1</v>
      </c>
      <c r="CJ8" s="80"/>
      <c r="CK8" s="81"/>
      <c r="CL8" s="82"/>
      <c r="CM8" s="28">
        <f t="shared" si="23"/>
        <v>0.36</v>
      </c>
      <c r="CN8" s="30">
        <f t="shared" si="24"/>
        <v>24.84</v>
      </c>
      <c r="CO8" s="35">
        <f t="shared" si="25"/>
        <v>5.31576</v>
      </c>
      <c r="CP8" s="80">
        <v>1</v>
      </c>
      <c r="CQ8" s="80"/>
      <c r="CR8" s="80"/>
      <c r="CS8" s="80"/>
      <c r="CT8" s="80"/>
      <c r="CU8" s="81"/>
      <c r="CV8" s="82"/>
      <c r="CW8" s="28">
        <f t="shared" si="26"/>
        <v>0</v>
      </c>
      <c r="CX8" s="30">
        <f t="shared" si="27"/>
        <v>0</v>
      </c>
      <c r="CY8" s="35">
        <f t="shared" si="28"/>
        <v>0</v>
      </c>
      <c r="CZ8" s="79">
        <v>1</v>
      </c>
      <c r="DA8" s="80"/>
      <c r="DB8" s="80"/>
      <c r="DC8" s="80"/>
      <c r="DD8" s="80"/>
      <c r="DE8" s="81"/>
      <c r="DF8" s="82"/>
      <c r="DG8" s="28">
        <f t="shared" si="29"/>
        <v>0</v>
      </c>
      <c r="DH8" s="30">
        <f t="shared" si="2"/>
        <v>0</v>
      </c>
      <c r="DI8" s="35">
        <f t="shared" si="30"/>
        <v>0</v>
      </c>
      <c r="DJ8" s="80">
        <v>1</v>
      </c>
      <c r="DK8" s="80"/>
      <c r="DL8" s="80"/>
      <c r="DM8" s="80"/>
      <c r="DN8" s="80"/>
      <c r="DO8" s="81"/>
      <c r="DP8" s="82"/>
      <c r="DQ8" s="28">
        <f t="shared" si="31"/>
        <v>0</v>
      </c>
      <c r="DR8" s="30">
        <f t="shared" si="32"/>
        <v>0</v>
      </c>
      <c r="DS8" s="35">
        <f t="shared" si="33"/>
        <v>0</v>
      </c>
      <c r="DT8" s="79"/>
      <c r="DU8" s="80"/>
      <c r="DV8" s="80"/>
      <c r="DW8" s="80"/>
      <c r="DX8" s="80"/>
      <c r="DY8" s="81">
        <v>1</v>
      </c>
      <c r="DZ8" s="82"/>
      <c r="EA8" s="28">
        <f t="shared" si="34"/>
        <v>1.1399999999999999</v>
      </c>
      <c r="EB8" s="30">
        <f t="shared" si="35"/>
        <v>45.599999999999994</v>
      </c>
      <c r="EC8" s="35">
        <f t="shared" si="36"/>
        <v>13.999199999999998</v>
      </c>
      <c r="ED8" s="80"/>
      <c r="EE8" s="80"/>
      <c r="EF8" s="80"/>
      <c r="EG8" s="80"/>
      <c r="EH8" s="80">
        <v>1</v>
      </c>
      <c r="EI8" s="81"/>
      <c r="EJ8" s="82"/>
      <c r="EK8" s="28">
        <f t="shared" si="37"/>
        <v>0.71</v>
      </c>
      <c r="EL8" s="30">
        <f t="shared" si="38"/>
        <v>28.4</v>
      </c>
      <c r="EM8" s="35">
        <f t="shared" si="39"/>
        <v>2.3003999999999998</v>
      </c>
      <c r="EN8" s="79"/>
      <c r="EO8" s="80"/>
      <c r="EP8" s="80"/>
      <c r="EQ8" s="80">
        <v>1</v>
      </c>
      <c r="ER8" s="80"/>
      <c r="ES8" s="81"/>
      <c r="ET8" s="82"/>
      <c r="EU8" s="28">
        <f t="shared" si="40"/>
        <v>0.36</v>
      </c>
      <c r="EV8" s="30">
        <f t="shared" si="41"/>
        <v>1.7999999999999998</v>
      </c>
      <c r="EW8" s="35">
        <f t="shared" si="42"/>
        <v>1.4795999999999998</v>
      </c>
      <c r="EX8" s="80">
        <v>1</v>
      </c>
      <c r="EY8" s="80"/>
      <c r="EZ8" s="80"/>
      <c r="FA8" s="80"/>
      <c r="FB8" s="80"/>
      <c r="FC8" s="81"/>
      <c r="FD8" s="82"/>
      <c r="FE8" s="28">
        <f t="shared" si="43"/>
        <v>0</v>
      </c>
      <c r="FF8" s="30">
        <f t="shared" si="3"/>
        <v>0</v>
      </c>
      <c r="FG8" s="35">
        <f t="shared" si="44"/>
        <v>0</v>
      </c>
      <c r="FH8" s="80"/>
      <c r="FI8" s="80"/>
      <c r="FJ8" s="80"/>
      <c r="FK8" s="80"/>
      <c r="FL8" s="80"/>
      <c r="FM8" s="81">
        <v>1</v>
      </c>
      <c r="FN8" s="82"/>
      <c r="FO8" s="28">
        <f t="shared" si="45"/>
        <v>1.1399999999999999</v>
      </c>
      <c r="FP8" s="30">
        <f t="shared" si="46"/>
        <v>5.6999999999999993</v>
      </c>
      <c r="FQ8" s="35">
        <f t="shared" si="47"/>
        <v>3.9044999999999996</v>
      </c>
      <c r="FR8" s="80"/>
      <c r="FS8" s="80"/>
      <c r="FT8" s="80"/>
      <c r="FU8" s="80"/>
      <c r="FV8" s="80">
        <v>1</v>
      </c>
      <c r="FW8" s="81"/>
      <c r="FX8" s="82"/>
      <c r="FY8" s="28">
        <f t="shared" si="48"/>
        <v>0.71</v>
      </c>
      <c r="FZ8" s="30">
        <f t="shared" si="49"/>
        <v>3.55</v>
      </c>
      <c r="GA8" s="35">
        <f t="shared" si="50"/>
        <v>1.3845000000000001</v>
      </c>
      <c r="GB8" s="80">
        <v>1</v>
      </c>
      <c r="GC8" s="80"/>
      <c r="GD8" s="80"/>
      <c r="GE8" s="80"/>
      <c r="GF8" s="80"/>
      <c r="GG8" s="81"/>
      <c r="GH8" s="82"/>
      <c r="GI8" s="28">
        <f t="shared" si="51"/>
        <v>0</v>
      </c>
      <c r="GJ8" s="30">
        <f t="shared" si="52"/>
        <v>0</v>
      </c>
      <c r="GK8" s="35">
        <f t="shared" si="53"/>
        <v>0</v>
      </c>
      <c r="GM8" s="74">
        <f t="shared" si="54"/>
        <v>33.42107</v>
      </c>
      <c r="GN8" s="101"/>
    </row>
    <row r="9" spans="1:196">
      <c r="A9" s="78"/>
      <c r="B9" s="80"/>
      <c r="C9" s="80"/>
      <c r="D9" s="80"/>
      <c r="E9" s="80">
        <v>1</v>
      </c>
      <c r="F9" s="80"/>
      <c r="G9" s="80"/>
      <c r="H9" s="80"/>
      <c r="I9" s="81"/>
      <c r="J9" s="82"/>
      <c r="K9" s="28">
        <f t="shared" si="4"/>
        <v>0.36</v>
      </c>
      <c r="L9" s="30">
        <f t="shared" si="5"/>
        <v>59.4</v>
      </c>
      <c r="M9" s="35">
        <f t="shared" si="6"/>
        <v>7.5438000000000001</v>
      </c>
      <c r="N9" s="80"/>
      <c r="O9" s="80"/>
      <c r="P9" s="80"/>
      <c r="Q9" s="80">
        <v>1</v>
      </c>
      <c r="R9" s="80"/>
      <c r="S9" s="80"/>
      <c r="T9" s="80"/>
      <c r="U9" s="81"/>
      <c r="V9" s="82"/>
      <c r="W9" s="28">
        <f t="shared" si="7"/>
        <v>0.36</v>
      </c>
      <c r="X9" s="30">
        <f t="shared" si="8"/>
        <v>18.36</v>
      </c>
      <c r="Y9" s="35">
        <f t="shared" si="9"/>
        <v>4.3145999999999995</v>
      </c>
      <c r="Z9" s="80">
        <v>1</v>
      </c>
      <c r="AA9" s="80"/>
      <c r="AB9" s="80"/>
      <c r="AC9" s="80"/>
      <c r="AD9" s="80"/>
      <c r="AE9" s="80"/>
      <c r="AF9" s="80"/>
      <c r="AG9" s="81"/>
      <c r="AH9" s="82"/>
      <c r="AI9" s="28">
        <f t="shared" si="10"/>
        <v>0</v>
      </c>
      <c r="AJ9" s="30">
        <f t="shared" si="11"/>
        <v>0</v>
      </c>
      <c r="AK9" s="35">
        <f t="shared" si="12"/>
        <v>0</v>
      </c>
      <c r="AL9" s="80"/>
      <c r="AM9" s="80"/>
      <c r="AN9" s="80"/>
      <c r="AO9" s="80"/>
      <c r="AP9" s="80">
        <v>1</v>
      </c>
      <c r="AQ9" s="80"/>
      <c r="AR9" s="80"/>
      <c r="AS9" s="81"/>
      <c r="AT9" s="82"/>
      <c r="AU9" s="28">
        <f t="shared" si="13"/>
        <v>0.71</v>
      </c>
      <c r="AV9" s="30">
        <f t="shared" si="14"/>
        <v>24.14</v>
      </c>
      <c r="AW9" s="35">
        <f t="shared" si="15"/>
        <v>7.6282399999999999</v>
      </c>
      <c r="AX9" s="80">
        <v>1</v>
      </c>
      <c r="AY9" s="80"/>
      <c r="AZ9" s="80"/>
      <c r="BA9" s="80"/>
      <c r="BB9" s="80"/>
      <c r="BC9" s="80"/>
      <c r="BD9" s="80"/>
      <c r="BE9" s="81"/>
      <c r="BF9" s="82"/>
      <c r="BG9" s="28">
        <f t="shared" si="16"/>
        <v>0</v>
      </c>
      <c r="BH9" s="30">
        <f t="shared" si="0"/>
        <v>0</v>
      </c>
      <c r="BI9" s="35">
        <f t="shared" si="17"/>
        <v>0</v>
      </c>
      <c r="BJ9" s="80">
        <v>1</v>
      </c>
      <c r="BK9" s="80"/>
      <c r="BL9" s="80"/>
      <c r="BM9" s="80"/>
      <c r="BN9" s="80"/>
      <c r="BO9" s="80"/>
      <c r="BP9" s="80"/>
      <c r="BQ9" s="81"/>
      <c r="BR9" s="82"/>
      <c r="BS9" s="28">
        <f t="shared" si="18"/>
        <v>0</v>
      </c>
      <c r="BT9" s="30">
        <f t="shared" si="1"/>
        <v>0</v>
      </c>
      <c r="BU9" s="32">
        <f t="shared" si="19"/>
        <v>0</v>
      </c>
      <c r="BV9" s="79"/>
      <c r="BW9" s="80"/>
      <c r="BX9" s="80"/>
      <c r="BY9" s="80">
        <v>1</v>
      </c>
      <c r="BZ9" s="80"/>
      <c r="CA9" s="81"/>
      <c r="CB9" s="82"/>
      <c r="CC9" s="28">
        <f t="shared" si="20"/>
        <v>0.36</v>
      </c>
      <c r="CD9" s="30">
        <f t="shared" si="21"/>
        <v>46.08</v>
      </c>
      <c r="CE9" s="35">
        <f t="shared" si="22"/>
        <v>7.5571200000000003</v>
      </c>
      <c r="CF9" s="79"/>
      <c r="CG9" s="80"/>
      <c r="CH9" s="80"/>
      <c r="CI9" s="80"/>
      <c r="CJ9" s="80">
        <v>1</v>
      </c>
      <c r="CK9" s="81"/>
      <c r="CL9" s="82"/>
      <c r="CM9" s="28">
        <f t="shared" si="23"/>
        <v>0.71</v>
      </c>
      <c r="CN9" s="30">
        <f t="shared" si="24"/>
        <v>48.989999999999995</v>
      </c>
      <c r="CO9" s="35">
        <f t="shared" si="25"/>
        <v>10.483859999999998</v>
      </c>
      <c r="CP9" s="80"/>
      <c r="CQ9" s="80"/>
      <c r="CR9" s="80"/>
      <c r="CS9" s="80">
        <v>1</v>
      </c>
      <c r="CT9" s="80"/>
      <c r="CU9" s="81"/>
      <c r="CV9" s="82"/>
      <c r="CW9" s="28">
        <f t="shared" si="26"/>
        <v>0.36</v>
      </c>
      <c r="CX9" s="30">
        <f t="shared" si="27"/>
        <v>41.04</v>
      </c>
      <c r="CY9" s="35">
        <f t="shared" si="28"/>
        <v>5.7866399999999993</v>
      </c>
      <c r="CZ9" s="79"/>
      <c r="DA9" s="80"/>
      <c r="DB9" s="80">
        <v>1</v>
      </c>
      <c r="DC9" s="80"/>
      <c r="DD9" s="80"/>
      <c r="DE9" s="81"/>
      <c r="DF9" s="82"/>
      <c r="DG9" s="28">
        <f t="shared" si="29"/>
        <v>0.14000000000000001</v>
      </c>
      <c r="DH9" s="30">
        <f t="shared" si="2"/>
        <v>19.600000000000001</v>
      </c>
      <c r="DI9" s="35">
        <f t="shared" si="30"/>
        <v>2.2540000000000004</v>
      </c>
      <c r="DJ9" s="80">
        <v>1</v>
      </c>
      <c r="DK9" s="80"/>
      <c r="DL9" s="80"/>
      <c r="DM9" s="80"/>
      <c r="DN9" s="80"/>
      <c r="DO9" s="81"/>
      <c r="DP9" s="82"/>
      <c r="DQ9" s="28">
        <f t="shared" si="31"/>
        <v>0</v>
      </c>
      <c r="DR9" s="30">
        <f t="shared" si="32"/>
        <v>0</v>
      </c>
      <c r="DS9" s="35">
        <f t="shared" si="33"/>
        <v>0</v>
      </c>
      <c r="DT9" s="79"/>
      <c r="DU9" s="80"/>
      <c r="DV9" s="80"/>
      <c r="DW9" s="80">
        <v>1</v>
      </c>
      <c r="DX9" s="80"/>
      <c r="DY9" s="81"/>
      <c r="DZ9" s="82"/>
      <c r="EA9" s="28">
        <f t="shared" si="34"/>
        <v>0.36</v>
      </c>
      <c r="EB9" s="30">
        <f t="shared" si="35"/>
        <v>14.399999999999999</v>
      </c>
      <c r="EC9" s="35">
        <f t="shared" si="36"/>
        <v>4.4207999999999998</v>
      </c>
      <c r="ED9" s="80">
        <v>1</v>
      </c>
      <c r="EE9" s="80"/>
      <c r="EF9" s="80"/>
      <c r="EG9" s="80"/>
      <c r="EH9" s="80"/>
      <c r="EI9" s="81"/>
      <c r="EJ9" s="82"/>
      <c r="EK9" s="28">
        <f t="shared" si="37"/>
        <v>0</v>
      </c>
      <c r="EL9" s="30">
        <f t="shared" si="38"/>
        <v>0</v>
      </c>
      <c r="EM9" s="35">
        <f t="shared" si="39"/>
        <v>0</v>
      </c>
      <c r="EN9" s="79">
        <v>1</v>
      </c>
      <c r="EO9" s="80"/>
      <c r="EP9" s="80"/>
      <c r="EQ9" s="80"/>
      <c r="ER9" s="80"/>
      <c r="ES9" s="81"/>
      <c r="ET9" s="82"/>
      <c r="EU9" s="28">
        <f t="shared" si="40"/>
        <v>0</v>
      </c>
      <c r="EV9" s="30">
        <f t="shared" si="41"/>
        <v>0</v>
      </c>
      <c r="EW9" s="35">
        <f t="shared" si="42"/>
        <v>0</v>
      </c>
      <c r="EX9" s="80">
        <v>1</v>
      </c>
      <c r="EY9" s="80"/>
      <c r="EZ9" s="80"/>
      <c r="FA9" s="80"/>
      <c r="FB9" s="80"/>
      <c r="FC9" s="81"/>
      <c r="FD9" s="82"/>
      <c r="FE9" s="28">
        <f t="shared" si="43"/>
        <v>0</v>
      </c>
      <c r="FF9" s="30">
        <f t="shared" si="3"/>
        <v>0</v>
      </c>
      <c r="FG9" s="35">
        <f t="shared" si="44"/>
        <v>0</v>
      </c>
      <c r="FH9" s="80"/>
      <c r="FI9" s="80"/>
      <c r="FJ9" s="80"/>
      <c r="FK9" s="80"/>
      <c r="FL9" s="80"/>
      <c r="FM9" s="81">
        <v>1</v>
      </c>
      <c r="FN9" s="82"/>
      <c r="FO9" s="28">
        <f t="shared" si="45"/>
        <v>1.1399999999999999</v>
      </c>
      <c r="FP9" s="30">
        <f t="shared" si="46"/>
        <v>5.6999999999999993</v>
      </c>
      <c r="FQ9" s="35">
        <f t="shared" si="47"/>
        <v>3.9044999999999996</v>
      </c>
      <c r="FR9" s="80"/>
      <c r="FS9" s="80"/>
      <c r="FT9" s="80"/>
      <c r="FU9" s="80"/>
      <c r="FV9" s="80"/>
      <c r="FW9" s="81">
        <v>1</v>
      </c>
      <c r="FX9" s="82"/>
      <c r="FY9" s="28">
        <f t="shared" si="48"/>
        <v>1.1399999999999999</v>
      </c>
      <c r="FZ9" s="30">
        <f t="shared" si="49"/>
        <v>5.6999999999999993</v>
      </c>
      <c r="GA9" s="35">
        <f t="shared" si="50"/>
        <v>2.2229999999999999</v>
      </c>
      <c r="GB9" s="80"/>
      <c r="GC9" s="80"/>
      <c r="GD9" s="80"/>
      <c r="GE9" s="80">
        <v>1</v>
      </c>
      <c r="GF9" s="80"/>
      <c r="GG9" s="81"/>
      <c r="GH9" s="82"/>
      <c r="GI9" s="28">
        <f t="shared" si="51"/>
        <v>0.36</v>
      </c>
      <c r="GJ9" s="30">
        <f t="shared" si="52"/>
        <v>9</v>
      </c>
      <c r="GK9" s="35">
        <f t="shared" si="53"/>
        <v>4.5720000000000001</v>
      </c>
      <c r="GM9" s="74">
        <f t="shared" si="54"/>
        <v>60.688559999999995</v>
      </c>
      <c r="GN9" s="101"/>
    </row>
    <row r="10" spans="1:196">
      <c r="A10" s="1"/>
      <c r="B10" s="8">
        <v>1</v>
      </c>
      <c r="C10" s="8"/>
      <c r="D10" s="8"/>
      <c r="E10" s="8"/>
      <c r="F10" s="8"/>
      <c r="G10" s="8"/>
      <c r="H10" s="8"/>
      <c r="I10" s="9"/>
      <c r="J10" s="10"/>
      <c r="K10" s="28">
        <f t="shared" si="4"/>
        <v>0</v>
      </c>
      <c r="L10" s="30">
        <f t="shared" si="5"/>
        <v>0</v>
      </c>
      <c r="M10" s="35">
        <f t="shared" si="6"/>
        <v>0</v>
      </c>
      <c r="N10" s="80"/>
      <c r="O10" s="80"/>
      <c r="P10" s="80"/>
      <c r="Q10" s="80"/>
      <c r="R10" s="80"/>
      <c r="S10" s="80">
        <v>1</v>
      </c>
      <c r="T10" s="80"/>
      <c r="U10" s="81"/>
      <c r="V10" s="82"/>
      <c r="W10" s="28">
        <f t="shared" si="7"/>
        <v>1.5</v>
      </c>
      <c r="X10" s="30">
        <f t="shared" si="8"/>
        <v>76.5</v>
      </c>
      <c r="Y10" s="35">
        <f t="shared" si="9"/>
        <v>17.977499999999999</v>
      </c>
      <c r="Z10" s="80"/>
      <c r="AA10" s="80"/>
      <c r="AB10" s="80"/>
      <c r="AC10" s="80"/>
      <c r="AD10" s="80"/>
      <c r="AE10" s="80">
        <v>1</v>
      </c>
      <c r="AF10" s="80"/>
      <c r="AG10" s="81"/>
      <c r="AH10" s="82"/>
      <c r="AI10" s="28">
        <f t="shared" si="10"/>
        <v>1.5</v>
      </c>
      <c r="AJ10" s="30">
        <f t="shared" si="11"/>
        <v>174</v>
      </c>
      <c r="AK10" s="35">
        <f t="shared" si="12"/>
        <v>22.968</v>
      </c>
      <c r="AL10" s="80">
        <v>1</v>
      </c>
      <c r="AM10" s="80"/>
      <c r="AN10" s="80"/>
      <c r="AO10" s="80"/>
      <c r="AP10" s="80"/>
      <c r="AQ10" s="80"/>
      <c r="AR10" s="80"/>
      <c r="AS10" s="81"/>
      <c r="AT10" s="82"/>
      <c r="AU10" s="28">
        <f t="shared" si="13"/>
        <v>0</v>
      </c>
      <c r="AV10" s="30">
        <f t="shared" si="14"/>
        <v>0</v>
      </c>
      <c r="AW10" s="35">
        <f t="shared" si="15"/>
        <v>0</v>
      </c>
      <c r="AX10" s="80"/>
      <c r="AY10" s="80"/>
      <c r="AZ10" s="80"/>
      <c r="BA10" s="80"/>
      <c r="BB10" s="80"/>
      <c r="BC10" s="80">
        <v>1</v>
      </c>
      <c r="BD10" s="80"/>
      <c r="BE10" s="81"/>
      <c r="BF10" s="82"/>
      <c r="BG10" s="28">
        <f t="shared" si="16"/>
        <v>1.5</v>
      </c>
      <c r="BH10" s="30">
        <f t="shared" si="0"/>
        <v>375</v>
      </c>
      <c r="BI10" s="35">
        <f t="shared" si="17"/>
        <v>10.125</v>
      </c>
      <c r="BJ10" s="80">
        <v>1</v>
      </c>
      <c r="BK10" s="80"/>
      <c r="BL10" s="80"/>
      <c r="BM10" s="80"/>
      <c r="BN10" s="80"/>
      <c r="BO10" s="80"/>
      <c r="BP10" s="80"/>
      <c r="BQ10" s="81"/>
      <c r="BR10" s="82"/>
      <c r="BS10" s="28">
        <f t="shared" si="18"/>
        <v>0</v>
      </c>
      <c r="BT10" s="30">
        <f t="shared" si="1"/>
        <v>0</v>
      </c>
      <c r="BU10" s="32">
        <f t="shared" si="19"/>
        <v>0</v>
      </c>
      <c r="BV10" s="79">
        <v>1</v>
      </c>
      <c r="BW10" s="80"/>
      <c r="BX10" s="80"/>
      <c r="BY10" s="80"/>
      <c r="BZ10" s="80"/>
      <c r="CA10" s="81"/>
      <c r="CB10" s="82"/>
      <c r="CC10" s="28">
        <f t="shared" si="20"/>
        <v>0</v>
      </c>
      <c r="CD10" s="30">
        <f t="shared" si="21"/>
        <v>0</v>
      </c>
      <c r="CE10" s="35">
        <f t="shared" si="22"/>
        <v>0</v>
      </c>
      <c r="CF10" s="79"/>
      <c r="CG10" s="80"/>
      <c r="CH10" s="80"/>
      <c r="CI10" s="80">
        <v>1</v>
      </c>
      <c r="CJ10" s="80"/>
      <c r="CK10" s="81"/>
      <c r="CL10" s="82"/>
      <c r="CM10" s="28">
        <f t="shared" si="23"/>
        <v>0.36</v>
      </c>
      <c r="CN10" s="30">
        <f t="shared" si="24"/>
        <v>24.84</v>
      </c>
      <c r="CO10" s="35">
        <f t="shared" si="25"/>
        <v>5.31576</v>
      </c>
      <c r="CP10" s="80"/>
      <c r="CQ10" s="80">
        <v>1</v>
      </c>
      <c r="CR10" s="80"/>
      <c r="CS10" s="80"/>
      <c r="CT10" s="80"/>
      <c r="CU10" s="81"/>
      <c r="CV10" s="82"/>
      <c r="CW10" s="28">
        <f t="shared" si="26"/>
        <v>0.05</v>
      </c>
      <c r="CX10" s="30">
        <f t="shared" si="27"/>
        <v>5.7</v>
      </c>
      <c r="CY10" s="35">
        <f t="shared" si="28"/>
        <v>0.80369999999999997</v>
      </c>
      <c r="CZ10" s="79">
        <v>1</v>
      </c>
      <c r="DA10" s="80"/>
      <c r="DB10" s="80"/>
      <c r="DC10" s="80"/>
      <c r="DD10" s="80"/>
      <c r="DE10" s="81"/>
      <c r="DF10" s="82"/>
      <c r="DG10" s="28">
        <f t="shared" si="29"/>
        <v>0</v>
      </c>
      <c r="DH10" s="30">
        <f t="shared" si="2"/>
        <v>0</v>
      </c>
      <c r="DI10" s="35">
        <f t="shared" si="30"/>
        <v>0</v>
      </c>
      <c r="DJ10" s="80"/>
      <c r="DK10" s="80"/>
      <c r="DL10" s="80"/>
      <c r="DM10" s="80"/>
      <c r="DN10" s="80"/>
      <c r="DO10" s="81">
        <v>1</v>
      </c>
      <c r="DP10" s="82"/>
      <c r="DQ10" s="28">
        <f t="shared" si="31"/>
        <v>1.1399999999999999</v>
      </c>
      <c r="DR10" s="30">
        <f t="shared" si="32"/>
        <v>142.5</v>
      </c>
      <c r="DS10" s="35">
        <f t="shared" si="33"/>
        <v>9.4050000000000011</v>
      </c>
      <c r="DT10" s="79"/>
      <c r="DU10" s="80"/>
      <c r="DV10" s="80"/>
      <c r="DW10" s="80"/>
      <c r="DX10" s="80"/>
      <c r="DY10" s="81">
        <v>1</v>
      </c>
      <c r="DZ10" s="82"/>
      <c r="EA10" s="28">
        <f t="shared" si="34"/>
        <v>1.1399999999999999</v>
      </c>
      <c r="EB10" s="30">
        <f t="shared" si="35"/>
        <v>45.599999999999994</v>
      </c>
      <c r="EC10" s="35">
        <f t="shared" si="36"/>
        <v>13.999199999999998</v>
      </c>
      <c r="ED10" s="80">
        <v>1</v>
      </c>
      <c r="EE10" s="80"/>
      <c r="EF10" s="80"/>
      <c r="EG10" s="80"/>
      <c r="EH10" s="80"/>
      <c r="EI10" s="81"/>
      <c r="EJ10" s="82"/>
      <c r="EK10" s="28">
        <f t="shared" si="37"/>
        <v>0</v>
      </c>
      <c r="EL10" s="30">
        <f t="shared" si="38"/>
        <v>0</v>
      </c>
      <c r="EM10" s="35">
        <f t="shared" si="39"/>
        <v>0</v>
      </c>
      <c r="EN10" s="79"/>
      <c r="EO10" s="80"/>
      <c r="EP10" s="80">
        <v>1</v>
      </c>
      <c r="EQ10" s="80"/>
      <c r="ER10" s="80"/>
      <c r="ES10" s="81"/>
      <c r="ET10" s="82"/>
      <c r="EU10" s="28">
        <f t="shared" si="40"/>
        <v>0.14000000000000001</v>
      </c>
      <c r="EV10" s="30">
        <f t="shared" si="41"/>
        <v>0.70000000000000007</v>
      </c>
      <c r="EW10" s="35">
        <f t="shared" si="42"/>
        <v>0.57540000000000002</v>
      </c>
      <c r="EX10" s="80">
        <v>1</v>
      </c>
      <c r="EY10" s="80"/>
      <c r="EZ10" s="80"/>
      <c r="FA10" s="80"/>
      <c r="FB10" s="80"/>
      <c r="FC10" s="81"/>
      <c r="FD10" s="82"/>
      <c r="FE10" s="28">
        <f t="shared" si="43"/>
        <v>0</v>
      </c>
      <c r="FF10" s="30">
        <f t="shared" si="3"/>
        <v>0</v>
      </c>
      <c r="FG10" s="35">
        <f t="shared" si="44"/>
        <v>0</v>
      </c>
      <c r="FH10" s="80"/>
      <c r="FI10" s="80"/>
      <c r="FJ10" s="80"/>
      <c r="FK10" s="80"/>
      <c r="FL10" s="80"/>
      <c r="FM10" s="81">
        <v>1</v>
      </c>
      <c r="FN10" s="82"/>
      <c r="FO10" s="28">
        <f t="shared" si="45"/>
        <v>1.1399999999999999</v>
      </c>
      <c r="FP10" s="30">
        <f t="shared" si="46"/>
        <v>5.6999999999999993</v>
      </c>
      <c r="FQ10" s="35">
        <f t="shared" si="47"/>
        <v>3.9044999999999996</v>
      </c>
      <c r="FR10" s="80"/>
      <c r="FS10" s="80"/>
      <c r="FT10" s="80"/>
      <c r="FU10" s="80">
        <v>1</v>
      </c>
      <c r="FV10" s="80"/>
      <c r="FW10" s="81"/>
      <c r="FX10" s="82"/>
      <c r="FY10" s="28">
        <f t="shared" si="48"/>
        <v>0.36</v>
      </c>
      <c r="FZ10" s="30">
        <f t="shared" si="49"/>
        <v>1.7999999999999998</v>
      </c>
      <c r="GA10" s="35">
        <f t="shared" si="50"/>
        <v>0.70199999999999996</v>
      </c>
      <c r="GB10" s="80"/>
      <c r="GC10" s="80"/>
      <c r="GD10" s="80"/>
      <c r="GE10" s="80">
        <v>1</v>
      </c>
      <c r="GF10" s="80"/>
      <c r="GG10" s="81"/>
      <c r="GH10" s="82"/>
      <c r="GI10" s="28">
        <f t="shared" si="51"/>
        <v>0.36</v>
      </c>
      <c r="GJ10" s="30">
        <f t="shared" si="52"/>
        <v>9</v>
      </c>
      <c r="GK10" s="35">
        <f t="shared" si="53"/>
        <v>4.5720000000000001</v>
      </c>
      <c r="GM10" s="74">
        <f t="shared" si="54"/>
        <v>90.34805999999999</v>
      </c>
      <c r="GN10" s="101"/>
    </row>
    <row r="11" spans="1:196">
      <c r="A11" s="78"/>
      <c r="B11" s="80"/>
      <c r="C11" s="80"/>
      <c r="D11" s="80"/>
      <c r="E11" s="80">
        <v>1</v>
      </c>
      <c r="F11" s="80"/>
      <c r="G11" s="80"/>
      <c r="H11" s="80"/>
      <c r="I11" s="81"/>
      <c r="J11" s="82"/>
      <c r="K11" s="28">
        <f t="shared" si="4"/>
        <v>0.36</v>
      </c>
      <c r="L11" s="30">
        <f t="shared" si="5"/>
        <v>59.4</v>
      </c>
      <c r="M11" s="35">
        <f t="shared" si="6"/>
        <v>7.5438000000000001</v>
      </c>
      <c r="N11" s="80"/>
      <c r="O11" s="80"/>
      <c r="P11" s="80"/>
      <c r="Q11" s="80"/>
      <c r="R11" s="80"/>
      <c r="S11" s="80"/>
      <c r="T11" s="80">
        <v>1</v>
      </c>
      <c r="U11" s="81"/>
      <c r="V11" s="82"/>
      <c r="W11" s="28">
        <f t="shared" si="7"/>
        <v>3.5</v>
      </c>
      <c r="X11" s="30">
        <f t="shared" si="8"/>
        <v>178.5</v>
      </c>
      <c r="Y11" s="35">
        <f t="shared" si="9"/>
        <v>41.947499999999998</v>
      </c>
      <c r="Z11" s="80">
        <v>1</v>
      </c>
      <c r="AA11" s="80"/>
      <c r="AB11" s="80"/>
      <c r="AC11" s="80"/>
      <c r="AD11" s="80"/>
      <c r="AE11" s="80"/>
      <c r="AF11" s="80"/>
      <c r="AG11" s="81"/>
      <c r="AH11" s="82"/>
      <c r="AI11" s="28">
        <f t="shared" si="10"/>
        <v>0</v>
      </c>
      <c r="AJ11" s="30">
        <f t="shared" si="11"/>
        <v>0</v>
      </c>
      <c r="AK11" s="35">
        <f t="shared" si="12"/>
        <v>0</v>
      </c>
      <c r="AL11" s="80">
        <v>1</v>
      </c>
      <c r="AM11" s="80"/>
      <c r="AN11" s="80"/>
      <c r="AO11" s="80"/>
      <c r="AP11" s="80"/>
      <c r="AQ11" s="80"/>
      <c r="AR11" s="80"/>
      <c r="AS11" s="81"/>
      <c r="AT11" s="82"/>
      <c r="AU11" s="28">
        <f t="shared" si="13"/>
        <v>0</v>
      </c>
      <c r="AV11" s="30">
        <f t="shared" si="14"/>
        <v>0</v>
      </c>
      <c r="AW11" s="35">
        <f t="shared" si="15"/>
        <v>0</v>
      </c>
      <c r="AX11" s="80"/>
      <c r="AY11" s="80"/>
      <c r="AZ11" s="80"/>
      <c r="BA11" s="80">
        <v>1</v>
      </c>
      <c r="BB11" s="80"/>
      <c r="BC11" s="80"/>
      <c r="BD11" s="80"/>
      <c r="BE11" s="81"/>
      <c r="BF11" s="82"/>
      <c r="BG11" s="28">
        <f t="shared" si="16"/>
        <v>0.36</v>
      </c>
      <c r="BH11" s="30">
        <f t="shared" si="0"/>
        <v>90</v>
      </c>
      <c r="BI11" s="35">
        <f t="shared" si="17"/>
        <v>2.4300000000000002</v>
      </c>
      <c r="BJ11" s="80">
        <v>1</v>
      </c>
      <c r="BK11" s="80"/>
      <c r="BL11" s="80"/>
      <c r="BM11" s="80"/>
      <c r="BN11" s="80"/>
      <c r="BO11" s="80"/>
      <c r="BP11" s="80"/>
      <c r="BQ11" s="81"/>
      <c r="BR11" s="82"/>
      <c r="BS11" s="28">
        <f t="shared" si="18"/>
        <v>0</v>
      </c>
      <c r="BT11" s="30">
        <f t="shared" si="1"/>
        <v>0</v>
      </c>
      <c r="BU11" s="32">
        <f t="shared" si="19"/>
        <v>0</v>
      </c>
      <c r="BV11" s="79"/>
      <c r="BW11" s="80"/>
      <c r="BX11" s="80"/>
      <c r="BY11" s="80">
        <v>1</v>
      </c>
      <c r="BZ11" s="80"/>
      <c r="CA11" s="81"/>
      <c r="CB11" s="82"/>
      <c r="CC11" s="28">
        <f t="shared" si="20"/>
        <v>0.36</v>
      </c>
      <c r="CD11" s="30">
        <f t="shared" si="21"/>
        <v>46.08</v>
      </c>
      <c r="CE11" s="35">
        <f t="shared" si="22"/>
        <v>7.5571200000000003</v>
      </c>
      <c r="CF11" s="79"/>
      <c r="CG11" s="80"/>
      <c r="CH11" s="80"/>
      <c r="CI11" s="80">
        <v>1</v>
      </c>
      <c r="CJ11" s="80"/>
      <c r="CK11" s="81"/>
      <c r="CL11" s="82"/>
      <c r="CM11" s="28">
        <f t="shared" si="23"/>
        <v>0.36</v>
      </c>
      <c r="CN11" s="30">
        <f t="shared" si="24"/>
        <v>24.84</v>
      </c>
      <c r="CO11" s="35">
        <f t="shared" si="25"/>
        <v>5.31576</v>
      </c>
      <c r="CP11" s="80">
        <v>1</v>
      </c>
      <c r="CQ11" s="80"/>
      <c r="CR11" s="80"/>
      <c r="CS11" s="80"/>
      <c r="CT11" s="80"/>
      <c r="CU11" s="81"/>
      <c r="CV11" s="82"/>
      <c r="CW11" s="28">
        <f t="shared" si="26"/>
        <v>0</v>
      </c>
      <c r="CX11" s="30">
        <f t="shared" si="27"/>
        <v>0</v>
      </c>
      <c r="CY11" s="35">
        <f t="shared" si="28"/>
        <v>0</v>
      </c>
      <c r="CZ11" s="79">
        <v>1</v>
      </c>
      <c r="DA11" s="80"/>
      <c r="DB11" s="80"/>
      <c r="DC11" s="80"/>
      <c r="DD11" s="80"/>
      <c r="DE11" s="81"/>
      <c r="DF11" s="82"/>
      <c r="DG11" s="28">
        <f t="shared" si="29"/>
        <v>0</v>
      </c>
      <c r="DH11" s="30">
        <f t="shared" si="2"/>
        <v>0</v>
      </c>
      <c r="DI11" s="35">
        <f t="shared" si="30"/>
        <v>0</v>
      </c>
      <c r="DJ11" s="80">
        <v>1</v>
      </c>
      <c r="DK11" s="80"/>
      <c r="DL11" s="80"/>
      <c r="DM11" s="80"/>
      <c r="DN11" s="80"/>
      <c r="DO11" s="81"/>
      <c r="DP11" s="82"/>
      <c r="DQ11" s="28">
        <f t="shared" si="31"/>
        <v>0</v>
      </c>
      <c r="DR11" s="30">
        <f t="shared" si="32"/>
        <v>0</v>
      </c>
      <c r="DS11" s="35">
        <f t="shared" si="33"/>
        <v>0</v>
      </c>
      <c r="DT11" s="79">
        <v>1</v>
      </c>
      <c r="DU11" s="80"/>
      <c r="DV11" s="80"/>
      <c r="DW11" s="80"/>
      <c r="DX11" s="80"/>
      <c r="DY11" s="81"/>
      <c r="DZ11" s="82"/>
      <c r="EA11" s="28">
        <f t="shared" si="34"/>
        <v>0</v>
      </c>
      <c r="EB11" s="30">
        <f t="shared" si="35"/>
        <v>0</v>
      </c>
      <c r="EC11" s="35">
        <f t="shared" si="36"/>
        <v>0</v>
      </c>
      <c r="ED11" s="80">
        <v>1</v>
      </c>
      <c r="EE11" s="80"/>
      <c r="EF11" s="80"/>
      <c r="EG11" s="80"/>
      <c r="EH11" s="80"/>
      <c r="EI11" s="81"/>
      <c r="EJ11" s="82"/>
      <c r="EK11" s="28">
        <f t="shared" si="37"/>
        <v>0</v>
      </c>
      <c r="EL11" s="30">
        <f t="shared" si="38"/>
        <v>0</v>
      </c>
      <c r="EM11" s="35">
        <f t="shared" si="39"/>
        <v>0</v>
      </c>
      <c r="EN11" s="79">
        <v>1</v>
      </c>
      <c r="EO11" s="80"/>
      <c r="EP11" s="80"/>
      <c r="EQ11" s="80"/>
      <c r="ER11" s="80"/>
      <c r="ES11" s="81"/>
      <c r="ET11" s="82"/>
      <c r="EU11" s="28">
        <f t="shared" si="40"/>
        <v>0</v>
      </c>
      <c r="EV11" s="30">
        <f t="shared" si="41"/>
        <v>0</v>
      </c>
      <c r="EW11" s="35">
        <f t="shared" si="42"/>
        <v>0</v>
      </c>
      <c r="EX11" s="80">
        <v>1</v>
      </c>
      <c r="EY11" s="80"/>
      <c r="EZ11" s="80"/>
      <c r="FA11" s="80"/>
      <c r="FB11" s="80"/>
      <c r="FC11" s="81"/>
      <c r="FD11" s="82"/>
      <c r="FE11" s="28">
        <f t="shared" si="43"/>
        <v>0</v>
      </c>
      <c r="FF11" s="30">
        <f t="shared" si="3"/>
        <v>0</v>
      </c>
      <c r="FG11" s="35">
        <f t="shared" si="44"/>
        <v>0</v>
      </c>
      <c r="FH11" s="80"/>
      <c r="FI11" s="80"/>
      <c r="FJ11" s="80"/>
      <c r="FK11" s="80"/>
      <c r="FL11" s="80"/>
      <c r="FM11" s="81">
        <v>1</v>
      </c>
      <c r="FN11" s="82"/>
      <c r="FO11" s="28">
        <f t="shared" si="45"/>
        <v>1.1399999999999999</v>
      </c>
      <c r="FP11" s="30">
        <f t="shared" si="46"/>
        <v>5.6999999999999993</v>
      </c>
      <c r="FQ11" s="35">
        <f t="shared" si="47"/>
        <v>3.9044999999999996</v>
      </c>
      <c r="FR11" s="80">
        <v>1</v>
      </c>
      <c r="FS11" s="80"/>
      <c r="FT11" s="80"/>
      <c r="FU11" s="80"/>
      <c r="FV11" s="80"/>
      <c r="FW11" s="81"/>
      <c r="FX11" s="82"/>
      <c r="FY11" s="28">
        <f t="shared" si="48"/>
        <v>0</v>
      </c>
      <c r="FZ11" s="30">
        <f t="shared" si="49"/>
        <v>0</v>
      </c>
      <c r="GA11" s="35">
        <f t="shared" si="50"/>
        <v>0</v>
      </c>
      <c r="GB11" s="80">
        <v>1</v>
      </c>
      <c r="GC11" s="80"/>
      <c r="GD11" s="80"/>
      <c r="GE11" s="80"/>
      <c r="GF11" s="80"/>
      <c r="GG11" s="81"/>
      <c r="GH11" s="82"/>
      <c r="GI11" s="28">
        <f t="shared" si="51"/>
        <v>0</v>
      </c>
      <c r="GJ11" s="30">
        <f t="shared" si="52"/>
        <v>0</v>
      </c>
      <c r="GK11" s="35">
        <f t="shared" si="53"/>
        <v>0</v>
      </c>
      <c r="GM11" s="74">
        <f t="shared" si="54"/>
        <v>68.698679999999996</v>
      </c>
      <c r="GN11" s="101"/>
    </row>
    <row r="12" spans="1:196">
      <c r="A12" s="1"/>
      <c r="B12" s="8"/>
      <c r="C12" s="8"/>
      <c r="D12" s="8">
        <v>1</v>
      </c>
      <c r="E12" s="8"/>
      <c r="F12" s="8"/>
      <c r="G12" s="8"/>
      <c r="H12" s="8"/>
      <c r="I12" s="9"/>
      <c r="J12" s="10"/>
      <c r="K12" s="28">
        <f t="shared" si="4"/>
        <v>0.14000000000000001</v>
      </c>
      <c r="L12" s="30">
        <f t="shared" si="5"/>
        <v>23.1</v>
      </c>
      <c r="M12" s="35">
        <f t="shared" si="6"/>
        <v>2.9337000000000004</v>
      </c>
      <c r="N12" s="80"/>
      <c r="O12" s="80"/>
      <c r="P12" s="80"/>
      <c r="Q12" s="80"/>
      <c r="R12" s="80"/>
      <c r="S12" s="80">
        <v>1</v>
      </c>
      <c r="T12" s="80"/>
      <c r="U12" s="81"/>
      <c r="V12" s="82"/>
      <c r="W12" s="28">
        <f t="shared" si="7"/>
        <v>1.5</v>
      </c>
      <c r="X12" s="30">
        <f t="shared" si="8"/>
        <v>76.5</v>
      </c>
      <c r="Y12" s="35">
        <f t="shared" si="9"/>
        <v>17.977499999999999</v>
      </c>
      <c r="Z12" s="80">
        <v>1</v>
      </c>
      <c r="AA12" s="80"/>
      <c r="AB12" s="80"/>
      <c r="AC12" s="80"/>
      <c r="AD12" s="80"/>
      <c r="AE12" s="80"/>
      <c r="AF12" s="80"/>
      <c r="AG12" s="81"/>
      <c r="AH12" s="82"/>
      <c r="AI12" s="28">
        <f t="shared" si="10"/>
        <v>0</v>
      </c>
      <c r="AJ12" s="30">
        <f t="shared" si="11"/>
        <v>0</v>
      </c>
      <c r="AK12" s="35">
        <f t="shared" si="12"/>
        <v>0</v>
      </c>
      <c r="AL12" s="80"/>
      <c r="AM12" s="80"/>
      <c r="AN12" s="80">
        <v>1</v>
      </c>
      <c r="AO12" s="80"/>
      <c r="AP12" s="80"/>
      <c r="AQ12" s="80"/>
      <c r="AR12" s="80"/>
      <c r="AS12" s="81"/>
      <c r="AT12" s="82"/>
      <c r="AU12" s="28">
        <f t="shared" si="13"/>
        <v>0.14000000000000001</v>
      </c>
      <c r="AV12" s="30">
        <f t="shared" si="14"/>
        <v>4.7600000000000007</v>
      </c>
      <c r="AW12" s="35">
        <f t="shared" si="15"/>
        <v>1.5041600000000002</v>
      </c>
      <c r="AX12" s="80">
        <v>1</v>
      </c>
      <c r="AY12" s="80"/>
      <c r="AZ12" s="80"/>
      <c r="BA12" s="80"/>
      <c r="BB12" s="80"/>
      <c r="BC12" s="80"/>
      <c r="BD12" s="80"/>
      <c r="BE12" s="81"/>
      <c r="BF12" s="82"/>
      <c r="BG12" s="28">
        <f t="shared" si="16"/>
        <v>0</v>
      </c>
      <c r="BH12" s="30">
        <f t="shared" si="0"/>
        <v>0</v>
      </c>
      <c r="BI12" s="35">
        <f t="shared" si="17"/>
        <v>0</v>
      </c>
      <c r="BJ12" s="80">
        <v>1</v>
      </c>
      <c r="BK12" s="80"/>
      <c r="BL12" s="80"/>
      <c r="BM12" s="80"/>
      <c r="BN12" s="80"/>
      <c r="BO12" s="80"/>
      <c r="BP12" s="80"/>
      <c r="BQ12" s="81"/>
      <c r="BR12" s="82"/>
      <c r="BS12" s="28">
        <f t="shared" si="18"/>
        <v>0</v>
      </c>
      <c r="BT12" s="30">
        <f t="shared" si="1"/>
        <v>0</v>
      </c>
      <c r="BU12" s="32">
        <f t="shared" si="19"/>
        <v>0</v>
      </c>
      <c r="BV12" s="79"/>
      <c r="BW12" s="80"/>
      <c r="BX12" s="80"/>
      <c r="BY12" s="80">
        <v>1</v>
      </c>
      <c r="BZ12" s="80"/>
      <c r="CA12" s="81"/>
      <c r="CB12" s="82"/>
      <c r="CC12" s="28">
        <f t="shared" si="20"/>
        <v>0.36</v>
      </c>
      <c r="CD12" s="30">
        <f t="shared" si="21"/>
        <v>46.08</v>
      </c>
      <c r="CE12" s="35">
        <f t="shared" si="22"/>
        <v>7.5571200000000003</v>
      </c>
      <c r="CF12" s="79"/>
      <c r="CG12" s="80"/>
      <c r="CH12" s="80"/>
      <c r="CI12" s="80">
        <v>1</v>
      </c>
      <c r="CJ12" s="80"/>
      <c r="CK12" s="81"/>
      <c r="CL12" s="82"/>
      <c r="CM12" s="28">
        <f t="shared" si="23"/>
        <v>0.36</v>
      </c>
      <c r="CN12" s="30">
        <f t="shared" si="24"/>
        <v>24.84</v>
      </c>
      <c r="CO12" s="35">
        <f t="shared" si="25"/>
        <v>5.31576</v>
      </c>
      <c r="CP12" s="80"/>
      <c r="CQ12" s="80"/>
      <c r="CR12" s="80"/>
      <c r="CS12" s="80">
        <v>1</v>
      </c>
      <c r="CT12" s="80"/>
      <c r="CU12" s="81"/>
      <c r="CV12" s="82"/>
      <c r="CW12" s="28">
        <f t="shared" si="26"/>
        <v>0.36</v>
      </c>
      <c r="CX12" s="30">
        <f t="shared" si="27"/>
        <v>41.04</v>
      </c>
      <c r="CY12" s="35">
        <f t="shared" si="28"/>
        <v>5.7866399999999993</v>
      </c>
      <c r="CZ12" s="79"/>
      <c r="DA12" s="80"/>
      <c r="DB12" s="80">
        <v>1</v>
      </c>
      <c r="DC12" s="80"/>
      <c r="DD12" s="80"/>
      <c r="DE12" s="81"/>
      <c r="DF12" s="82"/>
      <c r="DG12" s="28">
        <f t="shared" si="29"/>
        <v>0.14000000000000001</v>
      </c>
      <c r="DH12" s="30">
        <f t="shared" si="2"/>
        <v>19.600000000000001</v>
      </c>
      <c r="DI12" s="35">
        <f t="shared" si="30"/>
        <v>2.2540000000000004</v>
      </c>
      <c r="DJ12" s="80">
        <v>1</v>
      </c>
      <c r="DK12" s="80"/>
      <c r="DL12" s="80"/>
      <c r="DM12" s="80"/>
      <c r="DN12" s="80"/>
      <c r="DO12" s="81"/>
      <c r="DP12" s="82"/>
      <c r="DQ12" s="28">
        <f t="shared" si="31"/>
        <v>0</v>
      </c>
      <c r="DR12" s="30">
        <f t="shared" si="32"/>
        <v>0</v>
      </c>
      <c r="DS12" s="35">
        <f t="shared" si="33"/>
        <v>0</v>
      </c>
      <c r="DT12" s="79"/>
      <c r="DU12" s="80"/>
      <c r="DV12" s="80"/>
      <c r="DW12" s="80"/>
      <c r="DX12" s="80"/>
      <c r="DY12" s="81">
        <v>1</v>
      </c>
      <c r="DZ12" s="82"/>
      <c r="EA12" s="28">
        <f t="shared" si="34"/>
        <v>1.1399999999999999</v>
      </c>
      <c r="EB12" s="30">
        <f t="shared" si="35"/>
        <v>45.599999999999994</v>
      </c>
      <c r="EC12" s="35">
        <f t="shared" si="36"/>
        <v>13.999199999999998</v>
      </c>
      <c r="ED12" s="80">
        <v>1</v>
      </c>
      <c r="EE12" s="80"/>
      <c r="EF12" s="80"/>
      <c r="EG12" s="80"/>
      <c r="EH12" s="80"/>
      <c r="EI12" s="81"/>
      <c r="EJ12" s="82"/>
      <c r="EK12" s="28">
        <f t="shared" si="37"/>
        <v>0</v>
      </c>
      <c r="EL12" s="30">
        <f t="shared" si="38"/>
        <v>0</v>
      </c>
      <c r="EM12" s="35">
        <f t="shared" si="39"/>
        <v>0</v>
      </c>
      <c r="EN12" s="79"/>
      <c r="EO12" s="80"/>
      <c r="EP12" s="80">
        <v>1</v>
      </c>
      <c r="EQ12" s="80"/>
      <c r="ER12" s="80"/>
      <c r="ES12" s="81"/>
      <c r="ET12" s="82"/>
      <c r="EU12" s="28">
        <f t="shared" si="40"/>
        <v>0.14000000000000001</v>
      </c>
      <c r="EV12" s="30">
        <f t="shared" si="41"/>
        <v>0.70000000000000007</v>
      </c>
      <c r="EW12" s="35">
        <f t="shared" si="42"/>
        <v>0.57540000000000002</v>
      </c>
      <c r="EX12" s="80">
        <v>1</v>
      </c>
      <c r="EY12" s="80"/>
      <c r="EZ12" s="80"/>
      <c r="FA12" s="80"/>
      <c r="FB12" s="80"/>
      <c r="FC12" s="81"/>
      <c r="FD12" s="82"/>
      <c r="FE12" s="28">
        <f t="shared" si="43"/>
        <v>0</v>
      </c>
      <c r="FF12" s="30">
        <f t="shared" si="3"/>
        <v>0</v>
      </c>
      <c r="FG12" s="35">
        <f t="shared" si="44"/>
        <v>0</v>
      </c>
      <c r="FH12" s="80"/>
      <c r="FI12" s="80"/>
      <c r="FJ12" s="80"/>
      <c r="FK12" s="80"/>
      <c r="FL12" s="80"/>
      <c r="FM12" s="81">
        <v>1</v>
      </c>
      <c r="FN12" s="82"/>
      <c r="FO12" s="28">
        <f t="shared" si="45"/>
        <v>1.1399999999999999</v>
      </c>
      <c r="FP12" s="30">
        <f t="shared" si="46"/>
        <v>5.6999999999999993</v>
      </c>
      <c r="FQ12" s="35">
        <f t="shared" si="47"/>
        <v>3.9044999999999996</v>
      </c>
      <c r="FR12" s="80">
        <v>1</v>
      </c>
      <c r="FS12" s="80"/>
      <c r="FT12" s="80"/>
      <c r="FU12" s="80"/>
      <c r="FV12" s="80"/>
      <c r="FW12" s="81"/>
      <c r="FX12" s="82"/>
      <c r="FY12" s="28">
        <f t="shared" si="48"/>
        <v>0</v>
      </c>
      <c r="FZ12" s="30">
        <f t="shared" si="49"/>
        <v>0</v>
      </c>
      <c r="GA12" s="35">
        <f t="shared" si="50"/>
        <v>0</v>
      </c>
      <c r="GB12" s="80"/>
      <c r="GC12" s="80"/>
      <c r="GD12" s="80"/>
      <c r="GE12" s="80"/>
      <c r="GF12" s="80">
        <v>1</v>
      </c>
      <c r="GG12" s="81"/>
      <c r="GH12" s="82"/>
      <c r="GI12" s="28">
        <f t="shared" si="51"/>
        <v>0.71</v>
      </c>
      <c r="GJ12" s="30">
        <f t="shared" si="52"/>
        <v>17.75</v>
      </c>
      <c r="GK12" s="35">
        <f t="shared" si="53"/>
        <v>9.0169999999999995</v>
      </c>
      <c r="GM12" s="74">
        <f t="shared" si="54"/>
        <v>70.824979999999996</v>
      </c>
      <c r="GN12" s="101"/>
    </row>
    <row r="13" spans="1:196">
      <c r="A13" s="78"/>
      <c r="B13" s="80"/>
      <c r="C13" s="80"/>
      <c r="D13" s="80"/>
      <c r="E13" s="80">
        <v>1</v>
      </c>
      <c r="F13" s="80"/>
      <c r="G13" s="80"/>
      <c r="H13" s="80"/>
      <c r="I13" s="81"/>
      <c r="J13" s="82"/>
      <c r="K13" s="28">
        <f t="shared" si="4"/>
        <v>0.36</v>
      </c>
      <c r="L13" s="30">
        <f t="shared" si="5"/>
        <v>59.4</v>
      </c>
      <c r="M13" s="35">
        <f t="shared" si="6"/>
        <v>7.5438000000000001</v>
      </c>
      <c r="N13" s="80"/>
      <c r="O13" s="80"/>
      <c r="P13" s="80"/>
      <c r="Q13" s="80"/>
      <c r="R13" s="80"/>
      <c r="S13" s="80"/>
      <c r="T13" s="80">
        <v>1</v>
      </c>
      <c r="U13" s="81"/>
      <c r="V13" s="82"/>
      <c r="W13" s="28">
        <f t="shared" si="7"/>
        <v>3.5</v>
      </c>
      <c r="X13" s="30">
        <f t="shared" si="8"/>
        <v>178.5</v>
      </c>
      <c r="Y13" s="35">
        <f t="shared" si="9"/>
        <v>41.947499999999998</v>
      </c>
      <c r="Z13" s="80"/>
      <c r="AA13" s="80"/>
      <c r="AB13" s="80"/>
      <c r="AC13" s="80">
        <v>1</v>
      </c>
      <c r="AD13" s="80"/>
      <c r="AE13" s="80"/>
      <c r="AF13" s="80"/>
      <c r="AG13" s="81"/>
      <c r="AH13" s="82"/>
      <c r="AI13" s="28">
        <f t="shared" si="10"/>
        <v>0.36</v>
      </c>
      <c r="AJ13" s="30">
        <f t="shared" si="11"/>
        <v>41.76</v>
      </c>
      <c r="AK13" s="35">
        <f t="shared" si="12"/>
        <v>5.5123199999999999</v>
      </c>
      <c r="AL13" s="80"/>
      <c r="AM13" s="80">
        <v>1</v>
      </c>
      <c r="AN13" s="80"/>
      <c r="AO13" s="80"/>
      <c r="AP13" s="80"/>
      <c r="AQ13" s="80"/>
      <c r="AR13" s="80"/>
      <c r="AS13" s="81"/>
      <c r="AT13" s="82"/>
      <c r="AU13" s="28">
        <f t="shared" si="13"/>
        <v>0.05</v>
      </c>
      <c r="AV13" s="30">
        <f t="shared" si="14"/>
        <v>1.7000000000000002</v>
      </c>
      <c r="AW13" s="35">
        <f t="shared" si="15"/>
        <v>0.53720000000000001</v>
      </c>
      <c r="AX13" s="80">
        <v>1</v>
      </c>
      <c r="AY13" s="80"/>
      <c r="AZ13" s="80"/>
      <c r="BA13" s="80"/>
      <c r="BB13" s="80"/>
      <c r="BC13" s="80"/>
      <c r="BD13" s="80"/>
      <c r="BE13" s="81"/>
      <c r="BF13" s="82"/>
      <c r="BG13" s="28">
        <f t="shared" si="16"/>
        <v>0</v>
      </c>
      <c r="BH13" s="30">
        <f t="shared" si="0"/>
        <v>0</v>
      </c>
      <c r="BI13" s="35">
        <f t="shared" si="17"/>
        <v>0</v>
      </c>
      <c r="BJ13" s="80">
        <v>1</v>
      </c>
      <c r="BK13" s="80"/>
      <c r="BL13" s="80"/>
      <c r="BM13" s="80"/>
      <c r="BN13" s="80"/>
      <c r="BO13" s="80"/>
      <c r="BP13" s="80"/>
      <c r="BQ13" s="81"/>
      <c r="BR13" s="82"/>
      <c r="BS13" s="28">
        <f t="shared" si="18"/>
        <v>0</v>
      </c>
      <c r="BT13" s="30">
        <f t="shared" si="1"/>
        <v>0</v>
      </c>
      <c r="BU13" s="32">
        <f t="shared" si="19"/>
        <v>0</v>
      </c>
      <c r="BV13" s="79"/>
      <c r="BW13" s="80"/>
      <c r="BX13" s="80"/>
      <c r="BY13" s="80"/>
      <c r="BZ13" s="80">
        <v>1</v>
      </c>
      <c r="CA13" s="81"/>
      <c r="CB13" s="82"/>
      <c r="CC13" s="28">
        <f t="shared" si="20"/>
        <v>0.71</v>
      </c>
      <c r="CD13" s="30">
        <f t="shared" si="21"/>
        <v>90.88</v>
      </c>
      <c r="CE13" s="35">
        <f t="shared" si="22"/>
        <v>14.90432</v>
      </c>
      <c r="CF13" s="79">
        <v>1</v>
      </c>
      <c r="CG13" s="80"/>
      <c r="CH13" s="80"/>
      <c r="CI13" s="80"/>
      <c r="CJ13" s="80"/>
      <c r="CK13" s="81"/>
      <c r="CL13" s="82"/>
      <c r="CM13" s="28">
        <f t="shared" si="23"/>
        <v>0</v>
      </c>
      <c r="CN13" s="30">
        <f t="shared" si="24"/>
        <v>0</v>
      </c>
      <c r="CO13" s="35">
        <f t="shared" si="25"/>
        <v>0</v>
      </c>
      <c r="CP13" s="80"/>
      <c r="CQ13" s="80"/>
      <c r="CR13" s="80"/>
      <c r="CS13" s="80"/>
      <c r="CT13" s="80">
        <v>1</v>
      </c>
      <c r="CU13" s="81"/>
      <c r="CV13" s="82"/>
      <c r="CW13" s="28">
        <f t="shared" si="26"/>
        <v>0.71</v>
      </c>
      <c r="CX13" s="30">
        <f t="shared" si="27"/>
        <v>80.94</v>
      </c>
      <c r="CY13" s="35">
        <f t="shared" si="28"/>
        <v>11.412539999999998</v>
      </c>
      <c r="CZ13" s="79">
        <v>1</v>
      </c>
      <c r="DA13" s="80"/>
      <c r="DB13" s="80"/>
      <c r="DC13" s="80"/>
      <c r="DD13" s="80"/>
      <c r="DE13" s="81"/>
      <c r="DF13" s="82"/>
      <c r="DG13" s="28">
        <f t="shared" si="29"/>
        <v>0</v>
      </c>
      <c r="DH13" s="30">
        <f t="shared" si="2"/>
        <v>0</v>
      </c>
      <c r="DI13" s="35">
        <f t="shared" si="30"/>
        <v>0</v>
      </c>
      <c r="DJ13" s="80">
        <v>1</v>
      </c>
      <c r="DK13" s="80"/>
      <c r="DL13" s="80"/>
      <c r="DM13" s="80"/>
      <c r="DN13" s="80"/>
      <c r="DO13" s="81"/>
      <c r="DP13" s="82"/>
      <c r="DQ13" s="28">
        <f t="shared" si="31"/>
        <v>0</v>
      </c>
      <c r="DR13" s="30">
        <f t="shared" si="32"/>
        <v>0</v>
      </c>
      <c r="DS13" s="35">
        <f t="shared" si="33"/>
        <v>0</v>
      </c>
      <c r="DT13" s="79">
        <v>1</v>
      </c>
      <c r="DU13" s="80"/>
      <c r="DV13" s="80"/>
      <c r="DW13" s="80"/>
      <c r="DX13" s="80"/>
      <c r="DY13" s="81"/>
      <c r="DZ13" s="82"/>
      <c r="EA13" s="28">
        <f t="shared" si="34"/>
        <v>0</v>
      </c>
      <c r="EB13" s="30">
        <f t="shared" si="35"/>
        <v>0</v>
      </c>
      <c r="EC13" s="35">
        <f t="shared" si="36"/>
        <v>0</v>
      </c>
      <c r="ED13" s="80">
        <v>1</v>
      </c>
      <c r="EE13" s="80"/>
      <c r="EF13" s="80"/>
      <c r="EG13" s="80"/>
      <c r="EH13" s="80"/>
      <c r="EI13" s="81"/>
      <c r="EJ13" s="82"/>
      <c r="EK13" s="28">
        <f t="shared" si="37"/>
        <v>0</v>
      </c>
      <c r="EL13" s="30">
        <f t="shared" si="38"/>
        <v>0</v>
      </c>
      <c r="EM13" s="35">
        <f t="shared" si="39"/>
        <v>0</v>
      </c>
      <c r="EN13" s="79">
        <v>1</v>
      </c>
      <c r="EO13" s="80"/>
      <c r="EP13" s="80"/>
      <c r="EQ13" s="80"/>
      <c r="ER13" s="80"/>
      <c r="ES13" s="81"/>
      <c r="ET13" s="82"/>
      <c r="EU13" s="28">
        <f t="shared" si="40"/>
        <v>0</v>
      </c>
      <c r="EV13" s="30">
        <f t="shared" si="41"/>
        <v>0</v>
      </c>
      <c r="EW13" s="35">
        <f t="shared" si="42"/>
        <v>0</v>
      </c>
      <c r="EX13" s="80">
        <v>1</v>
      </c>
      <c r="EY13" s="80"/>
      <c r="EZ13" s="80"/>
      <c r="FA13" s="80"/>
      <c r="FB13" s="80"/>
      <c r="FC13" s="81"/>
      <c r="FD13" s="82"/>
      <c r="FE13" s="28">
        <f t="shared" si="43"/>
        <v>0</v>
      </c>
      <c r="FF13" s="30">
        <f t="shared" si="3"/>
        <v>0</v>
      </c>
      <c r="FG13" s="35">
        <f t="shared" si="44"/>
        <v>0</v>
      </c>
      <c r="FH13" s="80">
        <v>1</v>
      </c>
      <c r="FI13" s="80"/>
      <c r="FJ13" s="80"/>
      <c r="FK13" s="80"/>
      <c r="FL13" s="80"/>
      <c r="FM13" s="81"/>
      <c r="FN13" s="82"/>
      <c r="FO13" s="28">
        <f t="shared" si="45"/>
        <v>0</v>
      </c>
      <c r="FP13" s="30">
        <f t="shared" si="46"/>
        <v>0</v>
      </c>
      <c r="FQ13" s="35">
        <f t="shared" si="47"/>
        <v>0</v>
      </c>
      <c r="FR13" s="80">
        <v>1</v>
      </c>
      <c r="FS13" s="80"/>
      <c r="FT13" s="80"/>
      <c r="FU13" s="80"/>
      <c r="FV13" s="80"/>
      <c r="FW13" s="81"/>
      <c r="FX13" s="82"/>
      <c r="FY13" s="28">
        <f t="shared" si="48"/>
        <v>0</v>
      </c>
      <c r="FZ13" s="30">
        <f t="shared" si="49"/>
        <v>0</v>
      </c>
      <c r="GA13" s="35">
        <f t="shared" si="50"/>
        <v>0</v>
      </c>
      <c r="GB13" s="80"/>
      <c r="GC13" s="80"/>
      <c r="GD13" s="80">
        <v>1</v>
      </c>
      <c r="GE13" s="80"/>
      <c r="GF13" s="80"/>
      <c r="GG13" s="81"/>
      <c r="GH13" s="82"/>
      <c r="GI13" s="28">
        <f t="shared" si="51"/>
        <v>0.14000000000000001</v>
      </c>
      <c r="GJ13" s="30">
        <f t="shared" si="52"/>
        <v>3.5000000000000004</v>
      </c>
      <c r="GK13" s="35">
        <f t="shared" si="53"/>
        <v>1.7780000000000002</v>
      </c>
      <c r="GM13" s="74">
        <f t="shared" si="54"/>
        <v>83.635679999999994</v>
      </c>
      <c r="GN13" s="101"/>
    </row>
    <row r="14" spans="1:196">
      <c r="A14" s="1"/>
      <c r="B14" s="8"/>
      <c r="C14" s="8"/>
      <c r="D14" s="8">
        <v>1</v>
      </c>
      <c r="E14" s="8"/>
      <c r="F14" s="8"/>
      <c r="G14" s="8"/>
      <c r="H14" s="8"/>
      <c r="I14" s="9"/>
      <c r="J14" s="10"/>
      <c r="K14" s="28">
        <f t="shared" si="4"/>
        <v>0.14000000000000001</v>
      </c>
      <c r="L14" s="30">
        <f t="shared" si="5"/>
        <v>23.1</v>
      </c>
      <c r="M14" s="35">
        <f t="shared" si="6"/>
        <v>2.9337000000000004</v>
      </c>
      <c r="N14" s="80"/>
      <c r="O14" s="80"/>
      <c r="P14" s="80"/>
      <c r="Q14" s="80"/>
      <c r="R14" s="80">
        <v>1</v>
      </c>
      <c r="S14" s="80"/>
      <c r="T14" s="80"/>
      <c r="U14" s="81"/>
      <c r="V14" s="82"/>
      <c r="W14" s="28">
        <f t="shared" si="7"/>
        <v>0.71</v>
      </c>
      <c r="X14" s="30">
        <f t="shared" si="8"/>
        <v>36.21</v>
      </c>
      <c r="Y14" s="35">
        <f t="shared" si="9"/>
        <v>8.5093499999999995</v>
      </c>
      <c r="Z14" s="80">
        <v>1</v>
      </c>
      <c r="AA14" s="80"/>
      <c r="AB14" s="80"/>
      <c r="AC14" s="80"/>
      <c r="AD14" s="80"/>
      <c r="AE14" s="80"/>
      <c r="AF14" s="80"/>
      <c r="AG14" s="81"/>
      <c r="AH14" s="82"/>
      <c r="AI14" s="28">
        <f t="shared" si="10"/>
        <v>0</v>
      </c>
      <c r="AJ14" s="30">
        <f t="shared" si="11"/>
        <v>0</v>
      </c>
      <c r="AK14" s="35">
        <f t="shared" si="12"/>
        <v>0</v>
      </c>
      <c r="AL14" s="80">
        <v>1</v>
      </c>
      <c r="AM14" s="80"/>
      <c r="AN14" s="80"/>
      <c r="AO14" s="80"/>
      <c r="AP14" s="80"/>
      <c r="AQ14" s="80"/>
      <c r="AR14" s="80"/>
      <c r="AS14" s="81"/>
      <c r="AT14" s="82"/>
      <c r="AU14" s="28">
        <f t="shared" si="13"/>
        <v>0</v>
      </c>
      <c r="AV14" s="30">
        <f t="shared" si="14"/>
        <v>0</v>
      </c>
      <c r="AW14" s="35">
        <f t="shared" si="15"/>
        <v>0</v>
      </c>
      <c r="AX14" s="80">
        <v>1</v>
      </c>
      <c r="AY14" s="80"/>
      <c r="AZ14" s="80"/>
      <c r="BA14" s="80"/>
      <c r="BB14" s="80"/>
      <c r="BC14" s="80"/>
      <c r="BD14" s="80"/>
      <c r="BE14" s="81"/>
      <c r="BF14" s="82"/>
      <c r="BG14" s="28">
        <f t="shared" si="16"/>
        <v>0</v>
      </c>
      <c r="BH14" s="30">
        <f t="shared" si="0"/>
        <v>0</v>
      </c>
      <c r="BI14" s="35">
        <f t="shared" si="17"/>
        <v>0</v>
      </c>
      <c r="BJ14" s="80">
        <v>1</v>
      </c>
      <c r="BK14" s="80"/>
      <c r="BL14" s="80"/>
      <c r="BM14" s="80"/>
      <c r="BN14" s="80"/>
      <c r="BO14" s="80"/>
      <c r="BP14" s="80"/>
      <c r="BQ14" s="81"/>
      <c r="BR14" s="82"/>
      <c r="BS14" s="28">
        <f t="shared" si="18"/>
        <v>0</v>
      </c>
      <c r="BT14" s="30">
        <f t="shared" si="1"/>
        <v>0</v>
      </c>
      <c r="BU14" s="32">
        <f t="shared" si="19"/>
        <v>0</v>
      </c>
      <c r="BV14" s="79">
        <v>1</v>
      </c>
      <c r="BW14" s="80"/>
      <c r="BX14" s="80"/>
      <c r="BY14" s="80"/>
      <c r="BZ14" s="80"/>
      <c r="CA14" s="81"/>
      <c r="CB14" s="82"/>
      <c r="CC14" s="28">
        <f t="shared" si="20"/>
        <v>0</v>
      </c>
      <c r="CD14" s="30">
        <f t="shared" si="21"/>
        <v>0</v>
      </c>
      <c r="CE14" s="35">
        <f t="shared" si="22"/>
        <v>0</v>
      </c>
      <c r="CF14" s="79"/>
      <c r="CG14" s="80"/>
      <c r="CH14" s="80">
        <v>1</v>
      </c>
      <c r="CI14" s="80"/>
      <c r="CJ14" s="80"/>
      <c r="CK14" s="81"/>
      <c r="CL14" s="82"/>
      <c r="CM14" s="28">
        <f t="shared" si="23"/>
        <v>0.14000000000000001</v>
      </c>
      <c r="CN14" s="30">
        <f t="shared" si="24"/>
        <v>9.66</v>
      </c>
      <c r="CO14" s="35">
        <f t="shared" si="25"/>
        <v>2.06724</v>
      </c>
      <c r="CP14" s="80">
        <v>1</v>
      </c>
      <c r="CQ14" s="80"/>
      <c r="CR14" s="80"/>
      <c r="CS14" s="80"/>
      <c r="CT14" s="80"/>
      <c r="CU14" s="81"/>
      <c r="CV14" s="82"/>
      <c r="CW14" s="28">
        <f t="shared" si="26"/>
        <v>0</v>
      </c>
      <c r="CX14" s="30">
        <f t="shared" si="27"/>
        <v>0</v>
      </c>
      <c r="CY14" s="35">
        <f t="shared" si="28"/>
        <v>0</v>
      </c>
      <c r="CZ14" s="79">
        <v>1</v>
      </c>
      <c r="DA14" s="80"/>
      <c r="DB14" s="80"/>
      <c r="DC14" s="80"/>
      <c r="DD14" s="80"/>
      <c r="DE14" s="81"/>
      <c r="DF14" s="82"/>
      <c r="DG14" s="28">
        <f t="shared" si="29"/>
        <v>0</v>
      </c>
      <c r="DH14" s="30">
        <f t="shared" si="2"/>
        <v>0</v>
      </c>
      <c r="DI14" s="35">
        <f t="shared" si="30"/>
        <v>0</v>
      </c>
      <c r="DJ14" s="80"/>
      <c r="DK14" s="80"/>
      <c r="DL14" s="80"/>
      <c r="DM14" s="80"/>
      <c r="DN14" s="80">
        <v>1</v>
      </c>
      <c r="DO14" s="81"/>
      <c r="DP14" s="82"/>
      <c r="DQ14" s="28">
        <f t="shared" si="31"/>
        <v>0.71</v>
      </c>
      <c r="DR14" s="30">
        <f t="shared" si="32"/>
        <v>88.75</v>
      </c>
      <c r="DS14" s="35">
        <f t="shared" si="33"/>
        <v>5.8574999999999999</v>
      </c>
      <c r="DT14" s="79"/>
      <c r="DU14" s="80"/>
      <c r="DV14" s="80"/>
      <c r="DW14" s="80">
        <v>1</v>
      </c>
      <c r="DX14" s="80"/>
      <c r="DY14" s="81"/>
      <c r="DZ14" s="82"/>
      <c r="EA14" s="28">
        <f t="shared" si="34"/>
        <v>0.36</v>
      </c>
      <c r="EB14" s="30">
        <f t="shared" si="35"/>
        <v>14.399999999999999</v>
      </c>
      <c r="EC14" s="35">
        <f t="shared" si="36"/>
        <v>4.4207999999999998</v>
      </c>
      <c r="ED14" s="80">
        <v>1</v>
      </c>
      <c r="EE14" s="80"/>
      <c r="EF14" s="80"/>
      <c r="EG14" s="80"/>
      <c r="EH14" s="80"/>
      <c r="EI14" s="81"/>
      <c r="EJ14" s="82"/>
      <c r="EK14" s="28">
        <f t="shared" si="37"/>
        <v>0</v>
      </c>
      <c r="EL14" s="30">
        <f t="shared" si="38"/>
        <v>0</v>
      </c>
      <c r="EM14" s="35">
        <f t="shared" si="39"/>
        <v>0</v>
      </c>
      <c r="EN14" s="79"/>
      <c r="EO14" s="80"/>
      <c r="EP14" s="80">
        <v>1</v>
      </c>
      <c r="EQ14" s="80"/>
      <c r="ER14" s="80"/>
      <c r="ES14" s="81"/>
      <c r="ET14" s="82"/>
      <c r="EU14" s="28">
        <f t="shared" si="40"/>
        <v>0.14000000000000001</v>
      </c>
      <c r="EV14" s="30">
        <f t="shared" si="41"/>
        <v>0.70000000000000007</v>
      </c>
      <c r="EW14" s="35">
        <f t="shared" si="42"/>
        <v>0.57540000000000002</v>
      </c>
      <c r="EX14" s="80">
        <v>1</v>
      </c>
      <c r="EY14" s="80"/>
      <c r="EZ14" s="80"/>
      <c r="FA14" s="80"/>
      <c r="FB14" s="80"/>
      <c r="FC14" s="81"/>
      <c r="FD14" s="82"/>
      <c r="FE14" s="28">
        <f t="shared" si="43"/>
        <v>0</v>
      </c>
      <c r="FF14" s="30">
        <f t="shared" si="3"/>
        <v>0</v>
      </c>
      <c r="FG14" s="35">
        <f t="shared" si="44"/>
        <v>0</v>
      </c>
      <c r="FH14" s="80">
        <v>1</v>
      </c>
      <c r="FI14" s="80"/>
      <c r="FJ14" s="80"/>
      <c r="FK14" s="80"/>
      <c r="FL14" s="80"/>
      <c r="FM14" s="81"/>
      <c r="FN14" s="82"/>
      <c r="FO14" s="28">
        <f t="shared" si="45"/>
        <v>0</v>
      </c>
      <c r="FP14" s="30">
        <f t="shared" si="46"/>
        <v>0</v>
      </c>
      <c r="FQ14" s="35">
        <f t="shared" si="47"/>
        <v>0</v>
      </c>
      <c r="FR14" s="80">
        <v>1</v>
      </c>
      <c r="FS14" s="80"/>
      <c r="FT14" s="80"/>
      <c r="FU14" s="80"/>
      <c r="FV14" s="80"/>
      <c r="FW14" s="81"/>
      <c r="FX14" s="82"/>
      <c r="FY14" s="28">
        <f t="shared" si="48"/>
        <v>0</v>
      </c>
      <c r="FZ14" s="30">
        <f t="shared" si="49"/>
        <v>0</v>
      </c>
      <c r="GA14" s="35">
        <f t="shared" si="50"/>
        <v>0</v>
      </c>
      <c r="GB14" s="80">
        <v>1</v>
      </c>
      <c r="GC14" s="80"/>
      <c r="GD14" s="80"/>
      <c r="GE14" s="80"/>
      <c r="GF14" s="80"/>
      <c r="GG14" s="81"/>
      <c r="GH14" s="82"/>
      <c r="GI14" s="28">
        <f t="shared" si="51"/>
        <v>0</v>
      </c>
      <c r="GJ14" s="30">
        <f t="shared" si="52"/>
        <v>0</v>
      </c>
      <c r="GK14" s="35">
        <f t="shared" si="53"/>
        <v>0</v>
      </c>
      <c r="GM14" s="74">
        <f t="shared" si="54"/>
        <v>24.363989999999998</v>
      </c>
      <c r="GN14" s="101"/>
    </row>
    <row r="15" spans="1:196">
      <c r="A15" s="78"/>
      <c r="B15" s="80"/>
      <c r="C15" s="80">
        <v>1</v>
      </c>
      <c r="D15" s="80"/>
      <c r="E15" s="80"/>
      <c r="F15" s="80"/>
      <c r="G15" s="80"/>
      <c r="H15" s="80"/>
      <c r="I15" s="81"/>
      <c r="J15" s="82"/>
      <c r="K15" s="28">
        <f t="shared" si="4"/>
        <v>0.05</v>
      </c>
      <c r="L15" s="30">
        <f t="shared" si="5"/>
        <v>8.25</v>
      </c>
      <c r="M15" s="35">
        <f t="shared" si="6"/>
        <v>1.04775</v>
      </c>
      <c r="N15" s="80"/>
      <c r="O15" s="80"/>
      <c r="P15" s="80">
        <v>1</v>
      </c>
      <c r="Q15" s="80"/>
      <c r="R15" s="80"/>
      <c r="S15" s="80"/>
      <c r="T15" s="80"/>
      <c r="U15" s="81"/>
      <c r="V15" s="82"/>
      <c r="W15" s="28">
        <f t="shared" si="7"/>
        <v>0.14000000000000001</v>
      </c>
      <c r="X15" s="30">
        <f t="shared" si="8"/>
        <v>7.1400000000000006</v>
      </c>
      <c r="Y15" s="35">
        <f t="shared" si="9"/>
        <v>1.6778999999999999</v>
      </c>
      <c r="Z15" s="80">
        <v>1</v>
      </c>
      <c r="AA15" s="80"/>
      <c r="AB15" s="80"/>
      <c r="AC15" s="80"/>
      <c r="AD15" s="80"/>
      <c r="AE15" s="80"/>
      <c r="AF15" s="80"/>
      <c r="AG15" s="81"/>
      <c r="AH15" s="82"/>
      <c r="AI15" s="28">
        <f t="shared" si="10"/>
        <v>0</v>
      </c>
      <c r="AJ15" s="30">
        <f t="shared" si="11"/>
        <v>0</v>
      </c>
      <c r="AK15" s="35">
        <f t="shared" si="12"/>
        <v>0</v>
      </c>
      <c r="AL15" s="80">
        <v>1</v>
      </c>
      <c r="AM15" s="80"/>
      <c r="AN15" s="80"/>
      <c r="AO15" s="80"/>
      <c r="AP15" s="80"/>
      <c r="AQ15" s="80"/>
      <c r="AR15" s="80"/>
      <c r="AS15" s="81"/>
      <c r="AT15" s="82"/>
      <c r="AU15" s="28">
        <f t="shared" si="13"/>
        <v>0</v>
      </c>
      <c r="AV15" s="30">
        <f t="shared" si="14"/>
        <v>0</v>
      </c>
      <c r="AW15" s="35">
        <f t="shared" si="15"/>
        <v>0</v>
      </c>
      <c r="AX15" s="80">
        <v>1</v>
      </c>
      <c r="AY15" s="80"/>
      <c r="AZ15" s="80"/>
      <c r="BA15" s="80"/>
      <c r="BB15" s="80"/>
      <c r="BC15" s="80"/>
      <c r="BD15" s="80"/>
      <c r="BE15" s="81"/>
      <c r="BF15" s="82"/>
      <c r="BG15" s="28">
        <f t="shared" si="16"/>
        <v>0</v>
      </c>
      <c r="BH15" s="30">
        <f t="shared" si="0"/>
        <v>0</v>
      </c>
      <c r="BI15" s="35">
        <f t="shared" si="17"/>
        <v>0</v>
      </c>
      <c r="BJ15" s="80">
        <v>1</v>
      </c>
      <c r="BK15" s="80"/>
      <c r="BL15" s="80"/>
      <c r="BM15" s="80"/>
      <c r="BN15" s="80"/>
      <c r="BO15" s="80"/>
      <c r="BP15" s="80"/>
      <c r="BQ15" s="81"/>
      <c r="BR15" s="82"/>
      <c r="BS15" s="28">
        <f t="shared" si="18"/>
        <v>0</v>
      </c>
      <c r="BT15" s="30">
        <f t="shared" si="1"/>
        <v>0</v>
      </c>
      <c r="BU15" s="32">
        <f t="shared" si="19"/>
        <v>0</v>
      </c>
      <c r="BV15" s="79"/>
      <c r="BW15" s="80"/>
      <c r="BX15" s="80"/>
      <c r="BY15" s="80">
        <v>1</v>
      </c>
      <c r="BZ15" s="80"/>
      <c r="CA15" s="81"/>
      <c r="CB15" s="82"/>
      <c r="CC15" s="28">
        <f t="shared" si="20"/>
        <v>0.36</v>
      </c>
      <c r="CD15" s="30">
        <f t="shared" si="21"/>
        <v>46.08</v>
      </c>
      <c r="CE15" s="35">
        <f t="shared" si="22"/>
        <v>7.5571200000000003</v>
      </c>
      <c r="CF15" s="79">
        <v>1</v>
      </c>
      <c r="CG15" s="80"/>
      <c r="CH15" s="80"/>
      <c r="CI15" s="80"/>
      <c r="CJ15" s="80"/>
      <c r="CK15" s="81"/>
      <c r="CL15" s="82"/>
      <c r="CM15" s="28">
        <f t="shared" si="23"/>
        <v>0</v>
      </c>
      <c r="CN15" s="30">
        <f t="shared" si="24"/>
        <v>0</v>
      </c>
      <c r="CO15" s="35">
        <f t="shared" si="25"/>
        <v>0</v>
      </c>
      <c r="CP15" s="80">
        <v>1</v>
      </c>
      <c r="CQ15" s="80"/>
      <c r="CR15" s="80"/>
      <c r="CS15" s="80"/>
      <c r="CT15" s="80"/>
      <c r="CU15" s="81"/>
      <c r="CV15" s="82"/>
      <c r="CW15" s="28">
        <f t="shared" si="26"/>
        <v>0</v>
      </c>
      <c r="CX15" s="30">
        <f t="shared" si="27"/>
        <v>0</v>
      </c>
      <c r="CY15" s="35">
        <f t="shared" si="28"/>
        <v>0</v>
      </c>
      <c r="CZ15" s="79"/>
      <c r="DA15" s="80">
        <v>1</v>
      </c>
      <c r="DB15" s="80"/>
      <c r="DC15" s="80"/>
      <c r="DD15" s="80"/>
      <c r="DE15" s="81"/>
      <c r="DF15" s="82"/>
      <c r="DG15" s="28">
        <f t="shared" si="29"/>
        <v>0.05</v>
      </c>
      <c r="DH15" s="30">
        <f t="shared" si="2"/>
        <v>7</v>
      </c>
      <c r="DI15" s="35">
        <f t="shared" si="30"/>
        <v>0.80500000000000005</v>
      </c>
      <c r="DJ15" s="80"/>
      <c r="DK15" s="80"/>
      <c r="DL15" s="80">
        <v>1</v>
      </c>
      <c r="DM15" s="80"/>
      <c r="DN15" s="80"/>
      <c r="DO15" s="81"/>
      <c r="DP15" s="82"/>
      <c r="DQ15" s="28">
        <f t="shared" si="31"/>
        <v>0.14000000000000001</v>
      </c>
      <c r="DR15" s="30">
        <f t="shared" si="32"/>
        <v>17.5</v>
      </c>
      <c r="DS15" s="35">
        <f t="shared" si="33"/>
        <v>1.155</v>
      </c>
      <c r="DT15" s="79"/>
      <c r="DU15" s="80"/>
      <c r="DV15" s="80"/>
      <c r="DW15" s="80"/>
      <c r="DX15" s="80">
        <v>1</v>
      </c>
      <c r="DY15" s="81"/>
      <c r="DZ15" s="82"/>
      <c r="EA15" s="28">
        <f t="shared" si="34"/>
        <v>0.71</v>
      </c>
      <c r="EB15" s="30">
        <f t="shared" si="35"/>
        <v>28.4</v>
      </c>
      <c r="EC15" s="35">
        <f t="shared" si="36"/>
        <v>8.7187999999999999</v>
      </c>
      <c r="ED15" s="80">
        <v>1</v>
      </c>
      <c r="EE15" s="80"/>
      <c r="EF15" s="80"/>
      <c r="EG15" s="80"/>
      <c r="EH15" s="80"/>
      <c r="EI15" s="81"/>
      <c r="EJ15" s="82"/>
      <c r="EK15" s="28">
        <f t="shared" si="37"/>
        <v>0</v>
      </c>
      <c r="EL15" s="30">
        <f t="shared" si="38"/>
        <v>0</v>
      </c>
      <c r="EM15" s="35">
        <f t="shared" si="39"/>
        <v>0</v>
      </c>
      <c r="EN15" s="79">
        <v>1</v>
      </c>
      <c r="EO15" s="80"/>
      <c r="EP15" s="80"/>
      <c r="EQ15" s="80"/>
      <c r="ER15" s="80"/>
      <c r="ES15" s="81"/>
      <c r="ET15" s="82"/>
      <c r="EU15" s="28">
        <f t="shared" si="40"/>
        <v>0</v>
      </c>
      <c r="EV15" s="30">
        <f t="shared" si="41"/>
        <v>0</v>
      </c>
      <c r="EW15" s="35">
        <f t="shared" si="42"/>
        <v>0</v>
      </c>
      <c r="EX15" s="80">
        <v>1</v>
      </c>
      <c r="EY15" s="80"/>
      <c r="EZ15" s="80"/>
      <c r="FA15" s="80"/>
      <c r="FB15" s="80"/>
      <c r="FC15" s="81"/>
      <c r="FD15" s="82"/>
      <c r="FE15" s="28">
        <f t="shared" si="43"/>
        <v>0</v>
      </c>
      <c r="FF15" s="30">
        <f t="shared" si="3"/>
        <v>0</v>
      </c>
      <c r="FG15" s="35">
        <f t="shared" si="44"/>
        <v>0</v>
      </c>
      <c r="FH15" s="80"/>
      <c r="FI15" s="80"/>
      <c r="FJ15" s="80">
        <v>1</v>
      </c>
      <c r="FK15" s="80"/>
      <c r="FL15" s="80"/>
      <c r="FM15" s="81"/>
      <c r="FN15" s="82"/>
      <c r="FO15" s="28">
        <f t="shared" si="45"/>
        <v>0.14000000000000001</v>
      </c>
      <c r="FP15" s="30">
        <f t="shared" si="46"/>
        <v>0.70000000000000007</v>
      </c>
      <c r="FQ15" s="35">
        <f t="shared" si="47"/>
        <v>0.47950000000000009</v>
      </c>
      <c r="FR15" s="80"/>
      <c r="FS15" s="80"/>
      <c r="FT15" s="80"/>
      <c r="FU15" s="80"/>
      <c r="FV15" s="80"/>
      <c r="FW15" s="81">
        <v>1</v>
      </c>
      <c r="FX15" s="82"/>
      <c r="FY15" s="28">
        <f t="shared" si="48"/>
        <v>1.1399999999999999</v>
      </c>
      <c r="FZ15" s="30">
        <f t="shared" si="49"/>
        <v>5.6999999999999993</v>
      </c>
      <c r="GA15" s="35">
        <f t="shared" si="50"/>
        <v>2.2229999999999999</v>
      </c>
      <c r="GB15" s="80"/>
      <c r="GC15" s="80"/>
      <c r="GD15" s="80"/>
      <c r="GE15" s="80"/>
      <c r="GF15" s="80"/>
      <c r="GG15" s="81">
        <v>1</v>
      </c>
      <c r="GH15" s="82"/>
      <c r="GI15" s="28">
        <f t="shared" si="51"/>
        <v>1.1399999999999999</v>
      </c>
      <c r="GJ15" s="30">
        <f t="shared" si="52"/>
        <v>28.499999999999996</v>
      </c>
      <c r="GK15" s="35">
        <f t="shared" si="53"/>
        <v>14.477999999999998</v>
      </c>
      <c r="GM15" s="74">
        <f t="shared" si="54"/>
        <v>38.142069999999997</v>
      </c>
      <c r="GN15" s="101"/>
    </row>
    <row r="16" spans="1:196">
      <c r="A16" s="1"/>
      <c r="B16" s="8"/>
      <c r="C16" s="8"/>
      <c r="D16" s="8">
        <v>1</v>
      </c>
      <c r="E16" s="8"/>
      <c r="F16" s="8"/>
      <c r="G16" s="8"/>
      <c r="H16" s="8"/>
      <c r="I16" s="9"/>
      <c r="J16" s="10"/>
      <c r="K16" s="28">
        <f t="shared" si="4"/>
        <v>0.14000000000000001</v>
      </c>
      <c r="L16" s="30">
        <f t="shared" si="5"/>
        <v>23.1</v>
      </c>
      <c r="M16" s="35">
        <f t="shared" si="6"/>
        <v>2.9337000000000004</v>
      </c>
      <c r="N16" s="80"/>
      <c r="O16" s="80"/>
      <c r="P16" s="80"/>
      <c r="Q16" s="80"/>
      <c r="R16" s="80">
        <v>1</v>
      </c>
      <c r="S16" s="80"/>
      <c r="T16" s="80"/>
      <c r="U16" s="81"/>
      <c r="V16" s="82"/>
      <c r="W16" s="28">
        <f t="shared" si="7"/>
        <v>0.71</v>
      </c>
      <c r="X16" s="30">
        <f t="shared" si="8"/>
        <v>36.21</v>
      </c>
      <c r="Y16" s="35">
        <f t="shared" si="9"/>
        <v>8.5093499999999995</v>
      </c>
      <c r="Z16" s="80"/>
      <c r="AA16" s="80"/>
      <c r="AB16" s="80">
        <v>1</v>
      </c>
      <c r="AC16" s="80"/>
      <c r="AD16" s="80"/>
      <c r="AE16" s="80"/>
      <c r="AF16" s="80"/>
      <c r="AG16" s="81"/>
      <c r="AH16" s="82"/>
      <c r="AI16" s="28">
        <f t="shared" si="10"/>
        <v>0.14000000000000001</v>
      </c>
      <c r="AJ16" s="30">
        <f t="shared" si="11"/>
        <v>16.240000000000002</v>
      </c>
      <c r="AK16" s="35">
        <f t="shared" si="12"/>
        <v>2.1436800000000003</v>
      </c>
      <c r="AL16" s="80"/>
      <c r="AM16" s="80"/>
      <c r="AN16" s="80"/>
      <c r="AO16" s="80">
        <v>1</v>
      </c>
      <c r="AP16" s="80"/>
      <c r="AQ16" s="80"/>
      <c r="AR16" s="80"/>
      <c r="AS16" s="81"/>
      <c r="AT16" s="82"/>
      <c r="AU16" s="28">
        <f t="shared" si="13"/>
        <v>0.36</v>
      </c>
      <c r="AV16" s="30">
        <f t="shared" si="14"/>
        <v>12.24</v>
      </c>
      <c r="AW16" s="35">
        <f t="shared" si="15"/>
        <v>3.8678400000000002</v>
      </c>
      <c r="AX16" s="80"/>
      <c r="AY16" s="80">
        <v>1</v>
      </c>
      <c r="AZ16" s="80"/>
      <c r="BA16" s="80"/>
      <c r="BB16" s="80"/>
      <c r="BC16" s="80"/>
      <c r="BD16" s="80"/>
      <c r="BE16" s="81"/>
      <c r="BF16" s="82"/>
      <c r="BG16" s="28">
        <f t="shared" si="16"/>
        <v>0.05</v>
      </c>
      <c r="BH16" s="30">
        <f t="shared" si="0"/>
        <v>12.5</v>
      </c>
      <c r="BI16" s="35">
        <f t="shared" si="17"/>
        <v>0.33750000000000002</v>
      </c>
      <c r="BJ16" s="80">
        <v>1</v>
      </c>
      <c r="BK16" s="80"/>
      <c r="BL16" s="80"/>
      <c r="BM16" s="80"/>
      <c r="BN16" s="80"/>
      <c r="BO16" s="80"/>
      <c r="BP16" s="80"/>
      <c r="BQ16" s="81"/>
      <c r="BR16" s="82"/>
      <c r="BS16" s="28">
        <f t="shared" si="18"/>
        <v>0</v>
      </c>
      <c r="BT16" s="30">
        <f t="shared" si="1"/>
        <v>0</v>
      </c>
      <c r="BU16" s="32">
        <f t="shared" si="19"/>
        <v>0</v>
      </c>
      <c r="BV16" s="79"/>
      <c r="BW16" s="80"/>
      <c r="BX16" s="80"/>
      <c r="BY16" s="80">
        <v>1</v>
      </c>
      <c r="BZ16" s="80"/>
      <c r="CA16" s="81"/>
      <c r="CB16" s="82"/>
      <c r="CC16" s="28">
        <f t="shared" si="20"/>
        <v>0.36</v>
      </c>
      <c r="CD16" s="30">
        <f t="shared" si="21"/>
        <v>46.08</v>
      </c>
      <c r="CE16" s="35">
        <f t="shared" si="22"/>
        <v>7.5571200000000003</v>
      </c>
      <c r="CF16" s="79"/>
      <c r="CG16" s="80">
        <v>1</v>
      </c>
      <c r="CH16" s="80"/>
      <c r="CI16" s="80"/>
      <c r="CJ16" s="80"/>
      <c r="CK16" s="81"/>
      <c r="CL16" s="82"/>
      <c r="CM16" s="28">
        <f t="shared" si="23"/>
        <v>0.05</v>
      </c>
      <c r="CN16" s="30">
        <f t="shared" si="24"/>
        <v>3.45</v>
      </c>
      <c r="CO16" s="35">
        <f t="shared" si="25"/>
        <v>0.73830000000000007</v>
      </c>
      <c r="CP16" s="80">
        <v>1</v>
      </c>
      <c r="CQ16" s="80"/>
      <c r="CR16" s="80"/>
      <c r="CS16" s="80"/>
      <c r="CT16" s="80"/>
      <c r="CU16" s="81"/>
      <c r="CV16" s="82"/>
      <c r="CW16" s="28">
        <f t="shared" si="26"/>
        <v>0</v>
      </c>
      <c r="CX16" s="30">
        <f t="shared" si="27"/>
        <v>0</v>
      </c>
      <c r="CY16" s="35">
        <f t="shared" si="28"/>
        <v>0</v>
      </c>
      <c r="CZ16" s="79">
        <v>1</v>
      </c>
      <c r="DA16" s="80"/>
      <c r="DB16" s="80"/>
      <c r="DC16" s="80"/>
      <c r="DD16" s="80"/>
      <c r="DE16" s="81"/>
      <c r="DF16" s="82"/>
      <c r="DG16" s="28">
        <f t="shared" si="29"/>
        <v>0</v>
      </c>
      <c r="DH16" s="30">
        <f t="shared" si="2"/>
        <v>0</v>
      </c>
      <c r="DI16" s="35">
        <f t="shared" si="30"/>
        <v>0</v>
      </c>
      <c r="DJ16" s="80">
        <v>1</v>
      </c>
      <c r="DK16" s="80"/>
      <c r="DL16" s="80"/>
      <c r="DM16" s="80"/>
      <c r="DN16" s="80"/>
      <c r="DO16" s="81"/>
      <c r="DP16" s="82"/>
      <c r="DQ16" s="28">
        <f t="shared" si="31"/>
        <v>0</v>
      </c>
      <c r="DR16" s="30">
        <f t="shared" si="32"/>
        <v>0</v>
      </c>
      <c r="DS16" s="35">
        <f t="shared" si="33"/>
        <v>0</v>
      </c>
      <c r="DT16" s="79"/>
      <c r="DU16" s="80"/>
      <c r="DV16" s="80"/>
      <c r="DW16" s="80">
        <v>1</v>
      </c>
      <c r="DX16" s="80"/>
      <c r="DY16" s="81"/>
      <c r="DZ16" s="82"/>
      <c r="EA16" s="28">
        <f t="shared" si="34"/>
        <v>0.36</v>
      </c>
      <c r="EB16" s="30">
        <f t="shared" si="35"/>
        <v>14.399999999999999</v>
      </c>
      <c r="EC16" s="35">
        <f t="shared" si="36"/>
        <v>4.4207999999999998</v>
      </c>
      <c r="ED16" s="80">
        <v>1</v>
      </c>
      <c r="EE16" s="80"/>
      <c r="EF16" s="80"/>
      <c r="EG16" s="80"/>
      <c r="EH16" s="80"/>
      <c r="EI16" s="81"/>
      <c r="EJ16" s="82"/>
      <c r="EK16" s="28">
        <f t="shared" si="37"/>
        <v>0</v>
      </c>
      <c r="EL16" s="30">
        <f t="shared" si="38"/>
        <v>0</v>
      </c>
      <c r="EM16" s="35">
        <f t="shared" si="39"/>
        <v>0</v>
      </c>
      <c r="EN16" s="79">
        <v>1</v>
      </c>
      <c r="EO16" s="80"/>
      <c r="EP16" s="80"/>
      <c r="EQ16" s="80"/>
      <c r="ER16" s="80"/>
      <c r="ES16" s="81"/>
      <c r="ET16" s="82"/>
      <c r="EU16" s="28">
        <f t="shared" si="40"/>
        <v>0</v>
      </c>
      <c r="EV16" s="30">
        <f t="shared" si="41"/>
        <v>0</v>
      </c>
      <c r="EW16" s="35">
        <f t="shared" si="42"/>
        <v>0</v>
      </c>
      <c r="EX16" s="80">
        <v>1</v>
      </c>
      <c r="EY16" s="80"/>
      <c r="EZ16" s="80"/>
      <c r="FA16" s="80"/>
      <c r="FB16" s="80"/>
      <c r="FC16" s="81"/>
      <c r="FD16" s="82"/>
      <c r="FE16" s="28">
        <f t="shared" si="43"/>
        <v>0</v>
      </c>
      <c r="FF16" s="30">
        <f t="shared" si="3"/>
        <v>0</v>
      </c>
      <c r="FG16" s="35">
        <f t="shared" si="44"/>
        <v>0</v>
      </c>
      <c r="FH16" s="80">
        <v>1</v>
      </c>
      <c r="FI16" s="80"/>
      <c r="FJ16" s="80"/>
      <c r="FK16" s="80"/>
      <c r="FL16" s="80"/>
      <c r="FM16" s="81"/>
      <c r="FN16" s="82"/>
      <c r="FO16" s="28">
        <f t="shared" si="45"/>
        <v>0</v>
      </c>
      <c r="FP16" s="30">
        <f t="shared" si="46"/>
        <v>0</v>
      </c>
      <c r="FQ16" s="35">
        <f t="shared" si="47"/>
        <v>0</v>
      </c>
      <c r="FR16" s="80"/>
      <c r="FS16" s="80"/>
      <c r="FT16" s="80"/>
      <c r="FU16" s="80"/>
      <c r="FV16" s="80">
        <v>1</v>
      </c>
      <c r="FW16" s="81"/>
      <c r="FX16" s="82"/>
      <c r="FY16" s="28">
        <f t="shared" si="48"/>
        <v>0.71</v>
      </c>
      <c r="FZ16" s="30">
        <f t="shared" si="49"/>
        <v>3.55</v>
      </c>
      <c r="GA16" s="35">
        <f t="shared" si="50"/>
        <v>1.3845000000000001</v>
      </c>
      <c r="GB16" s="80">
        <v>1</v>
      </c>
      <c r="GC16" s="80"/>
      <c r="GD16" s="80"/>
      <c r="GE16" s="80"/>
      <c r="GF16" s="80"/>
      <c r="GG16" s="81"/>
      <c r="GH16" s="82"/>
      <c r="GI16" s="28">
        <f t="shared" si="51"/>
        <v>0</v>
      </c>
      <c r="GJ16" s="30">
        <f t="shared" si="52"/>
        <v>0</v>
      </c>
      <c r="GK16" s="35">
        <f t="shared" si="53"/>
        <v>0</v>
      </c>
      <c r="GM16" s="74">
        <f t="shared" si="54"/>
        <v>31.892789999999998</v>
      </c>
      <c r="GN16" s="101"/>
    </row>
    <row r="17" spans="1:196">
      <c r="A17" s="78"/>
      <c r="B17" s="80"/>
      <c r="C17" s="80"/>
      <c r="D17" s="80">
        <v>1</v>
      </c>
      <c r="E17" s="80"/>
      <c r="F17" s="80"/>
      <c r="G17" s="80"/>
      <c r="H17" s="80"/>
      <c r="I17" s="81"/>
      <c r="J17" s="82"/>
      <c r="K17" s="28">
        <f t="shared" si="4"/>
        <v>0.14000000000000001</v>
      </c>
      <c r="L17" s="30">
        <f t="shared" si="5"/>
        <v>23.1</v>
      </c>
      <c r="M17" s="35">
        <f t="shared" si="6"/>
        <v>2.9337000000000004</v>
      </c>
      <c r="N17" s="80"/>
      <c r="O17" s="80"/>
      <c r="P17" s="80"/>
      <c r="Q17" s="80">
        <v>1</v>
      </c>
      <c r="R17" s="80"/>
      <c r="S17" s="80"/>
      <c r="T17" s="80"/>
      <c r="U17" s="81"/>
      <c r="V17" s="82"/>
      <c r="W17" s="28">
        <f t="shared" si="7"/>
        <v>0.36</v>
      </c>
      <c r="X17" s="30">
        <f t="shared" si="8"/>
        <v>18.36</v>
      </c>
      <c r="Y17" s="35">
        <f t="shared" si="9"/>
        <v>4.3145999999999995</v>
      </c>
      <c r="Z17" s="80">
        <v>1</v>
      </c>
      <c r="AA17" s="80"/>
      <c r="AB17" s="80"/>
      <c r="AC17" s="80"/>
      <c r="AD17" s="80"/>
      <c r="AE17" s="80"/>
      <c r="AF17" s="80"/>
      <c r="AG17" s="81"/>
      <c r="AH17" s="82"/>
      <c r="AI17" s="28">
        <f t="shared" si="10"/>
        <v>0</v>
      </c>
      <c r="AJ17" s="30">
        <f t="shared" si="11"/>
        <v>0</v>
      </c>
      <c r="AK17" s="35">
        <f t="shared" si="12"/>
        <v>0</v>
      </c>
      <c r="AL17" s="80"/>
      <c r="AM17" s="80"/>
      <c r="AN17" s="80">
        <v>1</v>
      </c>
      <c r="AO17" s="80"/>
      <c r="AP17" s="80"/>
      <c r="AQ17" s="80"/>
      <c r="AR17" s="80"/>
      <c r="AS17" s="81"/>
      <c r="AT17" s="82"/>
      <c r="AU17" s="28">
        <f t="shared" si="13"/>
        <v>0.14000000000000001</v>
      </c>
      <c r="AV17" s="30">
        <f t="shared" si="14"/>
        <v>4.7600000000000007</v>
      </c>
      <c r="AW17" s="35">
        <f t="shared" si="15"/>
        <v>1.5041600000000002</v>
      </c>
      <c r="AX17" s="80">
        <v>1</v>
      </c>
      <c r="AY17" s="80"/>
      <c r="AZ17" s="80"/>
      <c r="BA17" s="80"/>
      <c r="BB17" s="80"/>
      <c r="BC17" s="80"/>
      <c r="BD17" s="80"/>
      <c r="BE17" s="81"/>
      <c r="BF17" s="82"/>
      <c r="BG17" s="28">
        <f t="shared" si="16"/>
        <v>0</v>
      </c>
      <c r="BH17" s="30">
        <f t="shared" si="0"/>
        <v>0</v>
      </c>
      <c r="BI17" s="35">
        <f t="shared" si="17"/>
        <v>0</v>
      </c>
      <c r="BJ17" s="80">
        <v>1</v>
      </c>
      <c r="BK17" s="80"/>
      <c r="BL17" s="80"/>
      <c r="BM17" s="80"/>
      <c r="BN17" s="80"/>
      <c r="BO17" s="80"/>
      <c r="BP17" s="80"/>
      <c r="BQ17" s="81"/>
      <c r="BR17" s="82"/>
      <c r="BS17" s="28">
        <f t="shared" si="18"/>
        <v>0</v>
      </c>
      <c r="BT17" s="30">
        <f t="shared" si="1"/>
        <v>0</v>
      </c>
      <c r="BU17" s="32">
        <f t="shared" si="19"/>
        <v>0</v>
      </c>
      <c r="BV17" s="79"/>
      <c r="BW17" s="80"/>
      <c r="BX17" s="80"/>
      <c r="BY17" s="80">
        <v>1</v>
      </c>
      <c r="BZ17" s="80"/>
      <c r="CA17" s="81"/>
      <c r="CB17" s="82"/>
      <c r="CC17" s="28">
        <f t="shared" si="20"/>
        <v>0.36</v>
      </c>
      <c r="CD17" s="30">
        <f t="shared" si="21"/>
        <v>46.08</v>
      </c>
      <c r="CE17" s="35">
        <f t="shared" si="22"/>
        <v>7.5571200000000003</v>
      </c>
      <c r="CF17" s="79"/>
      <c r="CG17" s="80"/>
      <c r="CH17" s="80"/>
      <c r="CI17" s="80"/>
      <c r="CJ17" s="80">
        <v>1</v>
      </c>
      <c r="CK17" s="81"/>
      <c r="CL17" s="82"/>
      <c r="CM17" s="28">
        <f t="shared" si="23"/>
        <v>0.71</v>
      </c>
      <c r="CN17" s="30">
        <f t="shared" si="24"/>
        <v>48.989999999999995</v>
      </c>
      <c r="CO17" s="35">
        <f t="shared" si="25"/>
        <v>10.483859999999998</v>
      </c>
      <c r="CP17" s="80">
        <v>1</v>
      </c>
      <c r="CQ17" s="80"/>
      <c r="CR17" s="80"/>
      <c r="CS17" s="80"/>
      <c r="CT17" s="80"/>
      <c r="CU17" s="81"/>
      <c r="CV17" s="82"/>
      <c r="CW17" s="28">
        <f t="shared" si="26"/>
        <v>0</v>
      </c>
      <c r="CX17" s="30">
        <f t="shared" si="27"/>
        <v>0</v>
      </c>
      <c r="CY17" s="35">
        <f t="shared" si="28"/>
        <v>0</v>
      </c>
      <c r="CZ17" s="79">
        <v>1</v>
      </c>
      <c r="DA17" s="80"/>
      <c r="DB17" s="80"/>
      <c r="DC17" s="80"/>
      <c r="DD17" s="80"/>
      <c r="DE17" s="81"/>
      <c r="DF17" s="82"/>
      <c r="DG17" s="28">
        <f t="shared" si="29"/>
        <v>0</v>
      </c>
      <c r="DH17" s="30">
        <f t="shared" si="2"/>
        <v>0</v>
      </c>
      <c r="DI17" s="35">
        <f t="shared" si="30"/>
        <v>0</v>
      </c>
      <c r="DJ17" s="80">
        <v>1</v>
      </c>
      <c r="DK17" s="80"/>
      <c r="DL17" s="80"/>
      <c r="DM17" s="80"/>
      <c r="DN17" s="80"/>
      <c r="DO17" s="81"/>
      <c r="DP17" s="82"/>
      <c r="DQ17" s="28">
        <f t="shared" si="31"/>
        <v>0</v>
      </c>
      <c r="DR17" s="30">
        <f t="shared" si="32"/>
        <v>0</v>
      </c>
      <c r="DS17" s="35">
        <f t="shared" si="33"/>
        <v>0</v>
      </c>
      <c r="DT17" s="79"/>
      <c r="DU17" s="80"/>
      <c r="DV17" s="80"/>
      <c r="DW17" s="80">
        <v>1</v>
      </c>
      <c r="DX17" s="80"/>
      <c r="DY17" s="81"/>
      <c r="DZ17" s="82"/>
      <c r="EA17" s="28">
        <f t="shared" si="34"/>
        <v>0.36</v>
      </c>
      <c r="EB17" s="30">
        <f t="shared" si="35"/>
        <v>14.399999999999999</v>
      </c>
      <c r="EC17" s="35">
        <f t="shared" si="36"/>
        <v>4.4207999999999998</v>
      </c>
      <c r="ED17" s="80">
        <v>1</v>
      </c>
      <c r="EE17" s="80"/>
      <c r="EF17" s="80"/>
      <c r="EG17" s="80"/>
      <c r="EH17" s="80"/>
      <c r="EI17" s="81"/>
      <c r="EJ17" s="82"/>
      <c r="EK17" s="28">
        <f t="shared" si="37"/>
        <v>0</v>
      </c>
      <c r="EL17" s="30">
        <f t="shared" si="38"/>
        <v>0</v>
      </c>
      <c r="EM17" s="35">
        <f t="shared" si="39"/>
        <v>0</v>
      </c>
      <c r="EN17" s="79"/>
      <c r="EO17" s="80"/>
      <c r="EP17" s="80">
        <v>1</v>
      </c>
      <c r="EQ17" s="80"/>
      <c r="ER17" s="80"/>
      <c r="ES17" s="81"/>
      <c r="ET17" s="82"/>
      <c r="EU17" s="28">
        <f t="shared" si="40"/>
        <v>0.14000000000000001</v>
      </c>
      <c r="EV17" s="30">
        <f t="shared" si="41"/>
        <v>0.70000000000000007</v>
      </c>
      <c r="EW17" s="35">
        <f t="shared" si="42"/>
        <v>0.57540000000000002</v>
      </c>
      <c r="EX17" s="80">
        <v>1</v>
      </c>
      <c r="EY17" s="80"/>
      <c r="EZ17" s="80"/>
      <c r="FA17" s="80"/>
      <c r="FB17" s="80"/>
      <c r="FC17" s="81"/>
      <c r="FD17" s="82"/>
      <c r="FE17" s="28">
        <f t="shared" si="43"/>
        <v>0</v>
      </c>
      <c r="FF17" s="30">
        <f t="shared" si="3"/>
        <v>0</v>
      </c>
      <c r="FG17" s="35">
        <f t="shared" si="44"/>
        <v>0</v>
      </c>
      <c r="FH17" s="80"/>
      <c r="FI17" s="80"/>
      <c r="FJ17" s="80"/>
      <c r="FK17" s="80"/>
      <c r="FL17" s="80"/>
      <c r="FM17" s="81">
        <v>1</v>
      </c>
      <c r="FN17" s="82"/>
      <c r="FO17" s="28">
        <f t="shared" si="45"/>
        <v>1.1399999999999999</v>
      </c>
      <c r="FP17" s="30">
        <f t="shared" si="46"/>
        <v>5.6999999999999993</v>
      </c>
      <c r="FQ17" s="35">
        <f t="shared" si="47"/>
        <v>3.9044999999999996</v>
      </c>
      <c r="FR17" s="80">
        <v>1</v>
      </c>
      <c r="FS17" s="80"/>
      <c r="FT17" s="80"/>
      <c r="FU17" s="80"/>
      <c r="FV17" s="80"/>
      <c r="FW17" s="81"/>
      <c r="FX17" s="82"/>
      <c r="FY17" s="28">
        <f t="shared" si="48"/>
        <v>0</v>
      </c>
      <c r="FZ17" s="30">
        <f t="shared" si="49"/>
        <v>0</v>
      </c>
      <c r="GA17" s="35">
        <f t="shared" si="50"/>
        <v>0</v>
      </c>
      <c r="GB17" s="80"/>
      <c r="GC17" s="80"/>
      <c r="GD17" s="80">
        <v>1</v>
      </c>
      <c r="GE17" s="80"/>
      <c r="GF17" s="80"/>
      <c r="GG17" s="81"/>
      <c r="GH17" s="82"/>
      <c r="GI17" s="28">
        <f t="shared" si="51"/>
        <v>0.14000000000000001</v>
      </c>
      <c r="GJ17" s="30">
        <f t="shared" si="52"/>
        <v>3.5000000000000004</v>
      </c>
      <c r="GK17" s="35">
        <f t="shared" si="53"/>
        <v>1.7780000000000002</v>
      </c>
      <c r="GM17" s="74">
        <f t="shared" si="54"/>
        <v>37.472139999999996</v>
      </c>
      <c r="GN17" s="101"/>
    </row>
    <row r="18" spans="1:196">
      <c r="A18" s="99"/>
      <c r="B18" s="95"/>
      <c r="C18" s="95"/>
      <c r="D18" s="95"/>
      <c r="E18" s="95">
        <v>1</v>
      </c>
      <c r="F18" s="95"/>
      <c r="G18" s="95"/>
      <c r="H18" s="95"/>
      <c r="I18" s="96"/>
      <c r="J18" s="97"/>
      <c r="K18" s="28">
        <f t="shared" si="4"/>
        <v>0.36</v>
      </c>
      <c r="L18" s="30">
        <f t="shared" si="5"/>
        <v>59.4</v>
      </c>
      <c r="M18" s="35">
        <f t="shared" si="6"/>
        <v>7.5438000000000001</v>
      </c>
      <c r="N18" s="80"/>
      <c r="O18" s="80"/>
      <c r="P18" s="80"/>
      <c r="Q18" s="80"/>
      <c r="R18" s="80"/>
      <c r="S18" s="80">
        <v>1</v>
      </c>
      <c r="T18" s="80"/>
      <c r="U18" s="81"/>
      <c r="V18" s="82"/>
      <c r="W18" s="28">
        <f t="shared" si="7"/>
        <v>1.5</v>
      </c>
      <c r="X18" s="30">
        <f t="shared" si="8"/>
        <v>76.5</v>
      </c>
      <c r="Y18" s="35">
        <f t="shared" si="9"/>
        <v>17.977499999999999</v>
      </c>
      <c r="Z18" s="80"/>
      <c r="AA18" s="80"/>
      <c r="AB18" s="80"/>
      <c r="AC18" s="80"/>
      <c r="AD18" s="80"/>
      <c r="AE18" s="80">
        <v>1</v>
      </c>
      <c r="AF18" s="80"/>
      <c r="AG18" s="81"/>
      <c r="AH18" s="82"/>
      <c r="AI18" s="28">
        <f t="shared" si="10"/>
        <v>1.5</v>
      </c>
      <c r="AJ18" s="30">
        <f t="shared" si="11"/>
        <v>174</v>
      </c>
      <c r="AK18" s="35">
        <f t="shared" si="12"/>
        <v>22.968</v>
      </c>
      <c r="AL18" s="80">
        <v>1</v>
      </c>
      <c r="AM18" s="80"/>
      <c r="AN18" s="80"/>
      <c r="AO18" s="80"/>
      <c r="AP18" s="80"/>
      <c r="AQ18" s="80"/>
      <c r="AR18" s="80"/>
      <c r="AS18" s="81"/>
      <c r="AT18" s="82"/>
      <c r="AU18" s="28">
        <f t="shared" si="13"/>
        <v>0</v>
      </c>
      <c r="AV18" s="30">
        <f t="shared" si="14"/>
        <v>0</v>
      </c>
      <c r="AW18" s="35">
        <f t="shared" si="15"/>
        <v>0</v>
      </c>
      <c r="AX18" s="80">
        <v>1</v>
      </c>
      <c r="AY18" s="80"/>
      <c r="AZ18" s="80"/>
      <c r="BA18" s="80"/>
      <c r="BB18" s="80"/>
      <c r="BC18" s="80"/>
      <c r="BD18" s="80"/>
      <c r="BE18" s="81"/>
      <c r="BF18" s="82"/>
      <c r="BG18" s="28">
        <f t="shared" si="16"/>
        <v>0</v>
      </c>
      <c r="BH18" s="30">
        <f t="shared" si="0"/>
        <v>0</v>
      </c>
      <c r="BI18" s="35">
        <f t="shared" si="17"/>
        <v>0</v>
      </c>
      <c r="BJ18" s="80">
        <v>1</v>
      </c>
      <c r="BK18" s="80"/>
      <c r="BL18" s="80"/>
      <c r="BM18" s="80"/>
      <c r="BN18" s="80"/>
      <c r="BO18" s="80"/>
      <c r="BP18" s="80"/>
      <c r="BQ18" s="81"/>
      <c r="BR18" s="82"/>
      <c r="BS18" s="28">
        <f t="shared" si="18"/>
        <v>0</v>
      </c>
      <c r="BT18" s="30">
        <f t="shared" si="1"/>
        <v>0</v>
      </c>
      <c r="BU18" s="32">
        <f t="shared" si="19"/>
        <v>0</v>
      </c>
      <c r="BV18" s="79"/>
      <c r="BW18" s="80"/>
      <c r="BX18" s="80"/>
      <c r="BY18" s="80">
        <v>1</v>
      </c>
      <c r="BZ18" s="80"/>
      <c r="CA18" s="81"/>
      <c r="CB18" s="82"/>
      <c r="CC18" s="28">
        <f t="shared" si="20"/>
        <v>0.36</v>
      </c>
      <c r="CD18" s="30">
        <f t="shared" si="21"/>
        <v>46.08</v>
      </c>
      <c r="CE18" s="35">
        <f t="shared" si="22"/>
        <v>7.5571200000000003</v>
      </c>
      <c r="CF18" s="79"/>
      <c r="CG18" s="80"/>
      <c r="CH18" s="80"/>
      <c r="CI18" s="80"/>
      <c r="CJ18" s="80"/>
      <c r="CK18" s="81">
        <v>1</v>
      </c>
      <c r="CL18" s="82"/>
      <c r="CM18" s="28">
        <f t="shared" si="23"/>
        <v>1.1399999999999999</v>
      </c>
      <c r="CN18" s="30">
        <f t="shared" si="24"/>
        <v>78.66</v>
      </c>
      <c r="CO18" s="35">
        <f t="shared" si="25"/>
        <v>16.83324</v>
      </c>
      <c r="CP18" s="80">
        <v>1</v>
      </c>
      <c r="CQ18" s="80"/>
      <c r="CR18" s="80"/>
      <c r="CS18" s="80"/>
      <c r="CT18" s="80"/>
      <c r="CU18" s="81"/>
      <c r="CV18" s="82"/>
      <c r="CW18" s="28">
        <f t="shared" si="26"/>
        <v>0</v>
      </c>
      <c r="CX18" s="30">
        <f t="shared" si="27"/>
        <v>0</v>
      </c>
      <c r="CY18" s="35">
        <f t="shared" si="28"/>
        <v>0</v>
      </c>
      <c r="CZ18" s="79">
        <v>1</v>
      </c>
      <c r="DA18" s="80"/>
      <c r="DB18" s="80"/>
      <c r="DC18" s="80"/>
      <c r="DD18" s="80"/>
      <c r="DE18" s="81"/>
      <c r="DF18" s="82"/>
      <c r="DG18" s="28">
        <f t="shared" si="29"/>
        <v>0</v>
      </c>
      <c r="DH18" s="30">
        <f t="shared" si="2"/>
        <v>0</v>
      </c>
      <c r="DI18" s="35">
        <f t="shared" si="30"/>
        <v>0</v>
      </c>
      <c r="DJ18" s="80">
        <v>1</v>
      </c>
      <c r="DK18" s="80"/>
      <c r="DL18" s="80"/>
      <c r="DM18" s="80"/>
      <c r="DN18" s="80"/>
      <c r="DO18" s="81"/>
      <c r="DP18" s="82"/>
      <c r="DQ18" s="28">
        <f t="shared" si="31"/>
        <v>0</v>
      </c>
      <c r="DR18" s="30">
        <f t="shared" si="32"/>
        <v>0</v>
      </c>
      <c r="DS18" s="35">
        <f t="shared" si="33"/>
        <v>0</v>
      </c>
      <c r="DT18" s="79"/>
      <c r="DU18" s="80"/>
      <c r="DV18" s="80"/>
      <c r="DW18" s="80">
        <v>1</v>
      </c>
      <c r="DX18" s="80"/>
      <c r="DY18" s="81"/>
      <c r="DZ18" s="82"/>
      <c r="EA18" s="28">
        <f t="shared" si="34"/>
        <v>0.36</v>
      </c>
      <c r="EB18" s="30">
        <f t="shared" si="35"/>
        <v>14.399999999999999</v>
      </c>
      <c r="EC18" s="35">
        <f t="shared" si="36"/>
        <v>4.4207999999999998</v>
      </c>
      <c r="ED18" s="80">
        <v>1</v>
      </c>
      <c r="EE18" s="80"/>
      <c r="EF18" s="80"/>
      <c r="EG18" s="80"/>
      <c r="EH18" s="80"/>
      <c r="EI18" s="81"/>
      <c r="EJ18" s="82"/>
      <c r="EK18" s="28">
        <f t="shared" si="37"/>
        <v>0</v>
      </c>
      <c r="EL18" s="30">
        <f t="shared" si="38"/>
        <v>0</v>
      </c>
      <c r="EM18" s="35">
        <f t="shared" si="39"/>
        <v>0</v>
      </c>
      <c r="EN18" s="79">
        <v>1</v>
      </c>
      <c r="EO18" s="80"/>
      <c r="EP18" s="80"/>
      <c r="EQ18" s="80"/>
      <c r="ER18" s="80"/>
      <c r="ES18" s="81"/>
      <c r="ET18" s="82"/>
      <c r="EU18" s="28">
        <f t="shared" si="40"/>
        <v>0</v>
      </c>
      <c r="EV18" s="30">
        <f t="shared" si="41"/>
        <v>0</v>
      </c>
      <c r="EW18" s="35">
        <f t="shared" si="42"/>
        <v>0</v>
      </c>
      <c r="EX18" s="80">
        <v>1</v>
      </c>
      <c r="EY18" s="80"/>
      <c r="EZ18" s="80"/>
      <c r="FA18" s="80"/>
      <c r="FB18" s="80"/>
      <c r="FC18" s="81"/>
      <c r="FD18" s="82"/>
      <c r="FE18" s="28">
        <f t="shared" si="43"/>
        <v>0</v>
      </c>
      <c r="FF18" s="30">
        <f t="shared" si="3"/>
        <v>0</v>
      </c>
      <c r="FG18" s="35">
        <f t="shared" si="44"/>
        <v>0</v>
      </c>
      <c r="FH18" s="80">
        <v>1</v>
      </c>
      <c r="FI18" s="80"/>
      <c r="FJ18" s="80"/>
      <c r="FK18" s="80"/>
      <c r="FL18" s="80"/>
      <c r="FM18" s="81"/>
      <c r="FN18" s="82"/>
      <c r="FO18" s="28">
        <f t="shared" si="45"/>
        <v>0</v>
      </c>
      <c r="FP18" s="30">
        <f t="shared" si="46"/>
        <v>0</v>
      </c>
      <c r="FQ18" s="35">
        <f t="shared" si="47"/>
        <v>0</v>
      </c>
      <c r="FR18" s="80">
        <v>1</v>
      </c>
      <c r="FS18" s="80"/>
      <c r="FT18" s="80"/>
      <c r="FU18" s="80"/>
      <c r="FV18" s="80"/>
      <c r="FW18" s="81"/>
      <c r="FX18" s="82"/>
      <c r="FY18" s="28">
        <f t="shared" si="48"/>
        <v>0</v>
      </c>
      <c r="FZ18" s="30">
        <f t="shared" si="49"/>
        <v>0</v>
      </c>
      <c r="GA18" s="35">
        <f t="shared" si="50"/>
        <v>0</v>
      </c>
      <c r="GB18" s="80"/>
      <c r="GC18" s="80"/>
      <c r="GD18" s="80"/>
      <c r="GE18" s="80">
        <v>1</v>
      </c>
      <c r="GF18" s="80"/>
      <c r="GG18" s="81"/>
      <c r="GH18" s="82"/>
      <c r="GI18" s="28">
        <f t="shared" si="51"/>
        <v>0.36</v>
      </c>
      <c r="GJ18" s="30">
        <f t="shared" si="52"/>
        <v>9</v>
      </c>
      <c r="GK18" s="35">
        <f t="shared" si="53"/>
        <v>4.5720000000000001</v>
      </c>
      <c r="GM18" s="74">
        <f t="shared" si="54"/>
        <v>81.872460000000004</v>
      </c>
      <c r="GN18" s="101"/>
    </row>
    <row r="19" spans="1:196">
      <c r="A19" s="78"/>
      <c r="B19" s="80"/>
      <c r="C19" s="80"/>
      <c r="D19" s="80"/>
      <c r="E19" s="80">
        <v>1</v>
      </c>
      <c r="F19" s="80"/>
      <c r="G19" s="80"/>
      <c r="H19" s="80"/>
      <c r="I19" s="81"/>
      <c r="J19" s="82"/>
      <c r="K19" s="28">
        <f t="shared" si="4"/>
        <v>0.36</v>
      </c>
      <c r="L19" s="30">
        <f t="shared" si="5"/>
        <v>59.4</v>
      </c>
      <c r="M19" s="35">
        <f t="shared" si="6"/>
        <v>7.5438000000000001</v>
      </c>
      <c r="N19" s="80"/>
      <c r="O19" s="80"/>
      <c r="P19" s="80"/>
      <c r="Q19" s="80">
        <v>1</v>
      </c>
      <c r="R19" s="80"/>
      <c r="S19" s="80"/>
      <c r="T19" s="80"/>
      <c r="U19" s="81"/>
      <c r="V19" s="82"/>
      <c r="W19" s="28">
        <f t="shared" si="7"/>
        <v>0.36</v>
      </c>
      <c r="X19" s="30">
        <f t="shared" si="8"/>
        <v>18.36</v>
      </c>
      <c r="Y19" s="35">
        <f t="shared" si="9"/>
        <v>4.3145999999999995</v>
      </c>
      <c r="Z19" s="80">
        <v>1</v>
      </c>
      <c r="AA19" s="80"/>
      <c r="AB19" s="80"/>
      <c r="AC19" s="80"/>
      <c r="AD19" s="80"/>
      <c r="AE19" s="80"/>
      <c r="AF19" s="80"/>
      <c r="AG19" s="81"/>
      <c r="AH19" s="82"/>
      <c r="AI19" s="28">
        <f t="shared" si="10"/>
        <v>0</v>
      </c>
      <c r="AJ19" s="30">
        <f t="shared" si="11"/>
        <v>0</v>
      </c>
      <c r="AK19" s="35">
        <f t="shared" si="12"/>
        <v>0</v>
      </c>
      <c r="AL19" s="80"/>
      <c r="AM19" s="80"/>
      <c r="AN19" s="80"/>
      <c r="AO19" s="80">
        <v>1</v>
      </c>
      <c r="AP19" s="80"/>
      <c r="AQ19" s="80"/>
      <c r="AR19" s="80"/>
      <c r="AS19" s="81"/>
      <c r="AT19" s="82"/>
      <c r="AU19" s="28">
        <f t="shared" si="13"/>
        <v>0.36</v>
      </c>
      <c r="AV19" s="30">
        <f t="shared" si="14"/>
        <v>12.24</v>
      </c>
      <c r="AW19" s="35">
        <f t="shared" si="15"/>
        <v>3.8678400000000002</v>
      </c>
      <c r="AX19" s="80">
        <v>1</v>
      </c>
      <c r="AY19" s="80"/>
      <c r="AZ19" s="80"/>
      <c r="BA19" s="80"/>
      <c r="BB19" s="80"/>
      <c r="BC19" s="80"/>
      <c r="BD19" s="80"/>
      <c r="BE19" s="81"/>
      <c r="BF19" s="82"/>
      <c r="BG19" s="28">
        <f t="shared" si="16"/>
        <v>0</v>
      </c>
      <c r="BH19" s="30">
        <f t="shared" si="0"/>
        <v>0</v>
      </c>
      <c r="BI19" s="35">
        <f t="shared" si="17"/>
        <v>0</v>
      </c>
      <c r="BJ19" s="80">
        <v>1</v>
      </c>
      <c r="BK19" s="80"/>
      <c r="BL19" s="80"/>
      <c r="BM19" s="80"/>
      <c r="BN19" s="80"/>
      <c r="BO19" s="80"/>
      <c r="BP19" s="80"/>
      <c r="BQ19" s="81"/>
      <c r="BR19" s="82"/>
      <c r="BS19" s="28">
        <f t="shared" si="18"/>
        <v>0</v>
      </c>
      <c r="BT19" s="30">
        <f t="shared" si="1"/>
        <v>0</v>
      </c>
      <c r="BU19" s="32">
        <f t="shared" si="19"/>
        <v>0</v>
      </c>
      <c r="BV19" s="79"/>
      <c r="BW19" s="80"/>
      <c r="BX19" s="80"/>
      <c r="BY19" s="80"/>
      <c r="BZ19" s="80">
        <v>1</v>
      </c>
      <c r="CA19" s="81"/>
      <c r="CB19" s="82"/>
      <c r="CC19" s="28">
        <f t="shared" si="20"/>
        <v>0.71</v>
      </c>
      <c r="CD19" s="30">
        <f t="shared" si="21"/>
        <v>90.88</v>
      </c>
      <c r="CE19" s="35">
        <f t="shared" si="22"/>
        <v>14.90432</v>
      </c>
      <c r="CF19" s="79"/>
      <c r="CG19" s="80"/>
      <c r="CH19" s="80">
        <v>1</v>
      </c>
      <c r="CI19" s="80"/>
      <c r="CJ19" s="80"/>
      <c r="CK19" s="81"/>
      <c r="CL19" s="82"/>
      <c r="CM19" s="28">
        <f t="shared" si="23"/>
        <v>0.14000000000000001</v>
      </c>
      <c r="CN19" s="30">
        <f t="shared" si="24"/>
        <v>9.66</v>
      </c>
      <c r="CO19" s="35">
        <f t="shared" si="25"/>
        <v>2.06724</v>
      </c>
      <c r="CP19" s="80"/>
      <c r="CQ19" s="80"/>
      <c r="CR19" s="80">
        <v>1</v>
      </c>
      <c r="CS19" s="80"/>
      <c r="CT19" s="80"/>
      <c r="CU19" s="81"/>
      <c r="CV19" s="82"/>
      <c r="CW19" s="28">
        <f t="shared" si="26"/>
        <v>0.14000000000000001</v>
      </c>
      <c r="CX19" s="30">
        <f t="shared" si="27"/>
        <v>15.96</v>
      </c>
      <c r="CY19" s="35">
        <f t="shared" si="28"/>
        <v>2.2503599999999997</v>
      </c>
      <c r="CZ19" s="79"/>
      <c r="DA19" s="80"/>
      <c r="DB19" s="80">
        <v>1</v>
      </c>
      <c r="DC19" s="80"/>
      <c r="DD19" s="80"/>
      <c r="DE19" s="81"/>
      <c r="DF19" s="82"/>
      <c r="DG19" s="28">
        <f t="shared" si="29"/>
        <v>0.14000000000000001</v>
      </c>
      <c r="DH19" s="30">
        <f t="shared" si="2"/>
        <v>19.600000000000001</v>
      </c>
      <c r="DI19" s="35">
        <f t="shared" si="30"/>
        <v>2.2540000000000004</v>
      </c>
      <c r="DJ19" s="80">
        <v>1</v>
      </c>
      <c r="DK19" s="80"/>
      <c r="DL19" s="80"/>
      <c r="DM19" s="80"/>
      <c r="DN19" s="80"/>
      <c r="DO19" s="81"/>
      <c r="DP19" s="82"/>
      <c r="DQ19" s="28">
        <f t="shared" si="31"/>
        <v>0</v>
      </c>
      <c r="DR19" s="30">
        <f t="shared" si="32"/>
        <v>0</v>
      </c>
      <c r="DS19" s="35">
        <f t="shared" si="33"/>
        <v>0</v>
      </c>
      <c r="DT19" s="79">
        <v>1</v>
      </c>
      <c r="DU19" s="80"/>
      <c r="DV19" s="80"/>
      <c r="DW19" s="80"/>
      <c r="DX19" s="80"/>
      <c r="DY19" s="81"/>
      <c r="DZ19" s="82"/>
      <c r="EA19" s="28">
        <f t="shared" si="34"/>
        <v>0</v>
      </c>
      <c r="EB19" s="30">
        <f t="shared" si="35"/>
        <v>0</v>
      </c>
      <c r="EC19" s="35">
        <f t="shared" si="36"/>
        <v>0</v>
      </c>
      <c r="ED19" s="80">
        <v>1</v>
      </c>
      <c r="EE19" s="80"/>
      <c r="EF19" s="80"/>
      <c r="EG19" s="80"/>
      <c r="EH19" s="80"/>
      <c r="EI19" s="81"/>
      <c r="EJ19" s="82"/>
      <c r="EK19" s="28">
        <f t="shared" si="37"/>
        <v>0</v>
      </c>
      <c r="EL19" s="30">
        <f t="shared" si="38"/>
        <v>0</v>
      </c>
      <c r="EM19" s="35">
        <f t="shared" si="39"/>
        <v>0</v>
      </c>
      <c r="EN19" s="79">
        <v>1</v>
      </c>
      <c r="EO19" s="80"/>
      <c r="EP19" s="80"/>
      <c r="EQ19" s="80"/>
      <c r="ER19" s="80"/>
      <c r="ES19" s="81"/>
      <c r="ET19" s="82"/>
      <c r="EU19" s="28">
        <f t="shared" si="40"/>
        <v>0</v>
      </c>
      <c r="EV19" s="30">
        <f t="shared" si="41"/>
        <v>0</v>
      </c>
      <c r="EW19" s="35">
        <f t="shared" si="42"/>
        <v>0</v>
      </c>
      <c r="EX19" s="80">
        <v>1</v>
      </c>
      <c r="EY19" s="80"/>
      <c r="EZ19" s="80"/>
      <c r="FA19" s="80"/>
      <c r="FB19" s="80"/>
      <c r="FC19" s="81"/>
      <c r="FD19" s="82"/>
      <c r="FE19" s="28">
        <f t="shared" si="43"/>
        <v>0</v>
      </c>
      <c r="FF19" s="30">
        <f t="shared" si="3"/>
        <v>0</v>
      </c>
      <c r="FG19" s="35">
        <f t="shared" si="44"/>
        <v>0</v>
      </c>
      <c r="FH19" s="80"/>
      <c r="FI19" s="80"/>
      <c r="FJ19" s="80"/>
      <c r="FK19" s="80"/>
      <c r="FL19" s="80"/>
      <c r="FM19" s="81">
        <v>1</v>
      </c>
      <c r="FN19" s="82"/>
      <c r="FO19" s="28">
        <f t="shared" si="45"/>
        <v>1.1399999999999999</v>
      </c>
      <c r="FP19" s="30">
        <f t="shared" si="46"/>
        <v>5.6999999999999993</v>
      </c>
      <c r="FQ19" s="35">
        <f t="shared" si="47"/>
        <v>3.9044999999999996</v>
      </c>
      <c r="FR19" s="80">
        <v>1</v>
      </c>
      <c r="FS19" s="80"/>
      <c r="FT19" s="80"/>
      <c r="FU19" s="80"/>
      <c r="FV19" s="80"/>
      <c r="FW19" s="81"/>
      <c r="FX19" s="82"/>
      <c r="FY19" s="28">
        <f t="shared" si="48"/>
        <v>0</v>
      </c>
      <c r="FZ19" s="30">
        <f t="shared" si="49"/>
        <v>0</v>
      </c>
      <c r="GA19" s="35">
        <f t="shared" si="50"/>
        <v>0</v>
      </c>
      <c r="GB19" s="80"/>
      <c r="GC19" s="80"/>
      <c r="GD19" s="80"/>
      <c r="GE19" s="80">
        <v>1</v>
      </c>
      <c r="GF19" s="80"/>
      <c r="GG19" s="81"/>
      <c r="GH19" s="82"/>
      <c r="GI19" s="28">
        <f t="shared" si="51"/>
        <v>0.36</v>
      </c>
      <c r="GJ19" s="30">
        <f t="shared" si="52"/>
        <v>9</v>
      </c>
      <c r="GK19" s="35">
        <f t="shared" si="53"/>
        <v>4.5720000000000001</v>
      </c>
      <c r="GM19" s="74">
        <f t="shared" si="54"/>
        <v>45.678660000000001</v>
      </c>
      <c r="GN19" s="101"/>
    </row>
    <row r="20" spans="1:196">
      <c r="A20" s="78"/>
      <c r="B20" s="80"/>
      <c r="C20" s="80"/>
      <c r="D20" s="80">
        <v>1</v>
      </c>
      <c r="E20" s="80"/>
      <c r="F20" s="80"/>
      <c r="G20" s="80"/>
      <c r="H20" s="80"/>
      <c r="I20" s="81"/>
      <c r="J20" s="82"/>
      <c r="K20" s="28">
        <f t="shared" si="4"/>
        <v>0.14000000000000001</v>
      </c>
      <c r="L20" s="30">
        <f t="shared" si="5"/>
        <v>23.1</v>
      </c>
      <c r="M20" s="35">
        <f t="shared" si="6"/>
        <v>2.9337000000000004</v>
      </c>
      <c r="N20" s="80"/>
      <c r="O20" s="80">
        <v>1</v>
      </c>
      <c r="P20" s="80"/>
      <c r="Q20" s="80"/>
      <c r="R20" s="80"/>
      <c r="S20" s="80"/>
      <c r="T20" s="80"/>
      <c r="U20" s="81"/>
      <c r="V20" s="82"/>
      <c r="W20" s="28">
        <f t="shared" si="7"/>
        <v>0.05</v>
      </c>
      <c r="X20" s="30">
        <f t="shared" si="8"/>
        <v>2.5500000000000003</v>
      </c>
      <c r="Y20" s="35">
        <f t="shared" si="9"/>
        <v>0.59925000000000006</v>
      </c>
      <c r="Z20" s="80">
        <v>1</v>
      </c>
      <c r="AA20" s="80"/>
      <c r="AB20" s="80"/>
      <c r="AC20" s="80"/>
      <c r="AD20" s="80"/>
      <c r="AE20" s="80"/>
      <c r="AF20" s="80"/>
      <c r="AG20" s="81"/>
      <c r="AH20" s="82"/>
      <c r="AI20" s="28">
        <f t="shared" si="10"/>
        <v>0</v>
      </c>
      <c r="AJ20" s="30">
        <f t="shared" si="11"/>
        <v>0</v>
      </c>
      <c r="AK20" s="35">
        <f t="shared" si="12"/>
        <v>0</v>
      </c>
      <c r="AL20" s="80">
        <v>1</v>
      </c>
      <c r="AM20" s="80"/>
      <c r="AN20" s="80"/>
      <c r="AO20" s="80"/>
      <c r="AP20" s="80"/>
      <c r="AQ20" s="80"/>
      <c r="AR20" s="80"/>
      <c r="AS20" s="81"/>
      <c r="AT20" s="82"/>
      <c r="AU20" s="28">
        <f t="shared" si="13"/>
        <v>0</v>
      </c>
      <c r="AV20" s="30">
        <f t="shared" si="14"/>
        <v>0</v>
      </c>
      <c r="AW20" s="35">
        <f t="shared" si="15"/>
        <v>0</v>
      </c>
      <c r="AX20" s="80">
        <v>1</v>
      </c>
      <c r="AY20" s="80"/>
      <c r="AZ20" s="80"/>
      <c r="BA20" s="80"/>
      <c r="BB20" s="80"/>
      <c r="BC20" s="80"/>
      <c r="BD20" s="80"/>
      <c r="BE20" s="81"/>
      <c r="BF20" s="82"/>
      <c r="BG20" s="28">
        <f t="shared" si="16"/>
        <v>0</v>
      </c>
      <c r="BH20" s="30">
        <f t="shared" si="0"/>
        <v>0</v>
      </c>
      <c r="BI20" s="35">
        <f t="shared" si="17"/>
        <v>0</v>
      </c>
      <c r="BJ20" s="80">
        <v>1</v>
      </c>
      <c r="BK20" s="80"/>
      <c r="BL20" s="80"/>
      <c r="BM20" s="80"/>
      <c r="BN20" s="80"/>
      <c r="BO20" s="80"/>
      <c r="BP20" s="80"/>
      <c r="BQ20" s="81"/>
      <c r="BR20" s="82"/>
      <c r="BS20" s="28">
        <f t="shared" si="18"/>
        <v>0</v>
      </c>
      <c r="BT20" s="30">
        <f t="shared" si="1"/>
        <v>0</v>
      </c>
      <c r="BU20" s="32">
        <f t="shared" si="19"/>
        <v>0</v>
      </c>
      <c r="BV20" s="79">
        <v>1</v>
      </c>
      <c r="BW20" s="80"/>
      <c r="BX20" s="80"/>
      <c r="BY20" s="80"/>
      <c r="BZ20" s="80"/>
      <c r="CA20" s="81"/>
      <c r="CB20" s="82"/>
      <c r="CC20" s="28">
        <f t="shared" si="20"/>
        <v>0</v>
      </c>
      <c r="CD20" s="30">
        <f t="shared" si="21"/>
        <v>0</v>
      </c>
      <c r="CE20" s="35">
        <f t="shared" si="22"/>
        <v>0</v>
      </c>
      <c r="CF20" s="79">
        <v>1</v>
      </c>
      <c r="CG20" s="80"/>
      <c r="CH20" s="80"/>
      <c r="CI20" s="80"/>
      <c r="CJ20" s="80"/>
      <c r="CK20" s="81"/>
      <c r="CL20" s="82"/>
      <c r="CM20" s="28">
        <f t="shared" si="23"/>
        <v>0</v>
      </c>
      <c r="CN20" s="30">
        <f t="shared" si="24"/>
        <v>0</v>
      </c>
      <c r="CO20" s="35">
        <f t="shared" si="25"/>
        <v>0</v>
      </c>
      <c r="CP20" s="80">
        <v>1</v>
      </c>
      <c r="CQ20" s="80"/>
      <c r="CR20" s="80"/>
      <c r="CS20" s="80"/>
      <c r="CT20" s="80"/>
      <c r="CU20" s="81"/>
      <c r="CV20" s="82"/>
      <c r="CW20" s="28">
        <f t="shared" si="26"/>
        <v>0</v>
      </c>
      <c r="CX20" s="30">
        <f t="shared" si="27"/>
        <v>0</v>
      </c>
      <c r="CY20" s="35">
        <f t="shared" si="28"/>
        <v>0</v>
      </c>
      <c r="CZ20" s="79">
        <v>1</v>
      </c>
      <c r="DA20" s="80"/>
      <c r="DB20" s="80"/>
      <c r="DC20" s="80"/>
      <c r="DD20" s="80"/>
      <c r="DE20" s="81"/>
      <c r="DF20" s="82"/>
      <c r="DG20" s="28">
        <f t="shared" si="29"/>
        <v>0</v>
      </c>
      <c r="DH20" s="30">
        <f t="shared" si="2"/>
        <v>0</v>
      </c>
      <c r="DI20" s="35">
        <f t="shared" si="30"/>
        <v>0</v>
      </c>
      <c r="DJ20" s="80">
        <v>1</v>
      </c>
      <c r="DK20" s="80"/>
      <c r="DL20" s="80"/>
      <c r="DM20" s="80"/>
      <c r="DN20" s="80"/>
      <c r="DO20" s="81"/>
      <c r="DP20" s="82"/>
      <c r="DQ20" s="28">
        <f t="shared" si="31"/>
        <v>0</v>
      </c>
      <c r="DR20" s="30">
        <f t="shared" si="32"/>
        <v>0</v>
      </c>
      <c r="DS20" s="35">
        <f t="shared" si="33"/>
        <v>0</v>
      </c>
      <c r="DT20" s="79"/>
      <c r="DU20" s="80"/>
      <c r="DV20" s="80"/>
      <c r="DW20" s="80"/>
      <c r="DX20" s="80"/>
      <c r="DY20" s="81">
        <v>1</v>
      </c>
      <c r="DZ20" s="82"/>
      <c r="EA20" s="28">
        <f t="shared" si="34"/>
        <v>1.1399999999999999</v>
      </c>
      <c r="EB20" s="30">
        <f t="shared" si="35"/>
        <v>45.599999999999994</v>
      </c>
      <c r="EC20" s="35">
        <f t="shared" si="36"/>
        <v>13.999199999999998</v>
      </c>
      <c r="ED20" s="80">
        <v>1</v>
      </c>
      <c r="EE20" s="80"/>
      <c r="EF20" s="80"/>
      <c r="EG20" s="80"/>
      <c r="EH20" s="80"/>
      <c r="EI20" s="81"/>
      <c r="EJ20" s="82"/>
      <c r="EK20" s="28">
        <f t="shared" si="37"/>
        <v>0</v>
      </c>
      <c r="EL20" s="30">
        <f t="shared" si="38"/>
        <v>0</v>
      </c>
      <c r="EM20" s="35">
        <f t="shared" si="39"/>
        <v>0</v>
      </c>
      <c r="EN20" s="79">
        <v>1</v>
      </c>
      <c r="EO20" s="80"/>
      <c r="EP20" s="80"/>
      <c r="EQ20" s="80"/>
      <c r="ER20" s="80"/>
      <c r="ES20" s="81"/>
      <c r="ET20" s="82"/>
      <c r="EU20" s="28">
        <f t="shared" si="40"/>
        <v>0</v>
      </c>
      <c r="EV20" s="30">
        <f t="shared" si="41"/>
        <v>0</v>
      </c>
      <c r="EW20" s="35">
        <f t="shared" si="42"/>
        <v>0</v>
      </c>
      <c r="EX20" s="80">
        <v>1</v>
      </c>
      <c r="EY20" s="80"/>
      <c r="EZ20" s="80"/>
      <c r="FA20" s="80"/>
      <c r="FB20" s="80"/>
      <c r="FC20" s="81"/>
      <c r="FD20" s="82"/>
      <c r="FE20" s="28">
        <f t="shared" si="43"/>
        <v>0</v>
      </c>
      <c r="FF20" s="30">
        <f t="shared" si="3"/>
        <v>0</v>
      </c>
      <c r="FG20" s="35">
        <f t="shared" si="44"/>
        <v>0</v>
      </c>
      <c r="FH20" s="80"/>
      <c r="FI20" s="80"/>
      <c r="FJ20" s="80">
        <v>1</v>
      </c>
      <c r="FK20" s="80"/>
      <c r="FL20" s="80"/>
      <c r="FM20" s="81"/>
      <c r="FN20" s="82"/>
      <c r="FO20" s="28">
        <f t="shared" si="45"/>
        <v>0.14000000000000001</v>
      </c>
      <c r="FP20" s="30">
        <f t="shared" si="46"/>
        <v>0.70000000000000007</v>
      </c>
      <c r="FQ20" s="35">
        <f t="shared" si="47"/>
        <v>0.47950000000000009</v>
      </c>
      <c r="FR20" s="80">
        <v>1</v>
      </c>
      <c r="FS20" s="80"/>
      <c r="FT20" s="80"/>
      <c r="FU20" s="80"/>
      <c r="FV20" s="80"/>
      <c r="FW20" s="81"/>
      <c r="FX20" s="82"/>
      <c r="FY20" s="28">
        <f t="shared" si="48"/>
        <v>0</v>
      </c>
      <c r="FZ20" s="30">
        <f t="shared" si="49"/>
        <v>0</v>
      </c>
      <c r="GA20" s="35">
        <f t="shared" si="50"/>
        <v>0</v>
      </c>
      <c r="GB20" s="80">
        <v>1</v>
      </c>
      <c r="GC20" s="80"/>
      <c r="GD20" s="80"/>
      <c r="GE20" s="80"/>
      <c r="GF20" s="80"/>
      <c r="GG20" s="81"/>
      <c r="GH20" s="82"/>
      <c r="GI20" s="28">
        <f t="shared" si="51"/>
        <v>0</v>
      </c>
      <c r="GJ20" s="30">
        <f t="shared" si="52"/>
        <v>0</v>
      </c>
      <c r="GK20" s="35">
        <f t="shared" si="53"/>
        <v>0</v>
      </c>
      <c r="GM20" s="74">
        <f t="shared" si="54"/>
        <v>18.011649999999999</v>
      </c>
      <c r="GN20" s="101"/>
    </row>
    <row r="21" spans="1:196">
      <c r="A21" s="78"/>
      <c r="B21" s="80"/>
      <c r="C21" s="80"/>
      <c r="D21" s="80"/>
      <c r="E21" s="80"/>
      <c r="F21" s="80"/>
      <c r="G21" s="80"/>
      <c r="H21" s="80"/>
      <c r="I21" s="81"/>
      <c r="J21" s="82"/>
      <c r="K21" s="28">
        <f t="shared" si="4"/>
        <v>0</v>
      </c>
      <c r="L21" s="30">
        <f t="shared" si="5"/>
        <v>0</v>
      </c>
      <c r="M21" s="35">
        <f t="shared" si="6"/>
        <v>0</v>
      </c>
      <c r="N21" s="80"/>
      <c r="O21" s="80"/>
      <c r="P21" s="80">
        <v>1</v>
      </c>
      <c r="Q21" s="80"/>
      <c r="R21" s="80"/>
      <c r="S21" s="80"/>
      <c r="T21" s="80"/>
      <c r="U21" s="81"/>
      <c r="V21" s="82"/>
      <c r="W21" s="28">
        <f t="shared" si="7"/>
        <v>0.14000000000000001</v>
      </c>
      <c r="X21" s="30">
        <f t="shared" si="8"/>
        <v>7.1400000000000006</v>
      </c>
      <c r="Y21" s="35">
        <f t="shared" si="9"/>
        <v>1.6778999999999999</v>
      </c>
      <c r="Z21" s="80">
        <v>1</v>
      </c>
      <c r="AA21" s="80"/>
      <c r="AB21" s="80"/>
      <c r="AC21" s="80"/>
      <c r="AD21" s="80"/>
      <c r="AE21" s="80"/>
      <c r="AF21" s="80"/>
      <c r="AG21" s="81"/>
      <c r="AH21" s="82"/>
      <c r="AI21" s="28">
        <f t="shared" si="10"/>
        <v>0</v>
      </c>
      <c r="AJ21" s="30">
        <f t="shared" si="11"/>
        <v>0</v>
      </c>
      <c r="AK21" s="35">
        <f t="shared" si="12"/>
        <v>0</v>
      </c>
      <c r="AL21" s="80">
        <v>1</v>
      </c>
      <c r="AM21" s="80"/>
      <c r="AN21" s="80"/>
      <c r="AO21" s="80"/>
      <c r="AP21" s="80"/>
      <c r="AQ21" s="80"/>
      <c r="AR21" s="80"/>
      <c r="AS21" s="81"/>
      <c r="AT21" s="82"/>
      <c r="AU21" s="28">
        <f t="shared" si="13"/>
        <v>0</v>
      </c>
      <c r="AV21" s="30">
        <f t="shared" si="14"/>
        <v>0</v>
      </c>
      <c r="AW21" s="35">
        <f t="shared" si="15"/>
        <v>0</v>
      </c>
      <c r="AX21" s="80">
        <v>1</v>
      </c>
      <c r="AY21" s="80"/>
      <c r="AZ21" s="80"/>
      <c r="BA21" s="80"/>
      <c r="BB21" s="80"/>
      <c r="BC21" s="80"/>
      <c r="BD21" s="80"/>
      <c r="BE21" s="81"/>
      <c r="BF21" s="82"/>
      <c r="BG21" s="28">
        <f t="shared" si="16"/>
        <v>0</v>
      </c>
      <c r="BH21" s="30">
        <f t="shared" si="0"/>
        <v>0</v>
      </c>
      <c r="BI21" s="35">
        <f t="shared" si="17"/>
        <v>0</v>
      </c>
      <c r="BJ21" s="80">
        <v>1</v>
      </c>
      <c r="BK21" s="80"/>
      <c r="BL21" s="80"/>
      <c r="BM21" s="80"/>
      <c r="BN21" s="80"/>
      <c r="BO21" s="80"/>
      <c r="BP21" s="80"/>
      <c r="BQ21" s="81"/>
      <c r="BR21" s="82"/>
      <c r="BS21" s="28">
        <f t="shared" si="18"/>
        <v>0</v>
      </c>
      <c r="BT21" s="30">
        <f t="shared" si="1"/>
        <v>0</v>
      </c>
      <c r="BU21" s="32">
        <f t="shared" si="19"/>
        <v>0</v>
      </c>
      <c r="BV21" s="79"/>
      <c r="BW21" s="80"/>
      <c r="BX21" s="80">
        <v>1</v>
      </c>
      <c r="BY21" s="80"/>
      <c r="BZ21" s="80"/>
      <c r="CA21" s="81"/>
      <c r="CB21" s="82"/>
      <c r="CC21" s="28">
        <f t="shared" si="20"/>
        <v>0.14000000000000001</v>
      </c>
      <c r="CD21" s="30">
        <f t="shared" si="21"/>
        <v>17.920000000000002</v>
      </c>
      <c r="CE21" s="35">
        <f t="shared" si="22"/>
        <v>2.9388800000000006</v>
      </c>
      <c r="CF21" s="79">
        <v>1</v>
      </c>
      <c r="CG21" s="80"/>
      <c r="CH21" s="80"/>
      <c r="CI21" s="80"/>
      <c r="CJ21" s="80"/>
      <c r="CK21" s="81"/>
      <c r="CL21" s="82"/>
      <c r="CM21" s="28">
        <f t="shared" si="23"/>
        <v>0</v>
      </c>
      <c r="CN21" s="30">
        <f t="shared" si="24"/>
        <v>0</v>
      </c>
      <c r="CO21" s="35">
        <f t="shared" si="25"/>
        <v>0</v>
      </c>
      <c r="CP21" s="80"/>
      <c r="CQ21" s="80"/>
      <c r="CR21" s="80"/>
      <c r="CS21" s="80">
        <v>1</v>
      </c>
      <c r="CT21" s="80"/>
      <c r="CU21" s="81"/>
      <c r="CV21" s="82"/>
      <c r="CW21" s="28">
        <f t="shared" si="26"/>
        <v>0.36</v>
      </c>
      <c r="CX21" s="30">
        <f t="shared" si="27"/>
        <v>41.04</v>
      </c>
      <c r="CY21" s="35">
        <f t="shared" si="28"/>
        <v>5.7866399999999993</v>
      </c>
      <c r="CZ21" s="79"/>
      <c r="DA21" s="80"/>
      <c r="DB21" s="80">
        <v>1</v>
      </c>
      <c r="DC21" s="80"/>
      <c r="DD21" s="80"/>
      <c r="DE21" s="81"/>
      <c r="DF21" s="82"/>
      <c r="DG21" s="28">
        <f t="shared" si="29"/>
        <v>0.14000000000000001</v>
      </c>
      <c r="DH21" s="30">
        <f t="shared" si="2"/>
        <v>19.600000000000001</v>
      </c>
      <c r="DI21" s="35">
        <f t="shared" si="30"/>
        <v>2.2540000000000004</v>
      </c>
      <c r="DJ21" s="80">
        <v>1</v>
      </c>
      <c r="DK21" s="80"/>
      <c r="DL21" s="80"/>
      <c r="DM21" s="80"/>
      <c r="DN21" s="80"/>
      <c r="DO21" s="81"/>
      <c r="DP21" s="82"/>
      <c r="DQ21" s="28">
        <f t="shared" si="31"/>
        <v>0</v>
      </c>
      <c r="DR21" s="30">
        <f t="shared" si="32"/>
        <v>0</v>
      </c>
      <c r="DS21" s="35">
        <f t="shared" si="33"/>
        <v>0</v>
      </c>
      <c r="DT21" s="79">
        <v>1</v>
      </c>
      <c r="DU21" s="80"/>
      <c r="DV21" s="80"/>
      <c r="DW21" s="80"/>
      <c r="DX21" s="80"/>
      <c r="DY21" s="81"/>
      <c r="DZ21" s="82"/>
      <c r="EA21" s="28">
        <f t="shared" si="34"/>
        <v>0</v>
      </c>
      <c r="EB21" s="30">
        <f t="shared" si="35"/>
        <v>0</v>
      </c>
      <c r="EC21" s="35">
        <f t="shared" si="36"/>
        <v>0</v>
      </c>
      <c r="ED21" s="80">
        <v>1</v>
      </c>
      <c r="EE21" s="80"/>
      <c r="EF21" s="80"/>
      <c r="EG21" s="80"/>
      <c r="EH21" s="80"/>
      <c r="EI21" s="81"/>
      <c r="EJ21" s="82"/>
      <c r="EK21" s="28">
        <f t="shared" si="37"/>
        <v>0</v>
      </c>
      <c r="EL21" s="30">
        <f t="shared" si="38"/>
        <v>0</v>
      </c>
      <c r="EM21" s="35">
        <f t="shared" si="39"/>
        <v>0</v>
      </c>
      <c r="EN21" s="79">
        <v>1</v>
      </c>
      <c r="EO21" s="80"/>
      <c r="EP21" s="80"/>
      <c r="EQ21" s="80"/>
      <c r="ER21" s="80"/>
      <c r="ES21" s="81"/>
      <c r="ET21" s="82"/>
      <c r="EU21" s="28">
        <f t="shared" si="40"/>
        <v>0</v>
      </c>
      <c r="EV21" s="30">
        <f t="shared" si="41"/>
        <v>0</v>
      </c>
      <c r="EW21" s="35">
        <f t="shared" si="42"/>
        <v>0</v>
      </c>
      <c r="EX21" s="80">
        <v>1</v>
      </c>
      <c r="EY21" s="80"/>
      <c r="EZ21" s="80"/>
      <c r="FA21" s="80"/>
      <c r="FB21" s="80"/>
      <c r="FC21" s="81"/>
      <c r="FD21" s="82"/>
      <c r="FE21" s="28">
        <f t="shared" si="43"/>
        <v>0</v>
      </c>
      <c r="FF21" s="30">
        <f t="shared" si="3"/>
        <v>0</v>
      </c>
      <c r="FG21" s="35">
        <f t="shared" si="44"/>
        <v>0</v>
      </c>
      <c r="FH21" s="80">
        <v>1</v>
      </c>
      <c r="FI21" s="80"/>
      <c r="FJ21" s="80"/>
      <c r="FK21" s="80"/>
      <c r="FL21" s="80"/>
      <c r="FM21" s="81"/>
      <c r="FN21" s="82"/>
      <c r="FO21" s="28">
        <f t="shared" si="45"/>
        <v>0</v>
      </c>
      <c r="FP21" s="30">
        <f t="shared" si="46"/>
        <v>0</v>
      </c>
      <c r="FQ21" s="35">
        <f t="shared" si="47"/>
        <v>0</v>
      </c>
      <c r="FR21" s="80"/>
      <c r="FS21" s="80"/>
      <c r="FT21" s="80"/>
      <c r="FU21" s="80"/>
      <c r="FV21" s="80"/>
      <c r="FW21" s="81">
        <v>1</v>
      </c>
      <c r="FX21" s="82"/>
      <c r="FY21" s="28">
        <f t="shared" si="48"/>
        <v>1.1399999999999999</v>
      </c>
      <c r="FZ21" s="30">
        <f t="shared" si="49"/>
        <v>5.6999999999999993</v>
      </c>
      <c r="GA21" s="35">
        <f t="shared" si="50"/>
        <v>2.2229999999999999</v>
      </c>
      <c r="GB21" s="80">
        <v>1</v>
      </c>
      <c r="GC21" s="80"/>
      <c r="GD21" s="80"/>
      <c r="GE21" s="80"/>
      <c r="GF21" s="80"/>
      <c r="GG21" s="81"/>
      <c r="GH21" s="82"/>
      <c r="GI21" s="28">
        <f t="shared" si="51"/>
        <v>0</v>
      </c>
      <c r="GJ21" s="30">
        <f t="shared" si="52"/>
        <v>0</v>
      </c>
      <c r="GK21" s="35">
        <f t="shared" si="53"/>
        <v>0</v>
      </c>
      <c r="GM21" s="74">
        <f t="shared" si="54"/>
        <v>14.880420000000001</v>
      </c>
      <c r="GN21" s="101"/>
    </row>
    <row r="22" spans="1:196">
      <c r="A22" s="78"/>
      <c r="B22" s="80"/>
      <c r="C22" s="80"/>
      <c r="D22" s="80"/>
      <c r="E22" s="80">
        <v>1</v>
      </c>
      <c r="F22" s="80"/>
      <c r="G22" s="80"/>
      <c r="H22" s="80"/>
      <c r="I22" s="81"/>
      <c r="J22" s="82"/>
      <c r="K22" s="28">
        <f t="shared" si="4"/>
        <v>0.36</v>
      </c>
      <c r="L22" s="30">
        <f t="shared" si="5"/>
        <v>59.4</v>
      </c>
      <c r="M22" s="35">
        <f t="shared" si="6"/>
        <v>7.5438000000000001</v>
      </c>
      <c r="N22" s="80"/>
      <c r="O22" s="80"/>
      <c r="P22" s="80"/>
      <c r="Q22" s="80"/>
      <c r="R22" s="80"/>
      <c r="S22" s="80">
        <v>1</v>
      </c>
      <c r="T22" s="80"/>
      <c r="U22" s="81"/>
      <c r="V22" s="82"/>
      <c r="W22" s="28">
        <f t="shared" si="7"/>
        <v>1.5</v>
      </c>
      <c r="X22" s="30">
        <f t="shared" si="8"/>
        <v>76.5</v>
      </c>
      <c r="Y22" s="35">
        <f t="shared" si="9"/>
        <v>17.977499999999999</v>
      </c>
      <c r="Z22" s="80">
        <v>1</v>
      </c>
      <c r="AA22" s="80"/>
      <c r="AB22" s="80"/>
      <c r="AC22" s="80"/>
      <c r="AD22" s="80"/>
      <c r="AE22" s="80"/>
      <c r="AF22" s="80"/>
      <c r="AG22" s="81"/>
      <c r="AH22" s="82"/>
      <c r="AI22" s="28">
        <f t="shared" si="10"/>
        <v>0</v>
      </c>
      <c r="AJ22" s="30">
        <f t="shared" si="11"/>
        <v>0</v>
      </c>
      <c r="AK22" s="35">
        <f t="shared" si="12"/>
        <v>0</v>
      </c>
      <c r="AL22" s="80"/>
      <c r="AM22" s="80"/>
      <c r="AN22" s="80"/>
      <c r="AO22" s="80"/>
      <c r="AP22" s="80"/>
      <c r="AQ22" s="80"/>
      <c r="AR22" s="80">
        <v>1</v>
      </c>
      <c r="AS22" s="81"/>
      <c r="AT22" s="82"/>
      <c r="AU22" s="28">
        <f t="shared" si="13"/>
        <v>3.5</v>
      </c>
      <c r="AV22" s="30">
        <f t="shared" si="14"/>
        <v>119</v>
      </c>
      <c r="AW22" s="35">
        <f t="shared" si="15"/>
        <v>37.603999999999999</v>
      </c>
      <c r="AX22" s="80">
        <v>1</v>
      </c>
      <c r="AY22" s="80"/>
      <c r="AZ22" s="80"/>
      <c r="BA22" s="80"/>
      <c r="BB22" s="80"/>
      <c r="BC22" s="80"/>
      <c r="BD22" s="80"/>
      <c r="BE22" s="81"/>
      <c r="BF22" s="82"/>
      <c r="BG22" s="28">
        <f t="shared" si="16"/>
        <v>0</v>
      </c>
      <c r="BH22" s="30">
        <f t="shared" si="0"/>
        <v>0</v>
      </c>
      <c r="BI22" s="35">
        <f t="shared" si="17"/>
        <v>0</v>
      </c>
      <c r="BJ22" s="80">
        <v>1</v>
      </c>
      <c r="BK22" s="80"/>
      <c r="BL22" s="80"/>
      <c r="BM22" s="80"/>
      <c r="BN22" s="80"/>
      <c r="BO22" s="80"/>
      <c r="BP22" s="80"/>
      <c r="BQ22" s="81"/>
      <c r="BR22" s="82"/>
      <c r="BS22" s="28">
        <f t="shared" si="18"/>
        <v>0</v>
      </c>
      <c r="BT22" s="30">
        <f t="shared" si="1"/>
        <v>0</v>
      </c>
      <c r="BU22" s="32">
        <f t="shared" si="19"/>
        <v>0</v>
      </c>
      <c r="BV22" s="79"/>
      <c r="BW22" s="80"/>
      <c r="BX22" s="80"/>
      <c r="BY22" s="80">
        <v>1</v>
      </c>
      <c r="BZ22" s="80"/>
      <c r="CA22" s="81"/>
      <c r="CB22" s="82"/>
      <c r="CC22" s="28">
        <f t="shared" si="20"/>
        <v>0.36</v>
      </c>
      <c r="CD22" s="30">
        <f t="shared" si="21"/>
        <v>46.08</v>
      </c>
      <c r="CE22" s="35">
        <f t="shared" si="22"/>
        <v>7.5571200000000003</v>
      </c>
      <c r="CF22" s="79"/>
      <c r="CG22" s="80"/>
      <c r="CH22" s="80"/>
      <c r="CI22" s="80"/>
      <c r="CJ22" s="80">
        <v>1</v>
      </c>
      <c r="CK22" s="81"/>
      <c r="CL22" s="82"/>
      <c r="CM22" s="28">
        <f t="shared" si="23"/>
        <v>0.71</v>
      </c>
      <c r="CN22" s="30">
        <f t="shared" si="24"/>
        <v>48.989999999999995</v>
      </c>
      <c r="CO22" s="35">
        <f t="shared" si="25"/>
        <v>10.483859999999998</v>
      </c>
      <c r="CP22" s="80">
        <v>1</v>
      </c>
      <c r="CQ22" s="80"/>
      <c r="CR22" s="80"/>
      <c r="CS22" s="80"/>
      <c r="CT22" s="80"/>
      <c r="CU22" s="81"/>
      <c r="CV22" s="82"/>
      <c r="CW22" s="28">
        <f t="shared" si="26"/>
        <v>0</v>
      </c>
      <c r="CX22" s="30">
        <f t="shared" si="27"/>
        <v>0</v>
      </c>
      <c r="CY22" s="35">
        <f t="shared" si="28"/>
        <v>0</v>
      </c>
      <c r="CZ22" s="79">
        <v>1</v>
      </c>
      <c r="DA22" s="80"/>
      <c r="DB22" s="80"/>
      <c r="DC22" s="80"/>
      <c r="DD22" s="80"/>
      <c r="DE22" s="81"/>
      <c r="DF22" s="82"/>
      <c r="DG22" s="28">
        <f t="shared" si="29"/>
        <v>0</v>
      </c>
      <c r="DH22" s="30">
        <f t="shared" si="2"/>
        <v>0</v>
      </c>
      <c r="DI22" s="35">
        <f t="shared" si="30"/>
        <v>0</v>
      </c>
      <c r="DJ22" s="80">
        <v>1</v>
      </c>
      <c r="DK22" s="80"/>
      <c r="DL22" s="80"/>
      <c r="DM22" s="80"/>
      <c r="DN22" s="80"/>
      <c r="DO22" s="81"/>
      <c r="DP22" s="82"/>
      <c r="DQ22" s="28">
        <f t="shared" si="31"/>
        <v>0</v>
      </c>
      <c r="DR22" s="30">
        <f t="shared" si="32"/>
        <v>0</v>
      </c>
      <c r="DS22" s="35">
        <f t="shared" si="33"/>
        <v>0</v>
      </c>
      <c r="DT22" s="79"/>
      <c r="DU22" s="80"/>
      <c r="DV22" s="80"/>
      <c r="DW22" s="80"/>
      <c r="DX22" s="80">
        <v>1</v>
      </c>
      <c r="DY22" s="81"/>
      <c r="DZ22" s="82"/>
      <c r="EA22" s="28">
        <f t="shared" si="34"/>
        <v>0.71</v>
      </c>
      <c r="EB22" s="30">
        <f t="shared" si="35"/>
        <v>28.4</v>
      </c>
      <c r="EC22" s="35">
        <f t="shared" si="36"/>
        <v>8.7187999999999999</v>
      </c>
      <c r="ED22" s="80">
        <v>1</v>
      </c>
      <c r="EE22" s="80"/>
      <c r="EF22" s="80"/>
      <c r="EG22" s="80"/>
      <c r="EH22" s="80"/>
      <c r="EI22" s="81"/>
      <c r="EJ22" s="82"/>
      <c r="EK22" s="28">
        <f t="shared" si="37"/>
        <v>0</v>
      </c>
      <c r="EL22" s="30">
        <f t="shared" si="38"/>
        <v>0</v>
      </c>
      <c r="EM22" s="35">
        <f t="shared" si="39"/>
        <v>0</v>
      </c>
      <c r="EN22" s="79"/>
      <c r="EO22" s="80"/>
      <c r="EP22" s="80"/>
      <c r="EQ22" s="80"/>
      <c r="ER22" s="80"/>
      <c r="ES22" s="81">
        <v>1</v>
      </c>
      <c r="ET22" s="82"/>
      <c r="EU22" s="28">
        <f t="shared" si="40"/>
        <v>1.1399999999999999</v>
      </c>
      <c r="EV22" s="30">
        <f t="shared" si="41"/>
        <v>5.6999999999999993</v>
      </c>
      <c r="EW22" s="35">
        <f t="shared" si="42"/>
        <v>4.6853999999999996</v>
      </c>
      <c r="EX22" s="80">
        <v>1</v>
      </c>
      <c r="EY22" s="80"/>
      <c r="EZ22" s="80"/>
      <c r="FA22" s="80"/>
      <c r="FB22" s="80"/>
      <c r="FC22" s="81"/>
      <c r="FD22" s="82"/>
      <c r="FE22" s="28">
        <f t="shared" si="43"/>
        <v>0</v>
      </c>
      <c r="FF22" s="30">
        <f t="shared" si="3"/>
        <v>0</v>
      </c>
      <c r="FG22" s="35">
        <f t="shared" si="44"/>
        <v>0</v>
      </c>
      <c r="FH22" s="80">
        <v>1</v>
      </c>
      <c r="FI22" s="80"/>
      <c r="FJ22" s="80"/>
      <c r="FK22" s="80"/>
      <c r="FL22" s="80"/>
      <c r="FM22" s="81"/>
      <c r="FN22" s="82"/>
      <c r="FO22" s="28">
        <f t="shared" si="45"/>
        <v>0</v>
      </c>
      <c r="FP22" s="30">
        <f t="shared" si="46"/>
        <v>0</v>
      </c>
      <c r="FQ22" s="35">
        <f t="shared" si="47"/>
        <v>0</v>
      </c>
      <c r="FR22" s="80">
        <v>1</v>
      </c>
      <c r="FS22" s="80"/>
      <c r="FT22" s="80"/>
      <c r="FU22" s="80"/>
      <c r="FV22" s="80"/>
      <c r="FW22" s="81"/>
      <c r="FX22" s="82"/>
      <c r="FY22" s="28">
        <f t="shared" si="48"/>
        <v>0</v>
      </c>
      <c r="FZ22" s="30">
        <f t="shared" si="49"/>
        <v>0</v>
      </c>
      <c r="GA22" s="35">
        <f t="shared" si="50"/>
        <v>0</v>
      </c>
      <c r="GB22" s="80"/>
      <c r="GC22" s="80"/>
      <c r="GD22" s="80"/>
      <c r="GE22" s="80"/>
      <c r="GF22" s="80">
        <v>1</v>
      </c>
      <c r="GG22" s="81"/>
      <c r="GH22" s="82"/>
      <c r="GI22" s="28">
        <f t="shared" si="51"/>
        <v>0.71</v>
      </c>
      <c r="GJ22" s="30">
        <f t="shared" si="52"/>
        <v>17.75</v>
      </c>
      <c r="GK22" s="35">
        <f t="shared" si="53"/>
        <v>9.0169999999999995</v>
      </c>
      <c r="GM22" s="74">
        <f t="shared" si="54"/>
        <v>103.58747999999999</v>
      </c>
      <c r="GN22" s="101"/>
    </row>
    <row r="23" spans="1:196">
      <c r="A23" s="78"/>
      <c r="B23" s="80">
        <v>1</v>
      </c>
      <c r="C23" s="80"/>
      <c r="D23" s="80"/>
      <c r="E23" s="80"/>
      <c r="F23" s="80"/>
      <c r="G23" s="80"/>
      <c r="H23" s="80"/>
      <c r="I23" s="81"/>
      <c r="J23" s="82"/>
      <c r="K23" s="28">
        <f t="shared" si="4"/>
        <v>0</v>
      </c>
      <c r="L23" s="30">
        <f t="shared" si="5"/>
        <v>0</v>
      </c>
      <c r="M23" s="35">
        <f t="shared" si="6"/>
        <v>0</v>
      </c>
      <c r="N23" s="80"/>
      <c r="O23" s="80">
        <v>1</v>
      </c>
      <c r="P23" s="80"/>
      <c r="Q23" s="80"/>
      <c r="R23" s="80"/>
      <c r="S23" s="80"/>
      <c r="T23" s="80"/>
      <c r="U23" s="81"/>
      <c r="V23" s="82"/>
      <c r="W23" s="28">
        <f t="shared" si="7"/>
        <v>0.05</v>
      </c>
      <c r="X23" s="30">
        <f t="shared" si="8"/>
        <v>2.5500000000000003</v>
      </c>
      <c r="Y23" s="35">
        <f t="shared" si="9"/>
        <v>0.59925000000000006</v>
      </c>
      <c r="Z23" s="80">
        <v>1</v>
      </c>
      <c r="AA23" s="80"/>
      <c r="AB23" s="80"/>
      <c r="AC23" s="80"/>
      <c r="AD23" s="80"/>
      <c r="AE23" s="80"/>
      <c r="AF23" s="80"/>
      <c r="AG23" s="81"/>
      <c r="AH23" s="82"/>
      <c r="AI23" s="28">
        <f t="shared" si="10"/>
        <v>0</v>
      </c>
      <c r="AJ23" s="30">
        <f t="shared" si="11"/>
        <v>0</v>
      </c>
      <c r="AK23" s="35">
        <f t="shared" si="12"/>
        <v>0</v>
      </c>
      <c r="AL23" s="80">
        <v>1</v>
      </c>
      <c r="AM23" s="80"/>
      <c r="AN23" s="80"/>
      <c r="AO23" s="80"/>
      <c r="AP23" s="80"/>
      <c r="AQ23" s="80"/>
      <c r="AR23" s="80"/>
      <c r="AS23" s="81"/>
      <c r="AT23" s="82"/>
      <c r="AU23" s="28">
        <f t="shared" si="13"/>
        <v>0</v>
      </c>
      <c r="AV23" s="30">
        <f t="shared" si="14"/>
        <v>0</v>
      </c>
      <c r="AW23" s="35">
        <f t="shared" si="15"/>
        <v>0</v>
      </c>
      <c r="AX23" s="80">
        <v>1</v>
      </c>
      <c r="AY23" s="80"/>
      <c r="AZ23" s="80"/>
      <c r="BA23" s="80"/>
      <c r="BB23" s="80"/>
      <c r="BC23" s="80"/>
      <c r="BD23" s="80"/>
      <c r="BE23" s="81"/>
      <c r="BF23" s="82"/>
      <c r="BG23" s="28">
        <f t="shared" si="16"/>
        <v>0</v>
      </c>
      <c r="BH23" s="30">
        <f t="shared" si="0"/>
        <v>0</v>
      </c>
      <c r="BI23" s="35">
        <f t="shared" si="17"/>
        <v>0</v>
      </c>
      <c r="BJ23" s="80">
        <v>1</v>
      </c>
      <c r="BK23" s="80"/>
      <c r="BL23" s="80"/>
      <c r="BM23" s="80"/>
      <c r="BN23" s="80"/>
      <c r="BO23" s="80"/>
      <c r="BP23" s="80"/>
      <c r="BQ23" s="81"/>
      <c r="BR23" s="82"/>
      <c r="BS23" s="28">
        <f t="shared" si="18"/>
        <v>0</v>
      </c>
      <c r="BT23" s="30">
        <f t="shared" si="1"/>
        <v>0</v>
      </c>
      <c r="BU23" s="32">
        <f t="shared" si="19"/>
        <v>0</v>
      </c>
      <c r="BV23" s="79"/>
      <c r="BW23" s="80"/>
      <c r="BX23" s="80">
        <v>1</v>
      </c>
      <c r="BY23" s="80"/>
      <c r="BZ23" s="80"/>
      <c r="CA23" s="81"/>
      <c r="CB23" s="82"/>
      <c r="CC23" s="28">
        <f t="shared" si="20"/>
        <v>0.14000000000000001</v>
      </c>
      <c r="CD23" s="30">
        <f t="shared" si="21"/>
        <v>17.920000000000002</v>
      </c>
      <c r="CE23" s="35">
        <f t="shared" si="22"/>
        <v>2.9388800000000006</v>
      </c>
      <c r="CF23" s="79">
        <v>1</v>
      </c>
      <c r="CG23" s="80"/>
      <c r="CH23" s="80"/>
      <c r="CI23" s="80"/>
      <c r="CJ23" s="80"/>
      <c r="CK23" s="81"/>
      <c r="CL23" s="82"/>
      <c r="CM23" s="28">
        <f t="shared" si="23"/>
        <v>0</v>
      </c>
      <c r="CN23" s="30">
        <f t="shared" si="24"/>
        <v>0</v>
      </c>
      <c r="CO23" s="35">
        <f t="shared" si="25"/>
        <v>0</v>
      </c>
      <c r="CP23" s="80">
        <v>1</v>
      </c>
      <c r="CQ23" s="80"/>
      <c r="CR23" s="80"/>
      <c r="CS23" s="80"/>
      <c r="CT23" s="80"/>
      <c r="CU23" s="81"/>
      <c r="CV23" s="82"/>
      <c r="CW23" s="28">
        <f t="shared" si="26"/>
        <v>0</v>
      </c>
      <c r="CX23" s="30">
        <f t="shared" si="27"/>
        <v>0</v>
      </c>
      <c r="CY23" s="35">
        <f t="shared" si="28"/>
        <v>0</v>
      </c>
      <c r="CZ23" s="79"/>
      <c r="DA23" s="80"/>
      <c r="DB23" s="80">
        <v>1</v>
      </c>
      <c r="DC23" s="80"/>
      <c r="DD23" s="80"/>
      <c r="DE23" s="81"/>
      <c r="DF23" s="82"/>
      <c r="DG23" s="28">
        <f t="shared" si="29"/>
        <v>0.14000000000000001</v>
      </c>
      <c r="DH23" s="30">
        <f t="shared" si="2"/>
        <v>19.600000000000001</v>
      </c>
      <c r="DI23" s="35">
        <f t="shared" si="30"/>
        <v>2.2540000000000004</v>
      </c>
      <c r="DJ23" s="80"/>
      <c r="DK23" s="80"/>
      <c r="DL23" s="80"/>
      <c r="DM23" s="80"/>
      <c r="DN23" s="80"/>
      <c r="DO23" s="81">
        <v>1</v>
      </c>
      <c r="DP23" s="82"/>
      <c r="DQ23" s="28">
        <f t="shared" si="31"/>
        <v>1.1399999999999999</v>
      </c>
      <c r="DR23" s="30">
        <f t="shared" si="32"/>
        <v>142.5</v>
      </c>
      <c r="DS23" s="35">
        <f t="shared" si="33"/>
        <v>9.4050000000000011</v>
      </c>
      <c r="DT23" s="79">
        <v>1</v>
      </c>
      <c r="DU23" s="80"/>
      <c r="DV23" s="80"/>
      <c r="DW23" s="80"/>
      <c r="DX23" s="80"/>
      <c r="DY23" s="81"/>
      <c r="DZ23" s="82"/>
      <c r="EA23" s="28">
        <f t="shared" si="34"/>
        <v>0</v>
      </c>
      <c r="EB23" s="30">
        <f t="shared" si="35"/>
        <v>0</v>
      </c>
      <c r="EC23" s="35">
        <f t="shared" si="36"/>
        <v>0</v>
      </c>
      <c r="ED23" s="80">
        <v>1</v>
      </c>
      <c r="EE23" s="80"/>
      <c r="EF23" s="80"/>
      <c r="EG23" s="80"/>
      <c r="EH23" s="80"/>
      <c r="EI23" s="81"/>
      <c r="EJ23" s="82"/>
      <c r="EK23" s="28">
        <f t="shared" si="37"/>
        <v>0</v>
      </c>
      <c r="EL23" s="30">
        <f t="shared" si="38"/>
        <v>0</v>
      </c>
      <c r="EM23" s="35">
        <f t="shared" si="39"/>
        <v>0</v>
      </c>
      <c r="EN23" s="79"/>
      <c r="EO23" s="80">
        <v>1</v>
      </c>
      <c r="EP23" s="80"/>
      <c r="EQ23" s="80"/>
      <c r="ER23" s="80"/>
      <c r="ES23" s="81"/>
      <c r="ET23" s="82"/>
      <c r="EU23" s="28">
        <f t="shared" si="40"/>
        <v>0.05</v>
      </c>
      <c r="EV23" s="30">
        <f t="shared" si="41"/>
        <v>0.25</v>
      </c>
      <c r="EW23" s="35">
        <f t="shared" si="42"/>
        <v>0.20549999999999999</v>
      </c>
      <c r="EX23" s="80">
        <v>1</v>
      </c>
      <c r="EY23" s="80"/>
      <c r="EZ23" s="80"/>
      <c r="FA23" s="80"/>
      <c r="FB23" s="80"/>
      <c r="FC23" s="81"/>
      <c r="FD23" s="82"/>
      <c r="FE23" s="28">
        <f t="shared" si="43"/>
        <v>0</v>
      </c>
      <c r="FF23" s="30">
        <f t="shared" si="3"/>
        <v>0</v>
      </c>
      <c r="FG23" s="35">
        <f t="shared" si="44"/>
        <v>0</v>
      </c>
      <c r="FH23" s="80">
        <v>1</v>
      </c>
      <c r="FI23" s="80"/>
      <c r="FJ23" s="80"/>
      <c r="FK23" s="80"/>
      <c r="FL23" s="80"/>
      <c r="FM23" s="81"/>
      <c r="FN23" s="82"/>
      <c r="FO23" s="28">
        <f t="shared" si="45"/>
        <v>0</v>
      </c>
      <c r="FP23" s="30">
        <f t="shared" si="46"/>
        <v>0</v>
      </c>
      <c r="FQ23" s="35">
        <f t="shared" si="47"/>
        <v>0</v>
      </c>
      <c r="FR23" s="80">
        <v>1</v>
      </c>
      <c r="FS23" s="80"/>
      <c r="FT23" s="80"/>
      <c r="FU23" s="80"/>
      <c r="FV23" s="80"/>
      <c r="FW23" s="81"/>
      <c r="FX23" s="82"/>
      <c r="FY23" s="28">
        <f t="shared" si="48"/>
        <v>0</v>
      </c>
      <c r="FZ23" s="30">
        <f t="shared" si="49"/>
        <v>0</v>
      </c>
      <c r="GA23" s="35">
        <f t="shared" si="50"/>
        <v>0</v>
      </c>
      <c r="GB23" s="80">
        <v>1</v>
      </c>
      <c r="GC23" s="80"/>
      <c r="GD23" s="80"/>
      <c r="GE23" s="80"/>
      <c r="GF23" s="80"/>
      <c r="GG23" s="81"/>
      <c r="GH23" s="82"/>
      <c r="GI23" s="28">
        <f t="shared" si="51"/>
        <v>0</v>
      </c>
      <c r="GJ23" s="30">
        <f t="shared" si="52"/>
        <v>0</v>
      </c>
      <c r="GK23" s="35">
        <f t="shared" si="53"/>
        <v>0</v>
      </c>
      <c r="GM23" s="74">
        <f t="shared" si="54"/>
        <v>15.402630000000002</v>
      </c>
      <c r="GN23" s="101"/>
    </row>
    <row r="24" spans="1:196">
      <c r="A24" s="78"/>
      <c r="B24" s="80"/>
      <c r="C24" s="80">
        <v>1</v>
      </c>
      <c r="D24" s="80"/>
      <c r="E24" s="80"/>
      <c r="F24" s="80"/>
      <c r="G24" s="80"/>
      <c r="H24" s="80"/>
      <c r="I24" s="81"/>
      <c r="J24" s="82"/>
      <c r="K24" s="28">
        <f t="shared" si="4"/>
        <v>0.05</v>
      </c>
      <c r="L24" s="30">
        <f t="shared" si="5"/>
        <v>8.25</v>
      </c>
      <c r="M24" s="35">
        <f t="shared" si="6"/>
        <v>1.04775</v>
      </c>
      <c r="N24" s="80"/>
      <c r="O24" s="80">
        <v>1</v>
      </c>
      <c r="P24" s="80"/>
      <c r="Q24" s="80"/>
      <c r="R24" s="80"/>
      <c r="S24" s="80"/>
      <c r="T24" s="80"/>
      <c r="U24" s="81"/>
      <c r="V24" s="82"/>
      <c r="W24" s="28">
        <f t="shared" si="7"/>
        <v>0.05</v>
      </c>
      <c r="X24" s="30">
        <f t="shared" si="8"/>
        <v>2.5500000000000003</v>
      </c>
      <c r="Y24" s="35">
        <f t="shared" si="9"/>
        <v>0.59925000000000006</v>
      </c>
      <c r="Z24" s="80">
        <v>1</v>
      </c>
      <c r="AA24" s="80"/>
      <c r="AB24" s="80"/>
      <c r="AC24" s="80"/>
      <c r="AD24" s="80"/>
      <c r="AE24" s="80"/>
      <c r="AF24" s="80"/>
      <c r="AG24" s="81"/>
      <c r="AH24" s="82"/>
      <c r="AI24" s="28">
        <f t="shared" si="10"/>
        <v>0</v>
      </c>
      <c r="AJ24" s="30">
        <f t="shared" si="11"/>
        <v>0</v>
      </c>
      <c r="AK24" s="35">
        <f t="shared" si="12"/>
        <v>0</v>
      </c>
      <c r="AL24" s="80"/>
      <c r="AM24" s="80"/>
      <c r="AN24" s="80"/>
      <c r="AO24" s="80"/>
      <c r="AP24" s="80">
        <v>1</v>
      </c>
      <c r="AQ24" s="80"/>
      <c r="AR24" s="80"/>
      <c r="AS24" s="81"/>
      <c r="AT24" s="82"/>
      <c r="AU24" s="28">
        <f t="shared" si="13"/>
        <v>0.71</v>
      </c>
      <c r="AV24" s="30">
        <f t="shared" si="14"/>
        <v>24.14</v>
      </c>
      <c r="AW24" s="35">
        <f t="shared" si="15"/>
        <v>7.6282399999999999</v>
      </c>
      <c r="AX24" s="80">
        <v>1</v>
      </c>
      <c r="AY24" s="80"/>
      <c r="AZ24" s="80"/>
      <c r="BA24" s="80"/>
      <c r="BB24" s="80"/>
      <c r="BC24" s="80"/>
      <c r="BD24" s="80"/>
      <c r="BE24" s="81"/>
      <c r="BF24" s="82"/>
      <c r="BG24" s="28">
        <f t="shared" si="16"/>
        <v>0</v>
      </c>
      <c r="BH24" s="30">
        <f t="shared" si="0"/>
        <v>0</v>
      </c>
      <c r="BI24" s="35">
        <f t="shared" si="17"/>
        <v>0</v>
      </c>
      <c r="BJ24" s="80">
        <v>1</v>
      </c>
      <c r="BK24" s="80"/>
      <c r="BL24" s="80"/>
      <c r="BM24" s="80"/>
      <c r="BN24" s="80"/>
      <c r="BO24" s="80"/>
      <c r="BP24" s="80"/>
      <c r="BQ24" s="81"/>
      <c r="BR24" s="82"/>
      <c r="BS24" s="28">
        <f t="shared" si="18"/>
        <v>0</v>
      </c>
      <c r="BT24" s="30">
        <f t="shared" si="1"/>
        <v>0</v>
      </c>
      <c r="BU24" s="32">
        <f t="shared" si="19"/>
        <v>0</v>
      </c>
      <c r="BV24" s="79"/>
      <c r="BW24" s="80"/>
      <c r="BX24" s="80"/>
      <c r="BY24" s="80"/>
      <c r="BZ24" s="80"/>
      <c r="CA24" s="81">
        <v>1</v>
      </c>
      <c r="CB24" s="82"/>
      <c r="CC24" s="28">
        <f t="shared" si="20"/>
        <v>1.1399999999999999</v>
      </c>
      <c r="CD24" s="30">
        <f t="shared" si="21"/>
        <v>145.91999999999999</v>
      </c>
      <c r="CE24" s="35">
        <f t="shared" si="22"/>
        <v>23.930879999999998</v>
      </c>
      <c r="CF24" s="79"/>
      <c r="CG24" s="80"/>
      <c r="CH24" s="80"/>
      <c r="CI24" s="80">
        <v>1</v>
      </c>
      <c r="CJ24" s="80"/>
      <c r="CK24" s="81"/>
      <c r="CL24" s="82"/>
      <c r="CM24" s="28">
        <f t="shared" si="23"/>
        <v>0.36</v>
      </c>
      <c r="CN24" s="30">
        <f t="shared" si="24"/>
        <v>24.84</v>
      </c>
      <c r="CO24" s="35">
        <f t="shared" si="25"/>
        <v>5.31576</v>
      </c>
      <c r="CP24" s="80"/>
      <c r="CQ24" s="80">
        <v>1</v>
      </c>
      <c r="CR24" s="80"/>
      <c r="CS24" s="80"/>
      <c r="CT24" s="80"/>
      <c r="CU24" s="81"/>
      <c r="CV24" s="82"/>
      <c r="CW24" s="28">
        <f t="shared" si="26"/>
        <v>0.05</v>
      </c>
      <c r="CX24" s="30">
        <f t="shared" si="27"/>
        <v>5.7</v>
      </c>
      <c r="CY24" s="35">
        <f t="shared" si="28"/>
        <v>0.80369999999999997</v>
      </c>
      <c r="CZ24" s="79"/>
      <c r="DA24" s="80"/>
      <c r="DB24" s="80">
        <v>1</v>
      </c>
      <c r="DC24" s="80"/>
      <c r="DD24" s="80"/>
      <c r="DE24" s="81"/>
      <c r="DF24" s="82"/>
      <c r="DG24" s="28">
        <f t="shared" si="29"/>
        <v>0.14000000000000001</v>
      </c>
      <c r="DH24" s="30">
        <f t="shared" si="2"/>
        <v>19.600000000000001</v>
      </c>
      <c r="DI24" s="35">
        <f t="shared" si="30"/>
        <v>2.2540000000000004</v>
      </c>
      <c r="DJ24" s="80">
        <v>1</v>
      </c>
      <c r="DK24" s="80"/>
      <c r="DL24" s="80"/>
      <c r="DM24" s="80"/>
      <c r="DN24" s="80"/>
      <c r="DO24" s="81"/>
      <c r="DP24" s="82"/>
      <c r="DQ24" s="28">
        <f t="shared" si="31"/>
        <v>0</v>
      </c>
      <c r="DR24" s="30">
        <f t="shared" si="32"/>
        <v>0</v>
      </c>
      <c r="DS24" s="35">
        <f t="shared" si="33"/>
        <v>0</v>
      </c>
      <c r="DT24" s="79"/>
      <c r="DU24" s="80"/>
      <c r="DV24" s="80">
        <v>1</v>
      </c>
      <c r="DW24" s="80"/>
      <c r="DX24" s="80"/>
      <c r="DY24" s="81"/>
      <c r="DZ24" s="82"/>
      <c r="EA24" s="28">
        <f t="shared" si="34"/>
        <v>0.14000000000000001</v>
      </c>
      <c r="EB24" s="30">
        <f t="shared" si="35"/>
        <v>5.6000000000000005</v>
      </c>
      <c r="EC24" s="35">
        <f t="shared" si="36"/>
        <v>1.7192000000000001</v>
      </c>
      <c r="ED24" s="80">
        <v>1</v>
      </c>
      <c r="EE24" s="80"/>
      <c r="EF24" s="80"/>
      <c r="EG24" s="80"/>
      <c r="EH24" s="80"/>
      <c r="EI24" s="81"/>
      <c r="EJ24" s="82"/>
      <c r="EK24" s="28">
        <f t="shared" si="37"/>
        <v>0</v>
      </c>
      <c r="EL24" s="30">
        <f t="shared" si="38"/>
        <v>0</v>
      </c>
      <c r="EM24" s="35">
        <f t="shared" si="39"/>
        <v>0</v>
      </c>
      <c r="EN24" s="79"/>
      <c r="EO24" s="80"/>
      <c r="EP24" s="80"/>
      <c r="EQ24" s="80"/>
      <c r="ER24" s="80"/>
      <c r="ES24" s="81">
        <v>1</v>
      </c>
      <c r="ET24" s="82"/>
      <c r="EU24" s="28">
        <f t="shared" si="40"/>
        <v>1.1399999999999999</v>
      </c>
      <c r="EV24" s="30">
        <f t="shared" si="41"/>
        <v>5.6999999999999993</v>
      </c>
      <c r="EW24" s="35">
        <f t="shared" si="42"/>
        <v>4.6853999999999996</v>
      </c>
      <c r="EX24" s="80">
        <v>1</v>
      </c>
      <c r="EY24" s="80"/>
      <c r="EZ24" s="80"/>
      <c r="FA24" s="80"/>
      <c r="FB24" s="80"/>
      <c r="FC24" s="81"/>
      <c r="FD24" s="82"/>
      <c r="FE24" s="28">
        <f t="shared" si="43"/>
        <v>0</v>
      </c>
      <c r="FF24" s="30">
        <f t="shared" si="3"/>
        <v>0</v>
      </c>
      <c r="FG24" s="35">
        <f t="shared" si="44"/>
        <v>0</v>
      </c>
      <c r="FH24" s="80">
        <v>1</v>
      </c>
      <c r="FI24" s="80"/>
      <c r="FJ24" s="80"/>
      <c r="FK24" s="80"/>
      <c r="FL24" s="80"/>
      <c r="FM24" s="81"/>
      <c r="FN24" s="82"/>
      <c r="FO24" s="28">
        <f t="shared" si="45"/>
        <v>0</v>
      </c>
      <c r="FP24" s="30">
        <f t="shared" si="46"/>
        <v>0</v>
      </c>
      <c r="FQ24" s="35">
        <f t="shared" si="47"/>
        <v>0</v>
      </c>
      <c r="FR24" s="80">
        <v>1</v>
      </c>
      <c r="FS24" s="80"/>
      <c r="FT24" s="80"/>
      <c r="FU24" s="80"/>
      <c r="FV24" s="80"/>
      <c r="FW24" s="81"/>
      <c r="FX24" s="82"/>
      <c r="FY24" s="28">
        <f t="shared" si="48"/>
        <v>0</v>
      </c>
      <c r="FZ24" s="30">
        <f t="shared" si="49"/>
        <v>0</v>
      </c>
      <c r="GA24" s="35">
        <f t="shared" si="50"/>
        <v>0</v>
      </c>
      <c r="GB24" s="80"/>
      <c r="GC24" s="80"/>
      <c r="GD24" s="80"/>
      <c r="GE24" s="80">
        <v>1</v>
      </c>
      <c r="GF24" s="80"/>
      <c r="GG24" s="81"/>
      <c r="GH24" s="82"/>
      <c r="GI24" s="28">
        <f t="shared" si="51"/>
        <v>0.36</v>
      </c>
      <c r="GJ24" s="30">
        <f t="shared" si="52"/>
        <v>9</v>
      </c>
      <c r="GK24" s="35">
        <f t="shared" si="53"/>
        <v>4.5720000000000001</v>
      </c>
      <c r="GM24" s="74">
        <f t="shared" si="54"/>
        <v>52.556179999999998</v>
      </c>
      <c r="GN24" s="101"/>
    </row>
    <row r="25" spans="1:196">
      <c r="A25" s="78"/>
      <c r="B25" s="80"/>
      <c r="C25" s="80"/>
      <c r="D25" s="80">
        <v>1</v>
      </c>
      <c r="E25" s="80"/>
      <c r="F25" s="80"/>
      <c r="G25" s="80"/>
      <c r="H25" s="80"/>
      <c r="I25" s="81"/>
      <c r="J25" s="82"/>
      <c r="K25" s="28">
        <f t="shared" si="4"/>
        <v>0.14000000000000001</v>
      </c>
      <c r="L25" s="30">
        <f t="shared" si="5"/>
        <v>23.1</v>
      </c>
      <c r="M25" s="35">
        <f t="shared" si="6"/>
        <v>2.9337000000000004</v>
      </c>
      <c r="N25" s="80"/>
      <c r="O25" s="80"/>
      <c r="P25" s="80"/>
      <c r="Q25" s="80"/>
      <c r="R25" s="80"/>
      <c r="S25" s="80">
        <v>1</v>
      </c>
      <c r="T25" s="80"/>
      <c r="U25" s="81"/>
      <c r="V25" s="82"/>
      <c r="W25" s="28">
        <f t="shared" si="7"/>
        <v>1.5</v>
      </c>
      <c r="X25" s="30">
        <f t="shared" si="8"/>
        <v>76.5</v>
      </c>
      <c r="Y25" s="35">
        <f t="shared" si="9"/>
        <v>17.977499999999999</v>
      </c>
      <c r="Z25" s="80"/>
      <c r="AA25" s="80"/>
      <c r="AB25" s="80">
        <v>1</v>
      </c>
      <c r="AC25" s="80"/>
      <c r="AD25" s="80"/>
      <c r="AE25" s="80"/>
      <c r="AF25" s="80"/>
      <c r="AG25" s="81"/>
      <c r="AH25" s="82"/>
      <c r="AI25" s="28">
        <f t="shared" si="10"/>
        <v>0.14000000000000001</v>
      </c>
      <c r="AJ25" s="30">
        <f t="shared" si="11"/>
        <v>16.240000000000002</v>
      </c>
      <c r="AK25" s="35">
        <f t="shared" si="12"/>
        <v>2.1436800000000003</v>
      </c>
      <c r="AL25" s="80"/>
      <c r="AM25" s="80"/>
      <c r="AN25" s="80"/>
      <c r="AO25" s="80"/>
      <c r="AP25" s="80"/>
      <c r="AQ25" s="80">
        <v>1</v>
      </c>
      <c r="AR25" s="80"/>
      <c r="AS25" s="81"/>
      <c r="AT25" s="82"/>
      <c r="AU25" s="28">
        <f t="shared" si="13"/>
        <v>1.5</v>
      </c>
      <c r="AV25" s="30">
        <f t="shared" si="14"/>
        <v>51</v>
      </c>
      <c r="AW25" s="35">
        <f t="shared" si="15"/>
        <v>16.116</v>
      </c>
      <c r="AX25" s="80">
        <v>1</v>
      </c>
      <c r="AY25" s="80"/>
      <c r="AZ25" s="80"/>
      <c r="BA25" s="80"/>
      <c r="BB25" s="80"/>
      <c r="BC25" s="80"/>
      <c r="BD25" s="80"/>
      <c r="BE25" s="81"/>
      <c r="BF25" s="82"/>
      <c r="BG25" s="28">
        <f t="shared" si="16"/>
        <v>0</v>
      </c>
      <c r="BH25" s="30">
        <f t="shared" si="0"/>
        <v>0</v>
      </c>
      <c r="BI25" s="35">
        <f t="shared" si="17"/>
        <v>0</v>
      </c>
      <c r="BJ25" s="80">
        <v>1</v>
      </c>
      <c r="BK25" s="80"/>
      <c r="BL25" s="80"/>
      <c r="BM25" s="80"/>
      <c r="BN25" s="80"/>
      <c r="BO25" s="80"/>
      <c r="BP25" s="80"/>
      <c r="BQ25" s="81"/>
      <c r="BR25" s="82"/>
      <c r="BS25" s="28">
        <f t="shared" si="18"/>
        <v>0</v>
      </c>
      <c r="BT25" s="30">
        <f t="shared" si="1"/>
        <v>0</v>
      </c>
      <c r="BU25" s="32">
        <f t="shared" si="19"/>
        <v>0</v>
      </c>
      <c r="BV25" s="79"/>
      <c r="BW25" s="80"/>
      <c r="BX25" s="80"/>
      <c r="BY25" s="80"/>
      <c r="BZ25" s="80"/>
      <c r="CA25" s="81"/>
      <c r="CB25" s="82">
        <v>1</v>
      </c>
      <c r="CC25" s="28">
        <f t="shared" si="20"/>
        <v>0</v>
      </c>
      <c r="CD25" s="30">
        <f t="shared" si="21"/>
        <v>0</v>
      </c>
      <c r="CE25" s="35">
        <f t="shared" si="22"/>
        <v>0</v>
      </c>
      <c r="CF25" s="79"/>
      <c r="CG25" s="80"/>
      <c r="CH25" s="80"/>
      <c r="CI25" s="80"/>
      <c r="CJ25" s="80">
        <v>1</v>
      </c>
      <c r="CK25" s="81"/>
      <c r="CL25" s="82"/>
      <c r="CM25" s="28">
        <f t="shared" si="23"/>
        <v>0.71</v>
      </c>
      <c r="CN25" s="30">
        <f t="shared" si="24"/>
        <v>48.989999999999995</v>
      </c>
      <c r="CO25" s="35">
        <f t="shared" si="25"/>
        <v>10.483859999999998</v>
      </c>
      <c r="CP25" s="80"/>
      <c r="CQ25" s="80"/>
      <c r="CR25" s="80">
        <v>1</v>
      </c>
      <c r="CS25" s="80"/>
      <c r="CT25" s="80"/>
      <c r="CU25" s="81"/>
      <c r="CV25" s="82"/>
      <c r="CW25" s="28">
        <f t="shared" si="26"/>
        <v>0.14000000000000001</v>
      </c>
      <c r="CX25" s="30">
        <f t="shared" si="27"/>
        <v>15.96</v>
      </c>
      <c r="CY25" s="35">
        <f t="shared" si="28"/>
        <v>2.2503599999999997</v>
      </c>
      <c r="CZ25" s="79">
        <v>1</v>
      </c>
      <c r="DA25" s="80"/>
      <c r="DB25" s="80"/>
      <c r="DC25" s="80"/>
      <c r="DD25" s="80"/>
      <c r="DE25" s="81"/>
      <c r="DF25" s="82"/>
      <c r="DG25" s="28">
        <f t="shared" si="29"/>
        <v>0</v>
      </c>
      <c r="DH25" s="30">
        <f t="shared" si="2"/>
        <v>0</v>
      </c>
      <c r="DI25" s="35">
        <f t="shared" si="30"/>
        <v>0</v>
      </c>
      <c r="DJ25" s="80">
        <v>1</v>
      </c>
      <c r="DK25" s="80"/>
      <c r="DL25" s="80"/>
      <c r="DM25" s="80"/>
      <c r="DN25" s="80"/>
      <c r="DO25" s="81"/>
      <c r="DP25" s="82"/>
      <c r="DQ25" s="28">
        <f t="shared" si="31"/>
        <v>0</v>
      </c>
      <c r="DR25" s="30">
        <f t="shared" si="32"/>
        <v>0</v>
      </c>
      <c r="DS25" s="35">
        <f t="shared" si="33"/>
        <v>0</v>
      </c>
      <c r="DT25" s="79"/>
      <c r="DU25" s="80"/>
      <c r="DV25" s="80"/>
      <c r="DW25" s="80">
        <v>1</v>
      </c>
      <c r="DX25" s="80"/>
      <c r="DY25" s="81"/>
      <c r="DZ25" s="82"/>
      <c r="EA25" s="28">
        <f t="shared" si="34"/>
        <v>0.36</v>
      </c>
      <c r="EB25" s="30">
        <f t="shared" si="35"/>
        <v>14.399999999999999</v>
      </c>
      <c r="EC25" s="35">
        <f t="shared" si="36"/>
        <v>4.4207999999999998</v>
      </c>
      <c r="ED25" s="80">
        <v>1</v>
      </c>
      <c r="EE25" s="80"/>
      <c r="EF25" s="80"/>
      <c r="EG25" s="80"/>
      <c r="EH25" s="80"/>
      <c r="EI25" s="81"/>
      <c r="EJ25" s="82"/>
      <c r="EK25" s="28">
        <f t="shared" si="37"/>
        <v>0</v>
      </c>
      <c r="EL25" s="30">
        <f t="shared" si="38"/>
        <v>0</v>
      </c>
      <c r="EM25" s="35">
        <f t="shared" si="39"/>
        <v>0</v>
      </c>
      <c r="EN25" s="79">
        <v>1</v>
      </c>
      <c r="EO25" s="80"/>
      <c r="EP25" s="80"/>
      <c r="EQ25" s="80"/>
      <c r="ER25" s="80"/>
      <c r="ES25" s="81"/>
      <c r="ET25" s="82"/>
      <c r="EU25" s="28">
        <f t="shared" si="40"/>
        <v>0</v>
      </c>
      <c r="EV25" s="30">
        <f t="shared" si="41"/>
        <v>0</v>
      </c>
      <c r="EW25" s="35">
        <f t="shared" si="42"/>
        <v>0</v>
      </c>
      <c r="EX25" s="80">
        <v>1</v>
      </c>
      <c r="EY25" s="80"/>
      <c r="EZ25" s="80"/>
      <c r="FA25" s="80"/>
      <c r="FB25" s="80"/>
      <c r="FC25" s="81"/>
      <c r="FD25" s="82"/>
      <c r="FE25" s="28">
        <f t="shared" si="43"/>
        <v>0</v>
      </c>
      <c r="FF25" s="30">
        <f t="shared" si="3"/>
        <v>0</v>
      </c>
      <c r="FG25" s="35">
        <f t="shared" si="44"/>
        <v>0</v>
      </c>
      <c r="FH25" s="80"/>
      <c r="FI25" s="80"/>
      <c r="FJ25" s="80"/>
      <c r="FK25" s="80"/>
      <c r="FL25" s="80"/>
      <c r="FM25" s="81">
        <v>1</v>
      </c>
      <c r="FN25" s="82"/>
      <c r="FO25" s="28">
        <f t="shared" si="45"/>
        <v>1.1399999999999999</v>
      </c>
      <c r="FP25" s="30">
        <f t="shared" si="46"/>
        <v>5.6999999999999993</v>
      </c>
      <c r="FQ25" s="35">
        <f t="shared" si="47"/>
        <v>3.9044999999999996</v>
      </c>
      <c r="FR25" s="80">
        <v>1</v>
      </c>
      <c r="FS25" s="80"/>
      <c r="FT25" s="80"/>
      <c r="FU25" s="80"/>
      <c r="FV25" s="80"/>
      <c r="FW25" s="81"/>
      <c r="FX25" s="82"/>
      <c r="FY25" s="28">
        <f t="shared" si="48"/>
        <v>0</v>
      </c>
      <c r="FZ25" s="30">
        <f t="shared" si="49"/>
        <v>0</v>
      </c>
      <c r="GA25" s="35">
        <f t="shared" si="50"/>
        <v>0</v>
      </c>
      <c r="GB25" s="80"/>
      <c r="GC25" s="80"/>
      <c r="GD25" s="80"/>
      <c r="GE25" s="80">
        <v>1</v>
      </c>
      <c r="GF25" s="80"/>
      <c r="GG25" s="81"/>
      <c r="GH25" s="82"/>
      <c r="GI25" s="28">
        <f t="shared" si="51"/>
        <v>0.36</v>
      </c>
      <c r="GJ25" s="30">
        <f t="shared" si="52"/>
        <v>9</v>
      </c>
      <c r="GK25" s="35">
        <f t="shared" si="53"/>
        <v>4.5720000000000001</v>
      </c>
      <c r="GM25" s="74">
        <f t="shared" si="54"/>
        <v>64.802399999999992</v>
      </c>
      <c r="GN25" s="101"/>
    </row>
    <row r="26" spans="1:196">
      <c r="A26" s="78"/>
      <c r="B26" s="80"/>
      <c r="C26" s="80"/>
      <c r="D26" s="80">
        <v>1</v>
      </c>
      <c r="E26" s="80"/>
      <c r="F26" s="80"/>
      <c r="G26" s="80"/>
      <c r="H26" s="80"/>
      <c r="I26" s="81"/>
      <c r="J26" s="82"/>
      <c r="K26" s="28">
        <f t="shared" si="4"/>
        <v>0.14000000000000001</v>
      </c>
      <c r="L26" s="30">
        <f t="shared" si="5"/>
        <v>23.1</v>
      </c>
      <c r="M26" s="35">
        <f t="shared" si="6"/>
        <v>2.9337000000000004</v>
      </c>
      <c r="N26" s="80"/>
      <c r="O26" s="80"/>
      <c r="P26" s="80"/>
      <c r="Q26" s="80">
        <v>1</v>
      </c>
      <c r="R26" s="80"/>
      <c r="S26" s="80"/>
      <c r="T26" s="80"/>
      <c r="U26" s="81"/>
      <c r="V26" s="82"/>
      <c r="W26" s="28">
        <f t="shared" si="7"/>
        <v>0.36</v>
      </c>
      <c r="X26" s="30">
        <f t="shared" si="8"/>
        <v>18.36</v>
      </c>
      <c r="Y26" s="35">
        <f t="shared" si="9"/>
        <v>4.3145999999999995</v>
      </c>
      <c r="Z26" s="80"/>
      <c r="AA26" s="80"/>
      <c r="AB26" s="80"/>
      <c r="AC26" s="80">
        <v>1</v>
      </c>
      <c r="AD26" s="80"/>
      <c r="AE26" s="80"/>
      <c r="AF26" s="80"/>
      <c r="AG26" s="81"/>
      <c r="AH26" s="82"/>
      <c r="AI26" s="28">
        <f t="shared" si="10"/>
        <v>0.36</v>
      </c>
      <c r="AJ26" s="30">
        <f t="shared" si="11"/>
        <v>41.76</v>
      </c>
      <c r="AK26" s="35">
        <f t="shared" si="12"/>
        <v>5.5123199999999999</v>
      </c>
      <c r="AL26" s="80"/>
      <c r="AM26" s="80"/>
      <c r="AN26" s="80"/>
      <c r="AO26" s="80">
        <v>1</v>
      </c>
      <c r="AP26" s="80"/>
      <c r="AQ26" s="80"/>
      <c r="AR26" s="80"/>
      <c r="AS26" s="81"/>
      <c r="AT26" s="82"/>
      <c r="AU26" s="28">
        <f t="shared" si="13"/>
        <v>0.36</v>
      </c>
      <c r="AV26" s="30">
        <f t="shared" si="14"/>
        <v>12.24</v>
      </c>
      <c r="AW26" s="35">
        <f t="shared" si="15"/>
        <v>3.8678400000000002</v>
      </c>
      <c r="AX26" s="80">
        <v>1</v>
      </c>
      <c r="AY26" s="80"/>
      <c r="AZ26" s="80"/>
      <c r="BA26" s="80"/>
      <c r="BB26" s="80"/>
      <c r="BC26" s="80"/>
      <c r="BD26" s="80"/>
      <c r="BE26" s="81"/>
      <c r="BF26" s="82"/>
      <c r="BG26" s="28">
        <f t="shared" si="16"/>
        <v>0</v>
      </c>
      <c r="BH26" s="30">
        <f t="shared" si="0"/>
        <v>0</v>
      </c>
      <c r="BI26" s="35">
        <f t="shared" si="17"/>
        <v>0</v>
      </c>
      <c r="BJ26" s="80">
        <v>1</v>
      </c>
      <c r="BK26" s="80"/>
      <c r="BL26" s="80"/>
      <c r="BM26" s="80"/>
      <c r="BN26" s="80"/>
      <c r="BO26" s="80"/>
      <c r="BP26" s="80"/>
      <c r="BQ26" s="81"/>
      <c r="BR26" s="82"/>
      <c r="BS26" s="28">
        <f t="shared" si="18"/>
        <v>0</v>
      </c>
      <c r="BT26" s="30">
        <f t="shared" si="1"/>
        <v>0</v>
      </c>
      <c r="BU26" s="32">
        <f t="shared" si="19"/>
        <v>0</v>
      </c>
      <c r="BV26" s="79"/>
      <c r="BW26" s="80"/>
      <c r="BX26" s="80"/>
      <c r="BY26" s="80">
        <v>1</v>
      </c>
      <c r="BZ26" s="80"/>
      <c r="CA26" s="81"/>
      <c r="CB26" s="82"/>
      <c r="CC26" s="28">
        <f t="shared" si="20"/>
        <v>0.36</v>
      </c>
      <c r="CD26" s="30">
        <f t="shared" si="21"/>
        <v>46.08</v>
      </c>
      <c r="CE26" s="35">
        <f t="shared" si="22"/>
        <v>7.5571200000000003</v>
      </c>
      <c r="CF26" s="79"/>
      <c r="CG26" s="80"/>
      <c r="CH26" s="80"/>
      <c r="CI26" s="80"/>
      <c r="CJ26" s="80">
        <v>1</v>
      </c>
      <c r="CK26" s="81"/>
      <c r="CL26" s="82"/>
      <c r="CM26" s="28">
        <f t="shared" si="23"/>
        <v>0.71</v>
      </c>
      <c r="CN26" s="30">
        <f t="shared" si="24"/>
        <v>48.989999999999995</v>
      </c>
      <c r="CO26" s="35">
        <f t="shared" si="25"/>
        <v>10.483859999999998</v>
      </c>
      <c r="CP26" s="80"/>
      <c r="CQ26" s="80"/>
      <c r="CR26" s="80">
        <v>1</v>
      </c>
      <c r="CS26" s="80"/>
      <c r="CT26" s="80"/>
      <c r="CU26" s="81"/>
      <c r="CV26" s="82"/>
      <c r="CW26" s="28">
        <f t="shared" si="26"/>
        <v>0.14000000000000001</v>
      </c>
      <c r="CX26" s="30">
        <f t="shared" si="27"/>
        <v>15.96</v>
      </c>
      <c r="CY26" s="35">
        <f t="shared" si="28"/>
        <v>2.2503599999999997</v>
      </c>
      <c r="CZ26" s="79"/>
      <c r="DA26" s="80"/>
      <c r="DB26" s="80">
        <v>1</v>
      </c>
      <c r="DC26" s="80"/>
      <c r="DD26" s="80"/>
      <c r="DE26" s="81"/>
      <c r="DF26" s="82"/>
      <c r="DG26" s="28">
        <f t="shared" si="29"/>
        <v>0.14000000000000001</v>
      </c>
      <c r="DH26" s="30">
        <f t="shared" si="2"/>
        <v>19.600000000000001</v>
      </c>
      <c r="DI26" s="35">
        <f t="shared" si="30"/>
        <v>2.2540000000000004</v>
      </c>
      <c r="DJ26" s="80">
        <v>1</v>
      </c>
      <c r="DK26" s="80"/>
      <c r="DL26" s="80"/>
      <c r="DM26" s="80"/>
      <c r="DN26" s="80"/>
      <c r="DO26" s="81"/>
      <c r="DP26" s="82"/>
      <c r="DQ26" s="28">
        <f t="shared" si="31"/>
        <v>0</v>
      </c>
      <c r="DR26" s="30">
        <f t="shared" si="32"/>
        <v>0</v>
      </c>
      <c r="DS26" s="35">
        <f t="shared" si="33"/>
        <v>0</v>
      </c>
      <c r="DT26" s="79"/>
      <c r="DU26" s="80"/>
      <c r="DV26" s="80">
        <v>1</v>
      </c>
      <c r="DW26" s="80"/>
      <c r="DX26" s="80"/>
      <c r="DY26" s="81"/>
      <c r="DZ26" s="82"/>
      <c r="EA26" s="28">
        <f t="shared" si="34"/>
        <v>0.14000000000000001</v>
      </c>
      <c r="EB26" s="30">
        <f t="shared" si="35"/>
        <v>5.6000000000000005</v>
      </c>
      <c r="EC26" s="35">
        <f t="shared" si="36"/>
        <v>1.7192000000000001</v>
      </c>
      <c r="ED26" s="80">
        <v>1</v>
      </c>
      <c r="EE26" s="80"/>
      <c r="EF26" s="80"/>
      <c r="EG26" s="80"/>
      <c r="EH26" s="80"/>
      <c r="EI26" s="81"/>
      <c r="EJ26" s="82"/>
      <c r="EK26" s="28">
        <f t="shared" si="37"/>
        <v>0</v>
      </c>
      <c r="EL26" s="30">
        <f t="shared" si="38"/>
        <v>0</v>
      </c>
      <c r="EM26" s="35">
        <f t="shared" si="39"/>
        <v>0</v>
      </c>
      <c r="EN26" s="79">
        <v>1</v>
      </c>
      <c r="EO26" s="80"/>
      <c r="EP26" s="80"/>
      <c r="EQ26" s="80"/>
      <c r="ER26" s="80"/>
      <c r="ES26" s="81"/>
      <c r="ET26" s="82"/>
      <c r="EU26" s="28">
        <f t="shared" si="40"/>
        <v>0</v>
      </c>
      <c r="EV26" s="30">
        <f t="shared" si="41"/>
        <v>0</v>
      </c>
      <c r="EW26" s="35">
        <f t="shared" si="42"/>
        <v>0</v>
      </c>
      <c r="EX26" s="80">
        <v>1</v>
      </c>
      <c r="EY26" s="80"/>
      <c r="EZ26" s="80"/>
      <c r="FA26" s="80"/>
      <c r="FB26" s="80"/>
      <c r="FC26" s="81"/>
      <c r="FD26" s="82"/>
      <c r="FE26" s="28">
        <f t="shared" si="43"/>
        <v>0</v>
      </c>
      <c r="FF26" s="30">
        <f t="shared" si="3"/>
        <v>0</v>
      </c>
      <c r="FG26" s="35">
        <f t="shared" si="44"/>
        <v>0</v>
      </c>
      <c r="FH26" s="80">
        <v>1</v>
      </c>
      <c r="FI26" s="80"/>
      <c r="FJ26" s="80"/>
      <c r="FK26" s="80"/>
      <c r="FL26" s="80"/>
      <c r="FM26" s="81"/>
      <c r="FN26" s="82"/>
      <c r="FO26" s="28">
        <f t="shared" si="45"/>
        <v>0</v>
      </c>
      <c r="FP26" s="30">
        <f t="shared" si="46"/>
        <v>0</v>
      </c>
      <c r="FQ26" s="35">
        <f t="shared" si="47"/>
        <v>0</v>
      </c>
      <c r="FR26" s="80"/>
      <c r="FS26" s="80"/>
      <c r="FT26" s="80"/>
      <c r="FU26" s="80"/>
      <c r="FV26" s="80"/>
      <c r="FW26" s="81">
        <v>1</v>
      </c>
      <c r="FX26" s="82"/>
      <c r="FY26" s="28">
        <f t="shared" si="48"/>
        <v>1.1399999999999999</v>
      </c>
      <c r="FZ26" s="30">
        <f t="shared" si="49"/>
        <v>5.6999999999999993</v>
      </c>
      <c r="GA26" s="35">
        <f t="shared" si="50"/>
        <v>2.2229999999999999</v>
      </c>
      <c r="GB26" s="80"/>
      <c r="GC26" s="80"/>
      <c r="GD26" s="80"/>
      <c r="GE26" s="80">
        <v>1</v>
      </c>
      <c r="GF26" s="80"/>
      <c r="GG26" s="81"/>
      <c r="GH26" s="82"/>
      <c r="GI26" s="28">
        <f t="shared" si="51"/>
        <v>0.36</v>
      </c>
      <c r="GJ26" s="30">
        <f t="shared" si="52"/>
        <v>9</v>
      </c>
      <c r="GK26" s="35">
        <f t="shared" si="53"/>
        <v>4.5720000000000001</v>
      </c>
      <c r="GM26" s="74">
        <f t="shared" si="54"/>
        <v>47.688000000000002</v>
      </c>
      <c r="GN26" s="101"/>
    </row>
    <row r="27" spans="1:196">
      <c r="A27" s="78"/>
      <c r="B27" s="80"/>
      <c r="C27" s="80">
        <v>1</v>
      </c>
      <c r="D27" s="80"/>
      <c r="E27" s="80"/>
      <c r="F27" s="80"/>
      <c r="G27" s="80"/>
      <c r="H27" s="80"/>
      <c r="I27" s="81"/>
      <c r="J27" s="82"/>
      <c r="K27" s="28">
        <f t="shared" si="4"/>
        <v>0.05</v>
      </c>
      <c r="L27" s="30">
        <f t="shared" si="5"/>
        <v>8.25</v>
      </c>
      <c r="M27" s="35">
        <f t="shared" si="6"/>
        <v>1.04775</v>
      </c>
      <c r="N27" s="80"/>
      <c r="O27" s="80"/>
      <c r="P27" s="80"/>
      <c r="Q27" s="80"/>
      <c r="R27" s="80"/>
      <c r="S27" s="80"/>
      <c r="T27" s="80">
        <v>1</v>
      </c>
      <c r="U27" s="81"/>
      <c r="V27" s="82"/>
      <c r="W27" s="28">
        <f t="shared" si="7"/>
        <v>3.5</v>
      </c>
      <c r="X27" s="30">
        <f t="shared" si="8"/>
        <v>178.5</v>
      </c>
      <c r="Y27" s="35">
        <f t="shared" si="9"/>
        <v>41.947499999999998</v>
      </c>
      <c r="Z27" s="80">
        <v>1</v>
      </c>
      <c r="AA27" s="80"/>
      <c r="AB27" s="80"/>
      <c r="AC27" s="80"/>
      <c r="AD27" s="80"/>
      <c r="AE27" s="80"/>
      <c r="AF27" s="80"/>
      <c r="AG27" s="81"/>
      <c r="AH27" s="82"/>
      <c r="AI27" s="28">
        <f t="shared" si="10"/>
        <v>0</v>
      </c>
      <c r="AJ27" s="30">
        <f t="shared" si="11"/>
        <v>0</v>
      </c>
      <c r="AK27" s="35">
        <f t="shared" si="12"/>
        <v>0</v>
      </c>
      <c r="AL27" s="80">
        <v>1</v>
      </c>
      <c r="AM27" s="80"/>
      <c r="AN27" s="80"/>
      <c r="AO27" s="80"/>
      <c r="AP27" s="80"/>
      <c r="AQ27" s="80"/>
      <c r="AR27" s="80"/>
      <c r="AS27" s="81"/>
      <c r="AT27" s="82"/>
      <c r="AU27" s="28">
        <f t="shared" si="13"/>
        <v>0</v>
      </c>
      <c r="AV27" s="30">
        <f t="shared" si="14"/>
        <v>0</v>
      </c>
      <c r="AW27" s="35">
        <f t="shared" si="15"/>
        <v>0</v>
      </c>
      <c r="AX27" s="80">
        <v>1</v>
      </c>
      <c r="AY27" s="80"/>
      <c r="AZ27" s="80"/>
      <c r="BA27" s="80"/>
      <c r="BB27" s="80"/>
      <c r="BC27" s="80"/>
      <c r="BD27" s="80"/>
      <c r="BE27" s="81"/>
      <c r="BF27" s="82"/>
      <c r="BG27" s="28">
        <f t="shared" si="16"/>
        <v>0</v>
      </c>
      <c r="BH27" s="30">
        <f t="shared" si="0"/>
        <v>0</v>
      </c>
      <c r="BI27" s="35">
        <f t="shared" si="17"/>
        <v>0</v>
      </c>
      <c r="BJ27" s="80">
        <v>1</v>
      </c>
      <c r="BK27" s="80"/>
      <c r="BL27" s="80"/>
      <c r="BM27" s="80"/>
      <c r="BN27" s="80"/>
      <c r="BO27" s="80"/>
      <c r="BP27" s="80"/>
      <c r="BQ27" s="81"/>
      <c r="BR27" s="82"/>
      <c r="BS27" s="28">
        <f t="shared" si="18"/>
        <v>0</v>
      </c>
      <c r="BT27" s="30">
        <f t="shared" si="1"/>
        <v>0</v>
      </c>
      <c r="BU27" s="32">
        <f t="shared" si="19"/>
        <v>0</v>
      </c>
      <c r="BV27" s="79"/>
      <c r="BW27" s="80"/>
      <c r="BX27" s="80"/>
      <c r="BY27" s="80">
        <v>1</v>
      </c>
      <c r="BZ27" s="80"/>
      <c r="CA27" s="81"/>
      <c r="CB27" s="82"/>
      <c r="CC27" s="28">
        <f t="shared" si="20"/>
        <v>0.36</v>
      </c>
      <c r="CD27" s="30">
        <f t="shared" si="21"/>
        <v>46.08</v>
      </c>
      <c r="CE27" s="35">
        <f t="shared" si="22"/>
        <v>7.5571200000000003</v>
      </c>
      <c r="CF27" s="79"/>
      <c r="CG27" s="80"/>
      <c r="CH27" s="80"/>
      <c r="CI27" s="80"/>
      <c r="CJ27" s="80">
        <v>1</v>
      </c>
      <c r="CK27" s="81"/>
      <c r="CL27" s="82"/>
      <c r="CM27" s="28">
        <f t="shared" si="23"/>
        <v>0.71</v>
      </c>
      <c r="CN27" s="30">
        <f t="shared" si="24"/>
        <v>48.989999999999995</v>
      </c>
      <c r="CO27" s="35">
        <f t="shared" si="25"/>
        <v>10.483859999999998</v>
      </c>
      <c r="CP27" s="80"/>
      <c r="CQ27" s="80">
        <v>1</v>
      </c>
      <c r="CR27" s="80"/>
      <c r="CS27" s="80"/>
      <c r="CT27" s="80"/>
      <c r="CU27" s="81"/>
      <c r="CV27" s="82"/>
      <c r="CW27" s="28">
        <f t="shared" si="26"/>
        <v>0.05</v>
      </c>
      <c r="CX27" s="30">
        <f t="shared" si="27"/>
        <v>5.7</v>
      </c>
      <c r="CY27" s="35">
        <f t="shared" si="28"/>
        <v>0.80369999999999997</v>
      </c>
      <c r="CZ27" s="79">
        <v>1</v>
      </c>
      <c r="DA27" s="80"/>
      <c r="DB27" s="80"/>
      <c r="DC27" s="80"/>
      <c r="DD27" s="80"/>
      <c r="DE27" s="81"/>
      <c r="DF27" s="82"/>
      <c r="DG27" s="28">
        <f t="shared" si="29"/>
        <v>0</v>
      </c>
      <c r="DH27" s="30">
        <f t="shared" si="2"/>
        <v>0</v>
      </c>
      <c r="DI27" s="35">
        <f t="shared" si="30"/>
        <v>0</v>
      </c>
      <c r="DJ27" s="80">
        <v>1</v>
      </c>
      <c r="DK27" s="80"/>
      <c r="DL27" s="80"/>
      <c r="DM27" s="80"/>
      <c r="DN27" s="80"/>
      <c r="DO27" s="81"/>
      <c r="DP27" s="82"/>
      <c r="DQ27" s="28">
        <f t="shared" si="31"/>
        <v>0</v>
      </c>
      <c r="DR27" s="30">
        <f t="shared" si="32"/>
        <v>0</v>
      </c>
      <c r="DS27" s="35">
        <f t="shared" si="33"/>
        <v>0</v>
      </c>
      <c r="DT27" s="79"/>
      <c r="DU27" s="80"/>
      <c r="DV27" s="80"/>
      <c r="DW27" s="80">
        <v>1</v>
      </c>
      <c r="DX27" s="80"/>
      <c r="DY27" s="81"/>
      <c r="DZ27" s="82"/>
      <c r="EA27" s="28">
        <f t="shared" si="34"/>
        <v>0.36</v>
      </c>
      <c r="EB27" s="30">
        <f t="shared" si="35"/>
        <v>14.399999999999999</v>
      </c>
      <c r="EC27" s="35">
        <f t="shared" si="36"/>
        <v>4.4207999999999998</v>
      </c>
      <c r="ED27" s="80">
        <v>1</v>
      </c>
      <c r="EE27" s="80"/>
      <c r="EF27" s="80"/>
      <c r="EG27" s="80"/>
      <c r="EH27" s="80"/>
      <c r="EI27" s="81"/>
      <c r="EJ27" s="82"/>
      <c r="EK27" s="28">
        <f t="shared" si="37"/>
        <v>0</v>
      </c>
      <c r="EL27" s="30">
        <f t="shared" si="38"/>
        <v>0</v>
      </c>
      <c r="EM27" s="35">
        <f t="shared" si="39"/>
        <v>0</v>
      </c>
      <c r="EN27" s="79"/>
      <c r="EO27" s="80"/>
      <c r="EP27" s="80"/>
      <c r="EQ27" s="80"/>
      <c r="ER27" s="80"/>
      <c r="ES27" s="81">
        <v>1</v>
      </c>
      <c r="ET27" s="82"/>
      <c r="EU27" s="28">
        <f t="shared" si="40"/>
        <v>1.1399999999999999</v>
      </c>
      <c r="EV27" s="30">
        <f t="shared" si="41"/>
        <v>5.6999999999999993</v>
      </c>
      <c r="EW27" s="35">
        <f t="shared" si="42"/>
        <v>4.6853999999999996</v>
      </c>
      <c r="EX27" s="80">
        <v>1</v>
      </c>
      <c r="EY27" s="80"/>
      <c r="EZ27" s="80"/>
      <c r="FA27" s="80"/>
      <c r="FB27" s="80"/>
      <c r="FC27" s="81"/>
      <c r="FD27" s="82"/>
      <c r="FE27" s="28">
        <f t="shared" si="43"/>
        <v>0</v>
      </c>
      <c r="FF27" s="30">
        <f t="shared" si="3"/>
        <v>0</v>
      </c>
      <c r="FG27" s="35">
        <f t="shared" si="44"/>
        <v>0</v>
      </c>
      <c r="FH27" s="80">
        <v>1</v>
      </c>
      <c r="FI27" s="80"/>
      <c r="FJ27" s="80"/>
      <c r="FK27" s="80"/>
      <c r="FL27" s="80"/>
      <c r="FM27" s="81"/>
      <c r="FN27" s="82"/>
      <c r="FO27" s="28">
        <f t="shared" si="45"/>
        <v>0</v>
      </c>
      <c r="FP27" s="30">
        <f t="shared" si="46"/>
        <v>0</v>
      </c>
      <c r="FQ27" s="35">
        <f t="shared" si="47"/>
        <v>0</v>
      </c>
      <c r="FR27" s="80">
        <v>1</v>
      </c>
      <c r="FS27" s="80"/>
      <c r="FT27" s="80"/>
      <c r="FU27" s="80"/>
      <c r="FV27" s="80"/>
      <c r="FW27" s="81"/>
      <c r="FX27" s="82"/>
      <c r="FY27" s="28">
        <f t="shared" si="48"/>
        <v>0</v>
      </c>
      <c r="FZ27" s="30">
        <f t="shared" si="49"/>
        <v>0</v>
      </c>
      <c r="GA27" s="35">
        <f t="shared" si="50"/>
        <v>0</v>
      </c>
      <c r="GB27" s="80"/>
      <c r="GC27" s="80">
        <v>1</v>
      </c>
      <c r="GD27" s="80"/>
      <c r="GE27" s="80"/>
      <c r="GF27" s="80"/>
      <c r="GG27" s="81"/>
      <c r="GH27" s="82"/>
      <c r="GI27" s="28">
        <f t="shared" si="51"/>
        <v>0.05</v>
      </c>
      <c r="GJ27" s="30">
        <f t="shared" si="52"/>
        <v>1.25</v>
      </c>
      <c r="GK27" s="35">
        <f t="shared" si="53"/>
        <v>0.63500000000000001</v>
      </c>
      <c r="GM27" s="74">
        <f t="shared" si="54"/>
        <v>71.581130000000002</v>
      </c>
      <c r="GN27" s="101"/>
    </row>
    <row r="28" spans="1:196">
      <c r="A28" s="78"/>
      <c r="B28" s="80">
        <v>1</v>
      </c>
      <c r="C28" s="80"/>
      <c r="D28" s="80"/>
      <c r="E28" s="80"/>
      <c r="F28" s="80"/>
      <c r="G28" s="80"/>
      <c r="H28" s="80"/>
      <c r="I28" s="81"/>
      <c r="J28" s="82"/>
      <c r="K28" s="28">
        <f t="shared" si="4"/>
        <v>0</v>
      </c>
      <c r="L28" s="30">
        <f t="shared" si="5"/>
        <v>0</v>
      </c>
      <c r="M28" s="35">
        <f t="shared" si="6"/>
        <v>0</v>
      </c>
      <c r="N28" s="80"/>
      <c r="O28" s="80"/>
      <c r="P28" s="80"/>
      <c r="Q28" s="80">
        <v>1</v>
      </c>
      <c r="R28" s="80"/>
      <c r="S28" s="80"/>
      <c r="T28" s="80"/>
      <c r="U28" s="81"/>
      <c r="V28" s="82"/>
      <c r="W28" s="28">
        <f t="shared" si="7"/>
        <v>0.36</v>
      </c>
      <c r="X28" s="30">
        <f t="shared" si="8"/>
        <v>18.36</v>
      </c>
      <c r="Y28" s="35">
        <f t="shared" si="9"/>
        <v>4.3145999999999995</v>
      </c>
      <c r="Z28" s="80">
        <v>1</v>
      </c>
      <c r="AA28" s="80"/>
      <c r="AB28" s="80"/>
      <c r="AC28" s="80"/>
      <c r="AD28" s="80"/>
      <c r="AE28" s="80"/>
      <c r="AF28" s="80"/>
      <c r="AG28" s="81"/>
      <c r="AH28" s="82"/>
      <c r="AI28" s="28">
        <f t="shared" si="10"/>
        <v>0</v>
      </c>
      <c r="AJ28" s="30">
        <f t="shared" si="11"/>
        <v>0</v>
      </c>
      <c r="AK28" s="35">
        <f t="shared" si="12"/>
        <v>0</v>
      </c>
      <c r="AL28" s="80"/>
      <c r="AM28" s="80"/>
      <c r="AN28" s="80"/>
      <c r="AO28" s="80">
        <v>1</v>
      </c>
      <c r="AP28" s="80"/>
      <c r="AQ28" s="80"/>
      <c r="AR28" s="80"/>
      <c r="AS28" s="81"/>
      <c r="AT28" s="82"/>
      <c r="AU28" s="28">
        <f t="shared" si="13"/>
        <v>0.36</v>
      </c>
      <c r="AV28" s="30">
        <f t="shared" si="14"/>
        <v>12.24</v>
      </c>
      <c r="AW28" s="35">
        <f t="shared" si="15"/>
        <v>3.8678400000000002</v>
      </c>
      <c r="AX28" s="80"/>
      <c r="AY28" s="80"/>
      <c r="AZ28" s="80">
        <v>1</v>
      </c>
      <c r="BA28" s="80"/>
      <c r="BB28" s="80"/>
      <c r="BC28" s="80"/>
      <c r="BD28" s="80"/>
      <c r="BE28" s="81"/>
      <c r="BF28" s="82"/>
      <c r="BG28" s="28">
        <f t="shared" si="16"/>
        <v>0.14000000000000001</v>
      </c>
      <c r="BH28" s="30">
        <f t="shared" si="0"/>
        <v>35</v>
      </c>
      <c r="BI28" s="35">
        <f t="shared" si="17"/>
        <v>0.94499999999999995</v>
      </c>
      <c r="BJ28" s="80">
        <v>1</v>
      </c>
      <c r="BK28" s="80"/>
      <c r="BL28" s="80"/>
      <c r="BM28" s="80"/>
      <c r="BN28" s="80"/>
      <c r="BO28" s="80"/>
      <c r="BP28" s="80"/>
      <c r="BQ28" s="81"/>
      <c r="BR28" s="82"/>
      <c r="BS28" s="28">
        <f t="shared" si="18"/>
        <v>0</v>
      </c>
      <c r="BT28" s="30">
        <f t="shared" si="1"/>
        <v>0</v>
      </c>
      <c r="BU28" s="32">
        <f t="shared" si="19"/>
        <v>0</v>
      </c>
      <c r="BV28" s="79"/>
      <c r="BW28" s="80"/>
      <c r="BX28" s="80"/>
      <c r="BY28" s="80">
        <v>1</v>
      </c>
      <c r="BZ28" s="80"/>
      <c r="CA28" s="81"/>
      <c r="CB28" s="82"/>
      <c r="CC28" s="28">
        <f t="shared" si="20"/>
        <v>0.36</v>
      </c>
      <c r="CD28" s="30">
        <f t="shared" si="21"/>
        <v>46.08</v>
      </c>
      <c r="CE28" s="35">
        <f t="shared" si="22"/>
        <v>7.5571200000000003</v>
      </c>
      <c r="CF28" s="79"/>
      <c r="CG28" s="80"/>
      <c r="CH28" s="80"/>
      <c r="CI28" s="80"/>
      <c r="CJ28" s="80"/>
      <c r="CK28" s="81">
        <v>1</v>
      </c>
      <c r="CL28" s="82"/>
      <c r="CM28" s="28">
        <f t="shared" si="23"/>
        <v>1.1399999999999999</v>
      </c>
      <c r="CN28" s="30">
        <f t="shared" si="24"/>
        <v>78.66</v>
      </c>
      <c r="CO28" s="35">
        <f t="shared" si="25"/>
        <v>16.83324</v>
      </c>
      <c r="CP28" s="80">
        <v>1</v>
      </c>
      <c r="CQ28" s="80"/>
      <c r="CR28" s="80"/>
      <c r="CS28" s="80"/>
      <c r="CT28" s="80"/>
      <c r="CU28" s="81"/>
      <c r="CV28" s="82"/>
      <c r="CW28" s="28">
        <f t="shared" si="26"/>
        <v>0</v>
      </c>
      <c r="CX28" s="30">
        <f t="shared" si="27"/>
        <v>0</v>
      </c>
      <c r="CY28" s="35">
        <f t="shared" si="28"/>
        <v>0</v>
      </c>
      <c r="CZ28" s="79"/>
      <c r="DA28" s="80">
        <v>1</v>
      </c>
      <c r="DB28" s="80"/>
      <c r="DC28" s="80"/>
      <c r="DD28" s="80"/>
      <c r="DE28" s="81"/>
      <c r="DF28" s="82"/>
      <c r="DG28" s="28">
        <f t="shared" si="29"/>
        <v>0.05</v>
      </c>
      <c r="DH28" s="30">
        <f t="shared" si="2"/>
        <v>7</v>
      </c>
      <c r="DI28" s="35">
        <f t="shared" si="30"/>
        <v>0.80500000000000005</v>
      </c>
      <c r="DJ28" s="80">
        <v>1</v>
      </c>
      <c r="DK28" s="80"/>
      <c r="DL28" s="80"/>
      <c r="DM28" s="80"/>
      <c r="DN28" s="80"/>
      <c r="DO28" s="81"/>
      <c r="DP28" s="82"/>
      <c r="DQ28" s="28">
        <f t="shared" si="31"/>
        <v>0</v>
      </c>
      <c r="DR28" s="30">
        <f t="shared" si="32"/>
        <v>0</v>
      </c>
      <c r="DS28" s="35">
        <f t="shared" si="33"/>
        <v>0</v>
      </c>
      <c r="DT28" s="79"/>
      <c r="DU28" s="80"/>
      <c r="DV28" s="80"/>
      <c r="DW28" s="80"/>
      <c r="DX28" s="80"/>
      <c r="DY28" s="81">
        <v>1</v>
      </c>
      <c r="DZ28" s="82"/>
      <c r="EA28" s="28">
        <f t="shared" si="34"/>
        <v>1.1399999999999999</v>
      </c>
      <c r="EB28" s="30">
        <f t="shared" si="35"/>
        <v>45.599999999999994</v>
      </c>
      <c r="EC28" s="35">
        <f t="shared" si="36"/>
        <v>13.999199999999998</v>
      </c>
      <c r="ED28" s="80">
        <v>1</v>
      </c>
      <c r="EE28" s="80"/>
      <c r="EF28" s="80"/>
      <c r="EG28" s="80"/>
      <c r="EH28" s="80"/>
      <c r="EI28" s="81"/>
      <c r="EJ28" s="82"/>
      <c r="EK28" s="28">
        <f t="shared" si="37"/>
        <v>0</v>
      </c>
      <c r="EL28" s="30">
        <f t="shared" si="38"/>
        <v>0</v>
      </c>
      <c r="EM28" s="35">
        <f t="shared" si="39"/>
        <v>0</v>
      </c>
      <c r="EN28" s="79"/>
      <c r="EO28" s="80"/>
      <c r="EP28" s="80">
        <v>1</v>
      </c>
      <c r="EQ28" s="80"/>
      <c r="ER28" s="80"/>
      <c r="ES28" s="81"/>
      <c r="ET28" s="82"/>
      <c r="EU28" s="28">
        <f t="shared" si="40"/>
        <v>0.14000000000000001</v>
      </c>
      <c r="EV28" s="30">
        <f t="shared" si="41"/>
        <v>0.70000000000000007</v>
      </c>
      <c r="EW28" s="35">
        <f t="shared" si="42"/>
        <v>0.57540000000000002</v>
      </c>
      <c r="EX28" s="80">
        <v>1</v>
      </c>
      <c r="EY28" s="80"/>
      <c r="EZ28" s="80"/>
      <c r="FA28" s="80"/>
      <c r="FB28" s="80"/>
      <c r="FC28" s="81"/>
      <c r="FD28" s="82"/>
      <c r="FE28" s="28">
        <f t="shared" si="43"/>
        <v>0</v>
      </c>
      <c r="FF28" s="30">
        <f t="shared" si="3"/>
        <v>0</v>
      </c>
      <c r="FG28" s="35">
        <f t="shared" si="44"/>
        <v>0</v>
      </c>
      <c r="FH28" s="80">
        <v>1</v>
      </c>
      <c r="FI28" s="80"/>
      <c r="FJ28" s="80"/>
      <c r="FK28" s="80"/>
      <c r="FL28" s="80"/>
      <c r="FM28" s="81"/>
      <c r="FN28" s="82"/>
      <c r="FO28" s="28">
        <f t="shared" si="45"/>
        <v>0</v>
      </c>
      <c r="FP28" s="30">
        <f t="shared" si="46"/>
        <v>0</v>
      </c>
      <c r="FQ28" s="35">
        <f t="shared" si="47"/>
        <v>0</v>
      </c>
      <c r="FR28" s="80"/>
      <c r="FS28" s="80"/>
      <c r="FT28" s="80"/>
      <c r="FU28" s="80"/>
      <c r="FV28" s="80"/>
      <c r="FW28" s="81">
        <v>1</v>
      </c>
      <c r="FX28" s="82"/>
      <c r="FY28" s="28">
        <f t="shared" si="48"/>
        <v>1.1399999999999999</v>
      </c>
      <c r="FZ28" s="30">
        <f t="shared" si="49"/>
        <v>5.6999999999999993</v>
      </c>
      <c r="GA28" s="35">
        <f t="shared" si="50"/>
        <v>2.2229999999999999</v>
      </c>
      <c r="GB28" s="80"/>
      <c r="GC28" s="80"/>
      <c r="GD28" s="80">
        <v>1</v>
      </c>
      <c r="GE28" s="80"/>
      <c r="GF28" s="80"/>
      <c r="GG28" s="81"/>
      <c r="GH28" s="82"/>
      <c r="GI28" s="28">
        <f t="shared" si="51"/>
        <v>0.14000000000000001</v>
      </c>
      <c r="GJ28" s="30">
        <f t="shared" si="52"/>
        <v>3.5000000000000004</v>
      </c>
      <c r="GK28" s="35">
        <f t="shared" si="53"/>
        <v>1.7780000000000002</v>
      </c>
      <c r="GM28" s="74">
        <f t="shared" si="54"/>
        <v>52.898400000000002</v>
      </c>
      <c r="GN28" s="101"/>
    </row>
    <row r="29" spans="1:196">
      <c r="A29" s="78"/>
      <c r="B29" s="80"/>
      <c r="C29" s="80"/>
      <c r="D29" s="80"/>
      <c r="E29" s="80">
        <v>1</v>
      </c>
      <c r="F29" s="80"/>
      <c r="G29" s="80"/>
      <c r="H29" s="80"/>
      <c r="I29" s="81"/>
      <c r="J29" s="82"/>
      <c r="K29" s="28">
        <f t="shared" si="4"/>
        <v>0.36</v>
      </c>
      <c r="L29" s="30">
        <f t="shared" si="5"/>
        <v>59.4</v>
      </c>
      <c r="M29" s="35">
        <f t="shared" si="6"/>
        <v>7.5438000000000001</v>
      </c>
      <c r="N29" s="80"/>
      <c r="O29" s="80"/>
      <c r="P29" s="80"/>
      <c r="Q29" s="80"/>
      <c r="R29" s="80">
        <v>1</v>
      </c>
      <c r="S29" s="80"/>
      <c r="T29" s="80"/>
      <c r="U29" s="81"/>
      <c r="V29" s="82"/>
      <c r="W29" s="28">
        <f t="shared" si="7"/>
        <v>0.71</v>
      </c>
      <c r="X29" s="30">
        <f t="shared" si="8"/>
        <v>36.21</v>
      </c>
      <c r="Y29" s="35">
        <f t="shared" si="9"/>
        <v>8.5093499999999995</v>
      </c>
      <c r="Z29" s="80">
        <v>1</v>
      </c>
      <c r="AA29" s="80"/>
      <c r="AB29" s="80"/>
      <c r="AC29" s="80"/>
      <c r="AD29" s="80"/>
      <c r="AE29" s="80"/>
      <c r="AF29" s="80"/>
      <c r="AG29" s="81"/>
      <c r="AH29" s="82"/>
      <c r="AI29" s="28">
        <f t="shared" si="10"/>
        <v>0</v>
      </c>
      <c r="AJ29" s="30">
        <f t="shared" si="11"/>
        <v>0</v>
      </c>
      <c r="AK29" s="35">
        <f t="shared" si="12"/>
        <v>0</v>
      </c>
      <c r="AL29" s="80">
        <v>1</v>
      </c>
      <c r="AM29" s="80"/>
      <c r="AN29" s="80"/>
      <c r="AO29" s="80"/>
      <c r="AP29" s="80"/>
      <c r="AQ29" s="80"/>
      <c r="AR29" s="80"/>
      <c r="AS29" s="81"/>
      <c r="AT29" s="82"/>
      <c r="AU29" s="28">
        <f t="shared" si="13"/>
        <v>0</v>
      </c>
      <c r="AV29" s="30">
        <f t="shared" si="14"/>
        <v>0</v>
      </c>
      <c r="AW29" s="35">
        <f t="shared" si="15"/>
        <v>0</v>
      </c>
      <c r="AX29" s="80"/>
      <c r="AY29" s="80">
        <v>1</v>
      </c>
      <c r="AZ29" s="80"/>
      <c r="BA29" s="80"/>
      <c r="BB29" s="80"/>
      <c r="BC29" s="80"/>
      <c r="BD29" s="80"/>
      <c r="BE29" s="81"/>
      <c r="BF29" s="82"/>
      <c r="BG29" s="28">
        <f t="shared" si="16"/>
        <v>0.05</v>
      </c>
      <c r="BH29" s="30">
        <f t="shared" si="0"/>
        <v>12.5</v>
      </c>
      <c r="BI29" s="35">
        <f t="shared" si="17"/>
        <v>0.33750000000000002</v>
      </c>
      <c r="BJ29" s="80">
        <v>1</v>
      </c>
      <c r="BK29" s="80"/>
      <c r="BL29" s="80"/>
      <c r="BM29" s="80"/>
      <c r="BN29" s="80"/>
      <c r="BO29" s="80"/>
      <c r="BP29" s="80"/>
      <c r="BQ29" s="81"/>
      <c r="BR29" s="82"/>
      <c r="BS29" s="28">
        <f t="shared" si="18"/>
        <v>0</v>
      </c>
      <c r="BT29" s="30">
        <f t="shared" si="1"/>
        <v>0</v>
      </c>
      <c r="BU29" s="32">
        <f t="shared" si="19"/>
        <v>0</v>
      </c>
      <c r="BV29" s="79"/>
      <c r="BW29" s="80"/>
      <c r="BX29" s="80"/>
      <c r="BY29" s="80">
        <v>1</v>
      </c>
      <c r="BZ29" s="80"/>
      <c r="CA29" s="81"/>
      <c r="CB29" s="82"/>
      <c r="CC29" s="28">
        <f t="shared" si="20"/>
        <v>0.36</v>
      </c>
      <c r="CD29" s="30">
        <f t="shared" si="21"/>
        <v>46.08</v>
      </c>
      <c r="CE29" s="35">
        <f t="shared" si="22"/>
        <v>7.5571200000000003</v>
      </c>
      <c r="CF29" s="79"/>
      <c r="CG29" s="80"/>
      <c r="CH29" s="80"/>
      <c r="CI29" s="80"/>
      <c r="CJ29" s="80">
        <v>1</v>
      </c>
      <c r="CK29" s="81"/>
      <c r="CL29" s="82"/>
      <c r="CM29" s="28">
        <f t="shared" si="23"/>
        <v>0.71</v>
      </c>
      <c r="CN29" s="30">
        <f t="shared" si="24"/>
        <v>48.989999999999995</v>
      </c>
      <c r="CO29" s="35">
        <f t="shared" si="25"/>
        <v>10.483859999999998</v>
      </c>
      <c r="CP29" s="80"/>
      <c r="CQ29" s="80"/>
      <c r="CR29" s="80"/>
      <c r="CS29" s="80"/>
      <c r="CT29" s="80"/>
      <c r="CU29" s="81">
        <v>1</v>
      </c>
      <c r="CV29" s="82"/>
      <c r="CW29" s="28">
        <f t="shared" si="26"/>
        <v>1.1399999999999999</v>
      </c>
      <c r="CX29" s="30">
        <f t="shared" si="27"/>
        <v>129.95999999999998</v>
      </c>
      <c r="CY29" s="35">
        <f t="shared" si="28"/>
        <v>18.324359999999995</v>
      </c>
      <c r="CZ29" s="79"/>
      <c r="DA29" s="80"/>
      <c r="DB29" s="80">
        <v>1</v>
      </c>
      <c r="DC29" s="80"/>
      <c r="DD29" s="80"/>
      <c r="DE29" s="81"/>
      <c r="DF29" s="82"/>
      <c r="DG29" s="28">
        <f t="shared" si="29"/>
        <v>0.14000000000000001</v>
      </c>
      <c r="DH29" s="30">
        <f t="shared" si="2"/>
        <v>19.600000000000001</v>
      </c>
      <c r="DI29" s="35">
        <f t="shared" si="30"/>
        <v>2.2540000000000004</v>
      </c>
      <c r="DJ29" s="80">
        <v>1</v>
      </c>
      <c r="DK29" s="80"/>
      <c r="DL29" s="80"/>
      <c r="DM29" s="80"/>
      <c r="DN29" s="80"/>
      <c r="DO29" s="81"/>
      <c r="DP29" s="82"/>
      <c r="DQ29" s="28">
        <f t="shared" si="31"/>
        <v>0</v>
      </c>
      <c r="DR29" s="30">
        <f t="shared" si="32"/>
        <v>0</v>
      </c>
      <c r="DS29" s="35">
        <f t="shared" si="33"/>
        <v>0</v>
      </c>
      <c r="DT29" s="79">
        <v>1</v>
      </c>
      <c r="DU29" s="80"/>
      <c r="DV29" s="80"/>
      <c r="DW29" s="80"/>
      <c r="DX29" s="80"/>
      <c r="DY29" s="81"/>
      <c r="DZ29" s="82"/>
      <c r="EA29" s="28">
        <f t="shared" si="34"/>
        <v>0</v>
      </c>
      <c r="EB29" s="30">
        <f t="shared" si="35"/>
        <v>0</v>
      </c>
      <c r="EC29" s="35">
        <f t="shared" si="36"/>
        <v>0</v>
      </c>
      <c r="ED29" s="80">
        <v>1</v>
      </c>
      <c r="EE29" s="80"/>
      <c r="EF29" s="80"/>
      <c r="EG29" s="80"/>
      <c r="EH29" s="80"/>
      <c r="EI29" s="81"/>
      <c r="EJ29" s="82"/>
      <c r="EK29" s="28">
        <f t="shared" si="37"/>
        <v>0</v>
      </c>
      <c r="EL29" s="30">
        <f t="shared" si="38"/>
        <v>0</v>
      </c>
      <c r="EM29" s="35">
        <f t="shared" si="39"/>
        <v>0</v>
      </c>
      <c r="EN29" s="79">
        <v>1</v>
      </c>
      <c r="EO29" s="80"/>
      <c r="EP29" s="80"/>
      <c r="EQ29" s="80"/>
      <c r="ER29" s="80"/>
      <c r="ES29" s="81"/>
      <c r="ET29" s="82"/>
      <c r="EU29" s="28">
        <f t="shared" si="40"/>
        <v>0</v>
      </c>
      <c r="EV29" s="30">
        <f t="shared" si="41"/>
        <v>0</v>
      </c>
      <c r="EW29" s="35">
        <f t="shared" si="42"/>
        <v>0</v>
      </c>
      <c r="EX29" s="80">
        <v>1</v>
      </c>
      <c r="EY29" s="80"/>
      <c r="EZ29" s="80"/>
      <c r="FA29" s="80"/>
      <c r="FB29" s="80"/>
      <c r="FC29" s="81"/>
      <c r="FD29" s="82"/>
      <c r="FE29" s="28">
        <f t="shared" si="43"/>
        <v>0</v>
      </c>
      <c r="FF29" s="30">
        <f t="shared" si="3"/>
        <v>0</v>
      </c>
      <c r="FG29" s="35">
        <f t="shared" si="44"/>
        <v>0</v>
      </c>
      <c r="FH29" s="80"/>
      <c r="FI29" s="80"/>
      <c r="FJ29" s="80"/>
      <c r="FK29" s="80"/>
      <c r="FL29" s="80"/>
      <c r="FM29" s="81">
        <v>1</v>
      </c>
      <c r="FN29" s="82"/>
      <c r="FO29" s="28">
        <f t="shared" si="45"/>
        <v>1.1399999999999999</v>
      </c>
      <c r="FP29" s="30">
        <f t="shared" si="46"/>
        <v>5.6999999999999993</v>
      </c>
      <c r="FQ29" s="35">
        <f t="shared" si="47"/>
        <v>3.9044999999999996</v>
      </c>
      <c r="FR29" s="80">
        <v>1</v>
      </c>
      <c r="FS29" s="80"/>
      <c r="FT29" s="80"/>
      <c r="FU29" s="80"/>
      <c r="FV29" s="80"/>
      <c r="FW29" s="81"/>
      <c r="FX29" s="82"/>
      <c r="FY29" s="28">
        <f t="shared" si="48"/>
        <v>0</v>
      </c>
      <c r="FZ29" s="30">
        <f t="shared" si="49"/>
        <v>0</v>
      </c>
      <c r="GA29" s="35">
        <f t="shared" si="50"/>
        <v>0</v>
      </c>
      <c r="GB29" s="80">
        <v>1</v>
      </c>
      <c r="GC29" s="80"/>
      <c r="GD29" s="80"/>
      <c r="GE29" s="80"/>
      <c r="GF29" s="80"/>
      <c r="GG29" s="81"/>
      <c r="GH29" s="82"/>
      <c r="GI29" s="28">
        <f t="shared" si="51"/>
        <v>0</v>
      </c>
      <c r="GJ29" s="30">
        <f t="shared" si="52"/>
        <v>0</v>
      </c>
      <c r="GK29" s="35">
        <f t="shared" si="53"/>
        <v>0</v>
      </c>
      <c r="GM29" s="74">
        <f t="shared" si="54"/>
        <v>58.914489999999994</v>
      </c>
      <c r="GN29" s="101"/>
    </row>
    <row r="30" spans="1:196">
      <c r="A30" s="78"/>
      <c r="B30" s="80"/>
      <c r="C30" s="80"/>
      <c r="D30" s="80">
        <v>1</v>
      </c>
      <c r="E30" s="80"/>
      <c r="F30" s="80"/>
      <c r="G30" s="80"/>
      <c r="H30" s="80"/>
      <c r="I30" s="81"/>
      <c r="J30" s="82"/>
      <c r="K30" s="28">
        <f t="shared" si="4"/>
        <v>0.14000000000000001</v>
      </c>
      <c r="L30" s="30">
        <f t="shared" si="5"/>
        <v>23.1</v>
      </c>
      <c r="M30" s="35">
        <f t="shared" si="6"/>
        <v>2.9337000000000004</v>
      </c>
      <c r="N30" s="80"/>
      <c r="O30" s="80"/>
      <c r="P30" s="80"/>
      <c r="Q30" s="80"/>
      <c r="R30" s="80"/>
      <c r="S30" s="80"/>
      <c r="T30" s="80"/>
      <c r="U30" s="81">
        <v>1</v>
      </c>
      <c r="V30" s="82"/>
      <c r="W30" s="28">
        <f t="shared" si="7"/>
        <v>6</v>
      </c>
      <c r="X30" s="30">
        <f t="shared" si="8"/>
        <v>306</v>
      </c>
      <c r="Y30" s="35">
        <f t="shared" si="9"/>
        <v>71.91</v>
      </c>
      <c r="Z30" s="80"/>
      <c r="AA30" s="80"/>
      <c r="AB30" s="80"/>
      <c r="AC30" s="80"/>
      <c r="AD30" s="80"/>
      <c r="AE30" s="80">
        <v>1</v>
      </c>
      <c r="AF30" s="80"/>
      <c r="AG30" s="81"/>
      <c r="AH30" s="82"/>
      <c r="AI30" s="28">
        <f t="shared" si="10"/>
        <v>1.5</v>
      </c>
      <c r="AJ30" s="30">
        <f t="shared" si="11"/>
        <v>174</v>
      </c>
      <c r="AK30" s="35">
        <f t="shared" si="12"/>
        <v>22.968</v>
      </c>
      <c r="AL30" s="80">
        <v>1</v>
      </c>
      <c r="AM30" s="80"/>
      <c r="AN30" s="80"/>
      <c r="AO30" s="80"/>
      <c r="AP30" s="80"/>
      <c r="AQ30" s="80"/>
      <c r="AR30" s="80"/>
      <c r="AS30" s="81"/>
      <c r="AT30" s="82"/>
      <c r="AU30" s="28">
        <f t="shared" si="13"/>
        <v>0</v>
      </c>
      <c r="AV30" s="30">
        <f t="shared" si="14"/>
        <v>0</v>
      </c>
      <c r="AW30" s="35">
        <f t="shared" si="15"/>
        <v>0</v>
      </c>
      <c r="AX30" s="80">
        <v>1</v>
      </c>
      <c r="AY30" s="80"/>
      <c r="AZ30" s="80"/>
      <c r="BA30" s="80"/>
      <c r="BB30" s="80"/>
      <c r="BC30" s="80"/>
      <c r="BD30" s="80"/>
      <c r="BE30" s="81"/>
      <c r="BF30" s="82"/>
      <c r="BG30" s="28">
        <f t="shared" si="16"/>
        <v>0</v>
      </c>
      <c r="BH30" s="30">
        <f t="shared" si="0"/>
        <v>0</v>
      </c>
      <c r="BI30" s="35">
        <f t="shared" si="17"/>
        <v>0</v>
      </c>
      <c r="BJ30" s="80">
        <v>1</v>
      </c>
      <c r="BK30" s="80"/>
      <c r="BL30" s="80"/>
      <c r="BM30" s="80"/>
      <c r="BN30" s="80"/>
      <c r="BO30" s="80"/>
      <c r="BP30" s="80"/>
      <c r="BQ30" s="81"/>
      <c r="BR30" s="82"/>
      <c r="BS30" s="28">
        <f t="shared" si="18"/>
        <v>0</v>
      </c>
      <c r="BT30" s="30">
        <f t="shared" si="1"/>
        <v>0</v>
      </c>
      <c r="BU30" s="32">
        <f t="shared" si="19"/>
        <v>0</v>
      </c>
      <c r="BV30" s="79"/>
      <c r="BW30" s="80"/>
      <c r="BX30" s="80"/>
      <c r="BY30" s="80">
        <v>1</v>
      </c>
      <c r="BZ30" s="80"/>
      <c r="CA30" s="81"/>
      <c r="CB30" s="82"/>
      <c r="CC30" s="28">
        <f t="shared" si="20"/>
        <v>0.36</v>
      </c>
      <c r="CD30" s="30">
        <f t="shared" si="21"/>
        <v>46.08</v>
      </c>
      <c r="CE30" s="35">
        <f t="shared" si="22"/>
        <v>7.5571200000000003</v>
      </c>
      <c r="CF30" s="79"/>
      <c r="CG30" s="80"/>
      <c r="CH30" s="80"/>
      <c r="CI30" s="80"/>
      <c r="CJ30" s="80">
        <v>1</v>
      </c>
      <c r="CK30" s="81"/>
      <c r="CL30" s="82"/>
      <c r="CM30" s="28">
        <f t="shared" si="23"/>
        <v>0.71</v>
      </c>
      <c r="CN30" s="30">
        <f t="shared" si="24"/>
        <v>48.989999999999995</v>
      </c>
      <c r="CO30" s="35">
        <f t="shared" si="25"/>
        <v>10.483859999999998</v>
      </c>
      <c r="CP30" s="80">
        <v>1</v>
      </c>
      <c r="CQ30" s="80"/>
      <c r="CR30" s="80"/>
      <c r="CS30" s="80"/>
      <c r="CT30" s="80"/>
      <c r="CU30" s="81"/>
      <c r="CV30" s="82"/>
      <c r="CW30" s="28">
        <f t="shared" si="26"/>
        <v>0</v>
      </c>
      <c r="CX30" s="30">
        <f t="shared" si="27"/>
        <v>0</v>
      </c>
      <c r="CY30" s="35">
        <f t="shared" si="28"/>
        <v>0</v>
      </c>
      <c r="CZ30" s="79">
        <v>1</v>
      </c>
      <c r="DA30" s="80"/>
      <c r="DB30" s="80"/>
      <c r="DC30" s="80"/>
      <c r="DD30" s="80"/>
      <c r="DE30" s="81"/>
      <c r="DF30" s="82"/>
      <c r="DG30" s="28">
        <f t="shared" si="29"/>
        <v>0</v>
      </c>
      <c r="DH30" s="30">
        <f t="shared" si="2"/>
        <v>0</v>
      </c>
      <c r="DI30" s="35">
        <f t="shared" si="30"/>
        <v>0</v>
      </c>
      <c r="DJ30" s="80">
        <v>1</v>
      </c>
      <c r="DK30" s="80"/>
      <c r="DL30" s="80"/>
      <c r="DM30" s="80"/>
      <c r="DN30" s="80"/>
      <c r="DO30" s="81"/>
      <c r="DP30" s="82"/>
      <c r="DQ30" s="28">
        <f t="shared" si="31"/>
        <v>0</v>
      </c>
      <c r="DR30" s="30">
        <f t="shared" si="32"/>
        <v>0</v>
      </c>
      <c r="DS30" s="35">
        <f t="shared" si="33"/>
        <v>0</v>
      </c>
      <c r="DT30" s="79"/>
      <c r="DU30" s="80"/>
      <c r="DV30" s="80"/>
      <c r="DW30" s="80">
        <v>1</v>
      </c>
      <c r="DX30" s="80"/>
      <c r="DY30" s="81"/>
      <c r="DZ30" s="82"/>
      <c r="EA30" s="28">
        <f t="shared" si="34"/>
        <v>0.36</v>
      </c>
      <c r="EB30" s="30">
        <f t="shared" si="35"/>
        <v>14.399999999999999</v>
      </c>
      <c r="EC30" s="35">
        <f t="shared" si="36"/>
        <v>4.4207999999999998</v>
      </c>
      <c r="ED30" s="80">
        <v>1</v>
      </c>
      <c r="EE30" s="80"/>
      <c r="EF30" s="80"/>
      <c r="EG30" s="80"/>
      <c r="EH30" s="80"/>
      <c r="EI30" s="81"/>
      <c r="EJ30" s="82"/>
      <c r="EK30" s="28">
        <f t="shared" si="37"/>
        <v>0</v>
      </c>
      <c r="EL30" s="30">
        <f t="shared" si="38"/>
        <v>0</v>
      </c>
      <c r="EM30" s="35">
        <f t="shared" si="39"/>
        <v>0</v>
      </c>
      <c r="EN30" s="79"/>
      <c r="EO30" s="80"/>
      <c r="EP30" s="80"/>
      <c r="EQ30" s="80"/>
      <c r="ER30" s="80"/>
      <c r="ES30" s="81">
        <v>1</v>
      </c>
      <c r="ET30" s="82"/>
      <c r="EU30" s="28">
        <f t="shared" si="40"/>
        <v>1.1399999999999999</v>
      </c>
      <c r="EV30" s="30">
        <f t="shared" si="41"/>
        <v>5.6999999999999993</v>
      </c>
      <c r="EW30" s="35">
        <f t="shared" si="42"/>
        <v>4.6853999999999996</v>
      </c>
      <c r="EX30" s="80">
        <v>1</v>
      </c>
      <c r="EY30" s="80"/>
      <c r="EZ30" s="80"/>
      <c r="FA30" s="80"/>
      <c r="FB30" s="80"/>
      <c r="FC30" s="81"/>
      <c r="FD30" s="82"/>
      <c r="FE30" s="28">
        <f t="shared" si="43"/>
        <v>0</v>
      </c>
      <c r="FF30" s="30">
        <f t="shared" si="3"/>
        <v>0</v>
      </c>
      <c r="FG30" s="35">
        <f t="shared" si="44"/>
        <v>0</v>
      </c>
      <c r="FH30" s="80">
        <v>1</v>
      </c>
      <c r="FI30" s="80"/>
      <c r="FJ30" s="80"/>
      <c r="FK30" s="80"/>
      <c r="FL30" s="80"/>
      <c r="FM30" s="81"/>
      <c r="FN30" s="82"/>
      <c r="FO30" s="28">
        <f t="shared" si="45"/>
        <v>0</v>
      </c>
      <c r="FP30" s="30">
        <f t="shared" si="46"/>
        <v>0</v>
      </c>
      <c r="FQ30" s="35">
        <f t="shared" si="47"/>
        <v>0</v>
      </c>
      <c r="FR30" s="80">
        <v>1</v>
      </c>
      <c r="FS30" s="80"/>
      <c r="FT30" s="80"/>
      <c r="FU30" s="80"/>
      <c r="FV30" s="80"/>
      <c r="FW30" s="81"/>
      <c r="FX30" s="82"/>
      <c r="FY30" s="28">
        <f t="shared" si="48"/>
        <v>0</v>
      </c>
      <c r="FZ30" s="30">
        <f t="shared" si="49"/>
        <v>0</v>
      </c>
      <c r="GA30" s="35">
        <f t="shared" si="50"/>
        <v>0</v>
      </c>
      <c r="GB30" s="80"/>
      <c r="GC30" s="80"/>
      <c r="GD30" s="80"/>
      <c r="GE30" s="80"/>
      <c r="GF30" s="80"/>
      <c r="GG30" s="81">
        <v>1</v>
      </c>
      <c r="GH30" s="82"/>
      <c r="GI30" s="28">
        <f t="shared" si="51"/>
        <v>1.1399999999999999</v>
      </c>
      <c r="GJ30" s="30">
        <f t="shared" si="52"/>
        <v>28.499999999999996</v>
      </c>
      <c r="GK30" s="35">
        <f t="shared" si="53"/>
        <v>14.477999999999998</v>
      </c>
      <c r="GM30" s="74">
        <f t="shared" si="54"/>
        <v>139.43688</v>
      </c>
      <c r="GN30" s="101"/>
    </row>
    <row r="31" spans="1:196">
      <c r="A31" s="78"/>
      <c r="B31" s="80"/>
      <c r="C31" s="80">
        <v>1</v>
      </c>
      <c r="D31" s="80"/>
      <c r="E31" s="80"/>
      <c r="F31" s="80"/>
      <c r="G31" s="80"/>
      <c r="H31" s="80"/>
      <c r="I31" s="81"/>
      <c r="J31" s="82"/>
      <c r="K31" s="28">
        <f t="shared" si="4"/>
        <v>0.05</v>
      </c>
      <c r="L31" s="30">
        <f t="shared" si="5"/>
        <v>8.25</v>
      </c>
      <c r="M31" s="35">
        <f t="shared" si="6"/>
        <v>1.04775</v>
      </c>
      <c r="N31" s="80"/>
      <c r="O31" s="80"/>
      <c r="P31" s="80"/>
      <c r="Q31" s="80"/>
      <c r="R31" s="80"/>
      <c r="S31" s="80">
        <v>1</v>
      </c>
      <c r="T31" s="80"/>
      <c r="U31" s="81"/>
      <c r="V31" s="82"/>
      <c r="W31" s="28">
        <f t="shared" si="7"/>
        <v>1.5</v>
      </c>
      <c r="X31" s="30">
        <f t="shared" si="8"/>
        <v>76.5</v>
      </c>
      <c r="Y31" s="35">
        <f t="shared" si="9"/>
        <v>17.977499999999999</v>
      </c>
      <c r="Z31" s="80"/>
      <c r="AA31" s="80">
        <v>1</v>
      </c>
      <c r="AB31" s="80"/>
      <c r="AC31" s="80"/>
      <c r="AD31" s="80"/>
      <c r="AE31" s="80"/>
      <c r="AF31" s="80"/>
      <c r="AG31" s="81"/>
      <c r="AH31" s="82"/>
      <c r="AI31" s="28">
        <f t="shared" si="10"/>
        <v>0.05</v>
      </c>
      <c r="AJ31" s="30">
        <f t="shared" si="11"/>
        <v>5.8000000000000007</v>
      </c>
      <c r="AK31" s="35">
        <f t="shared" si="12"/>
        <v>0.76560000000000017</v>
      </c>
      <c r="AL31" s="80">
        <v>1</v>
      </c>
      <c r="AM31" s="80"/>
      <c r="AN31" s="80"/>
      <c r="AO31" s="80"/>
      <c r="AP31" s="80"/>
      <c r="AQ31" s="80"/>
      <c r="AR31" s="80"/>
      <c r="AS31" s="81"/>
      <c r="AT31" s="82"/>
      <c r="AU31" s="28">
        <f t="shared" si="13"/>
        <v>0</v>
      </c>
      <c r="AV31" s="30">
        <f t="shared" si="14"/>
        <v>0</v>
      </c>
      <c r="AW31" s="35">
        <f t="shared" si="15"/>
        <v>0</v>
      </c>
      <c r="AX31" s="80">
        <v>1</v>
      </c>
      <c r="AY31" s="80"/>
      <c r="AZ31" s="80"/>
      <c r="BA31" s="80"/>
      <c r="BB31" s="80"/>
      <c r="BC31" s="80"/>
      <c r="BD31" s="80"/>
      <c r="BE31" s="81"/>
      <c r="BF31" s="82"/>
      <c r="BG31" s="28">
        <f t="shared" si="16"/>
        <v>0</v>
      </c>
      <c r="BH31" s="30">
        <f t="shared" si="0"/>
        <v>0</v>
      </c>
      <c r="BI31" s="35">
        <f t="shared" si="17"/>
        <v>0</v>
      </c>
      <c r="BJ31" s="80">
        <v>1</v>
      </c>
      <c r="BK31" s="80"/>
      <c r="BL31" s="80"/>
      <c r="BM31" s="80"/>
      <c r="BN31" s="80"/>
      <c r="BO31" s="80"/>
      <c r="BP31" s="80"/>
      <c r="BQ31" s="81"/>
      <c r="BR31" s="82"/>
      <c r="BS31" s="28">
        <f t="shared" si="18"/>
        <v>0</v>
      </c>
      <c r="BT31" s="30">
        <f t="shared" si="1"/>
        <v>0</v>
      </c>
      <c r="BU31" s="32">
        <f t="shared" si="19"/>
        <v>0</v>
      </c>
      <c r="BV31" s="79"/>
      <c r="BW31" s="80"/>
      <c r="BX31" s="80"/>
      <c r="BY31" s="80"/>
      <c r="BZ31" s="80"/>
      <c r="CA31" s="81">
        <v>1</v>
      </c>
      <c r="CB31" s="82"/>
      <c r="CC31" s="28">
        <f t="shared" si="20"/>
        <v>1.1399999999999999</v>
      </c>
      <c r="CD31" s="30">
        <f t="shared" si="21"/>
        <v>145.91999999999999</v>
      </c>
      <c r="CE31" s="35">
        <f t="shared" si="22"/>
        <v>23.930879999999998</v>
      </c>
      <c r="CF31" s="79"/>
      <c r="CG31" s="80"/>
      <c r="CH31" s="80"/>
      <c r="CI31" s="80"/>
      <c r="CJ31" s="80"/>
      <c r="CK31" s="81">
        <v>1</v>
      </c>
      <c r="CL31" s="82"/>
      <c r="CM31" s="28">
        <f t="shared" si="23"/>
        <v>1.1399999999999999</v>
      </c>
      <c r="CN31" s="30">
        <f t="shared" si="24"/>
        <v>78.66</v>
      </c>
      <c r="CO31" s="35">
        <f t="shared" si="25"/>
        <v>16.83324</v>
      </c>
      <c r="CP31" s="80">
        <v>1</v>
      </c>
      <c r="CQ31" s="80"/>
      <c r="CR31" s="80"/>
      <c r="CS31" s="80"/>
      <c r="CT31" s="80"/>
      <c r="CU31" s="81"/>
      <c r="CV31" s="82"/>
      <c r="CW31" s="28">
        <f t="shared" si="26"/>
        <v>0</v>
      </c>
      <c r="CX31" s="30">
        <f t="shared" si="27"/>
        <v>0</v>
      </c>
      <c r="CY31" s="35">
        <f t="shared" si="28"/>
        <v>0</v>
      </c>
      <c r="CZ31" s="79">
        <v>1</v>
      </c>
      <c r="DA31" s="80"/>
      <c r="DB31" s="80"/>
      <c r="DC31" s="80"/>
      <c r="DD31" s="80"/>
      <c r="DE31" s="81"/>
      <c r="DF31" s="82"/>
      <c r="DG31" s="28">
        <f t="shared" si="29"/>
        <v>0</v>
      </c>
      <c r="DH31" s="30">
        <f t="shared" si="2"/>
        <v>0</v>
      </c>
      <c r="DI31" s="35">
        <f t="shared" si="30"/>
        <v>0</v>
      </c>
      <c r="DJ31" s="80">
        <v>1</v>
      </c>
      <c r="DK31" s="80"/>
      <c r="DL31" s="80"/>
      <c r="DM31" s="80"/>
      <c r="DN31" s="80"/>
      <c r="DO31" s="81"/>
      <c r="DP31" s="82"/>
      <c r="DQ31" s="28">
        <f t="shared" si="31"/>
        <v>0</v>
      </c>
      <c r="DR31" s="30">
        <f t="shared" si="32"/>
        <v>0</v>
      </c>
      <c r="DS31" s="35">
        <f t="shared" si="33"/>
        <v>0</v>
      </c>
      <c r="DT31" s="79"/>
      <c r="DU31" s="80"/>
      <c r="DV31" s="80"/>
      <c r="DW31" s="80">
        <v>1</v>
      </c>
      <c r="DX31" s="80"/>
      <c r="DY31" s="81"/>
      <c r="DZ31" s="82"/>
      <c r="EA31" s="28">
        <f t="shared" si="34"/>
        <v>0.36</v>
      </c>
      <c r="EB31" s="30">
        <f t="shared" si="35"/>
        <v>14.399999999999999</v>
      </c>
      <c r="EC31" s="35">
        <f t="shared" si="36"/>
        <v>4.4207999999999998</v>
      </c>
      <c r="ED31" s="80">
        <v>1</v>
      </c>
      <c r="EE31" s="80"/>
      <c r="EF31" s="80"/>
      <c r="EG31" s="80"/>
      <c r="EH31" s="80"/>
      <c r="EI31" s="81"/>
      <c r="EJ31" s="82"/>
      <c r="EK31" s="28">
        <f t="shared" si="37"/>
        <v>0</v>
      </c>
      <c r="EL31" s="30">
        <f t="shared" si="38"/>
        <v>0</v>
      </c>
      <c r="EM31" s="35">
        <f t="shared" si="39"/>
        <v>0</v>
      </c>
      <c r="EN31" s="79"/>
      <c r="EO31" s="80"/>
      <c r="EP31" s="80"/>
      <c r="EQ31" s="80"/>
      <c r="ER31" s="80"/>
      <c r="ES31" s="81">
        <v>1</v>
      </c>
      <c r="ET31" s="82"/>
      <c r="EU31" s="28">
        <f t="shared" si="40"/>
        <v>1.1399999999999999</v>
      </c>
      <c r="EV31" s="30">
        <f t="shared" si="41"/>
        <v>5.6999999999999993</v>
      </c>
      <c r="EW31" s="35">
        <f t="shared" si="42"/>
        <v>4.6853999999999996</v>
      </c>
      <c r="EX31" s="80">
        <v>1</v>
      </c>
      <c r="EY31" s="80"/>
      <c r="EZ31" s="80"/>
      <c r="FA31" s="80"/>
      <c r="FB31" s="80"/>
      <c r="FC31" s="81"/>
      <c r="FD31" s="82"/>
      <c r="FE31" s="28">
        <f t="shared" si="43"/>
        <v>0</v>
      </c>
      <c r="FF31" s="30">
        <f t="shared" si="3"/>
        <v>0</v>
      </c>
      <c r="FG31" s="35">
        <f t="shared" si="44"/>
        <v>0</v>
      </c>
      <c r="FH31" s="80">
        <v>1</v>
      </c>
      <c r="FI31" s="80"/>
      <c r="FJ31" s="80"/>
      <c r="FK31" s="80"/>
      <c r="FL31" s="80"/>
      <c r="FM31" s="81"/>
      <c r="FN31" s="82"/>
      <c r="FO31" s="28">
        <f t="shared" si="45"/>
        <v>0</v>
      </c>
      <c r="FP31" s="30">
        <f t="shared" si="46"/>
        <v>0</v>
      </c>
      <c r="FQ31" s="35">
        <f t="shared" si="47"/>
        <v>0</v>
      </c>
      <c r="FR31" s="80">
        <v>1</v>
      </c>
      <c r="FS31" s="80"/>
      <c r="FT31" s="80"/>
      <c r="FU31" s="80"/>
      <c r="FV31" s="80"/>
      <c r="FW31" s="81"/>
      <c r="FX31" s="82"/>
      <c r="FY31" s="28">
        <f t="shared" si="48"/>
        <v>0</v>
      </c>
      <c r="FZ31" s="30">
        <f t="shared" si="49"/>
        <v>0</v>
      </c>
      <c r="GA31" s="35">
        <f t="shared" si="50"/>
        <v>0</v>
      </c>
      <c r="GB31" s="80">
        <v>1</v>
      </c>
      <c r="GC31" s="80"/>
      <c r="GD31" s="80"/>
      <c r="GE31" s="80"/>
      <c r="GF31" s="80"/>
      <c r="GG31" s="81"/>
      <c r="GH31" s="82"/>
      <c r="GI31" s="28">
        <f t="shared" si="51"/>
        <v>0</v>
      </c>
      <c r="GJ31" s="30">
        <f t="shared" si="52"/>
        <v>0</v>
      </c>
      <c r="GK31" s="35">
        <f t="shared" si="53"/>
        <v>0</v>
      </c>
      <c r="GM31" s="74">
        <f t="shared" si="54"/>
        <v>69.661169999999998</v>
      </c>
      <c r="GN31" s="101"/>
    </row>
    <row r="32" spans="1:196">
      <c r="A32" s="78"/>
      <c r="B32" s="80"/>
      <c r="C32" s="80"/>
      <c r="D32" s="80"/>
      <c r="E32" s="80">
        <v>1</v>
      </c>
      <c r="F32" s="80"/>
      <c r="G32" s="80"/>
      <c r="H32" s="80"/>
      <c r="I32" s="81"/>
      <c r="J32" s="82"/>
      <c r="K32" s="28">
        <f t="shared" si="4"/>
        <v>0.36</v>
      </c>
      <c r="L32" s="30">
        <f t="shared" si="5"/>
        <v>59.4</v>
      </c>
      <c r="M32" s="35">
        <f t="shared" si="6"/>
        <v>7.5438000000000001</v>
      </c>
      <c r="N32" s="80"/>
      <c r="O32" s="80"/>
      <c r="P32" s="80"/>
      <c r="Q32" s="80">
        <v>1</v>
      </c>
      <c r="R32" s="80"/>
      <c r="S32" s="80"/>
      <c r="T32" s="80"/>
      <c r="U32" s="81"/>
      <c r="V32" s="82"/>
      <c r="W32" s="28">
        <f t="shared" si="7"/>
        <v>0.36</v>
      </c>
      <c r="X32" s="30">
        <f t="shared" si="8"/>
        <v>18.36</v>
      </c>
      <c r="Y32" s="35">
        <f t="shared" si="9"/>
        <v>4.3145999999999995</v>
      </c>
      <c r="Z32" s="80"/>
      <c r="AA32" s="80"/>
      <c r="AB32" s="80"/>
      <c r="AC32" s="80"/>
      <c r="AD32" s="80"/>
      <c r="AE32" s="80">
        <v>1</v>
      </c>
      <c r="AF32" s="80"/>
      <c r="AG32" s="81"/>
      <c r="AH32" s="82"/>
      <c r="AI32" s="28">
        <f t="shared" si="10"/>
        <v>1.5</v>
      </c>
      <c r="AJ32" s="30">
        <f t="shared" si="11"/>
        <v>174</v>
      </c>
      <c r="AK32" s="35">
        <f t="shared" si="12"/>
        <v>22.968</v>
      </c>
      <c r="AL32" s="80"/>
      <c r="AM32" s="80"/>
      <c r="AN32" s="80"/>
      <c r="AO32" s="80"/>
      <c r="AP32" s="80"/>
      <c r="AQ32" s="80">
        <v>1</v>
      </c>
      <c r="AR32" s="80"/>
      <c r="AS32" s="81"/>
      <c r="AT32" s="82"/>
      <c r="AU32" s="28">
        <f t="shared" si="13"/>
        <v>1.5</v>
      </c>
      <c r="AV32" s="30">
        <f t="shared" si="14"/>
        <v>51</v>
      </c>
      <c r="AW32" s="35">
        <f t="shared" si="15"/>
        <v>16.116</v>
      </c>
      <c r="AX32" s="80"/>
      <c r="AY32" s="80"/>
      <c r="AZ32" s="80"/>
      <c r="BA32" s="80"/>
      <c r="BB32" s="80"/>
      <c r="BC32" s="80">
        <v>1</v>
      </c>
      <c r="BD32" s="80"/>
      <c r="BE32" s="81"/>
      <c r="BF32" s="82"/>
      <c r="BG32" s="28">
        <f t="shared" si="16"/>
        <v>1.5</v>
      </c>
      <c r="BH32" s="30">
        <f t="shared" si="0"/>
        <v>375</v>
      </c>
      <c r="BI32" s="35">
        <f t="shared" si="17"/>
        <v>10.125</v>
      </c>
      <c r="BJ32" s="80">
        <v>1</v>
      </c>
      <c r="BK32" s="80"/>
      <c r="BL32" s="80"/>
      <c r="BM32" s="80"/>
      <c r="BN32" s="80"/>
      <c r="BO32" s="80"/>
      <c r="BP32" s="80"/>
      <c r="BQ32" s="81"/>
      <c r="BR32" s="82"/>
      <c r="BS32" s="28">
        <f t="shared" si="18"/>
        <v>0</v>
      </c>
      <c r="BT32" s="30">
        <f t="shared" si="1"/>
        <v>0</v>
      </c>
      <c r="BU32" s="32">
        <f t="shared" si="19"/>
        <v>0</v>
      </c>
      <c r="BV32" s="79">
        <v>1</v>
      </c>
      <c r="BW32" s="80"/>
      <c r="BX32" s="80"/>
      <c r="BY32" s="80"/>
      <c r="BZ32" s="80"/>
      <c r="CA32" s="81"/>
      <c r="CB32" s="82"/>
      <c r="CC32" s="28">
        <f t="shared" si="20"/>
        <v>0</v>
      </c>
      <c r="CD32" s="30">
        <f t="shared" si="21"/>
        <v>0</v>
      </c>
      <c r="CE32" s="35">
        <f t="shared" si="22"/>
        <v>0</v>
      </c>
      <c r="CF32" s="79">
        <v>1</v>
      </c>
      <c r="CG32" s="80"/>
      <c r="CH32" s="80"/>
      <c r="CI32" s="80"/>
      <c r="CJ32" s="80"/>
      <c r="CK32" s="81"/>
      <c r="CL32" s="82"/>
      <c r="CM32" s="28">
        <f t="shared" si="23"/>
        <v>0</v>
      </c>
      <c r="CN32" s="30">
        <f t="shared" si="24"/>
        <v>0</v>
      </c>
      <c r="CO32" s="35">
        <f t="shared" si="25"/>
        <v>0</v>
      </c>
      <c r="CP32" s="80">
        <v>1</v>
      </c>
      <c r="CQ32" s="80"/>
      <c r="CR32" s="80"/>
      <c r="CS32" s="80"/>
      <c r="CT32" s="80"/>
      <c r="CU32" s="81"/>
      <c r="CV32" s="82"/>
      <c r="CW32" s="28">
        <f t="shared" si="26"/>
        <v>0</v>
      </c>
      <c r="CX32" s="30">
        <f t="shared" si="27"/>
        <v>0</v>
      </c>
      <c r="CY32" s="35">
        <f t="shared" si="28"/>
        <v>0</v>
      </c>
      <c r="CZ32" s="79">
        <v>1</v>
      </c>
      <c r="DA32" s="80"/>
      <c r="DB32" s="80"/>
      <c r="DC32" s="80"/>
      <c r="DD32" s="80"/>
      <c r="DE32" s="81"/>
      <c r="DF32" s="82"/>
      <c r="DG32" s="28">
        <f t="shared" si="29"/>
        <v>0</v>
      </c>
      <c r="DH32" s="30">
        <f t="shared" si="2"/>
        <v>0</v>
      </c>
      <c r="DI32" s="35">
        <f t="shared" si="30"/>
        <v>0</v>
      </c>
      <c r="DJ32" s="80">
        <v>1</v>
      </c>
      <c r="DK32" s="80"/>
      <c r="DL32" s="80"/>
      <c r="DM32" s="80"/>
      <c r="DN32" s="80"/>
      <c r="DO32" s="81"/>
      <c r="DP32" s="82"/>
      <c r="DQ32" s="28">
        <f t="shared" si="31"/>
        <v>0</v>
      </c>
      <c r="DR32" s="30">
        <f t="shared" si="32"/>
        <v>0</v>
      </c>
      <c r="DS32" s="35">
        <f t="shared" si="33"/>
        <v>0</v>
      </c>
      <c r="DT32" s="79"/>
      <c r="DU32" s="80"/>
      <c r="DV32" s="80"/>
      <c r="DW32" s="80"/>
      <c r="DX32" s="80"/>
      <c r="DY32" s="81">
        <v>1</v>
      </c>
      <c r="DZ32" s="82"/>
      <c r="EA32" s="28">
        <f t="shared" si="34"/>
        <v>1.1399999999999999</v>
      </c>
      <c r="EB32" s="30">
        <f t="shared" si="35"/>
        <v>45.599999999999994</v>
      </c>
      <c r="EC32" s="35">
        <f t="shared" si="36"/>
        <v>13.999199999999998</v>
      </c>
      <c r="ED32" s="80"/>
      <c r="EE32" s="80">
        <v>1</v>
      </c>
      <c r="EF32" s="80"/>
      <c r="EG32" s="80"/>
      <c r="EH32" s="80"/>
      <c r="EI32" s="81"/>
      <c r="EJ32" s="82"/>
      <c r="EK32" s="28">
        <f t="shared" si="37"/>
        <v>0.05</v>
      </c>
      <c r="EL32" s="30">
        <f t="shared" si="38"/>
        <v>2</v>
      </c>
      <c r="EM32" s="35">
        <f t="shared" si="39"/>
        <v>0.16200000000000001</v>
      </c>
      <c r="EN32" s="79">
        <v>1</v>
      </c>
      <c r="EO32" s="80"/>
      <c r="EP32" s="80"/>
      <c r="EQ32" s="80"/>
      <c r="ER32" s="80"/>
      <c r="ES32" s="81"/>
      <c r="ET32" s="82"/>
      <c r="EU32" s="28">
        <f t="shared" si="40"/>
        <v>0</v>
      </c>
      <c r="EV32" s="30">
        <f t="shared" si="41"/>
        <v>0</v>
      </c>
      <c r="EW32" s="35">
        <f t="shared" si="42"/>
        <v>0</v>
      </c>
      <c r="EX32" s="80">
        <v>1</v>
      </c>
      <c r="EY32" s="80"/>
      <c r="EZ32" s="80"/>
      <c r="FA32" s="80"/>
      <c r="FB32" s="80"/>
      <c r="FC32" s="81"/>
      <c r="FD32" s="82"/>
      <c r="FE32" s="28">
        <f t="shared" si="43"/>
        <v>0</v>
      </c>
      <c r="FF32" s="30">
        <f t="shared" si="3"/>
        <v>0</v>
      </c>
      <c r="FG32" s="35">
        <f t="shared" si="44"/>
        <v>0</v>
      </c>
      <c r="FH32" s="80"/>
      <c r="FI32" s="80"/>
      <c r="FJ32" s="80"/>
      <c r="FK32" s="80"/>
      <c r="FL32" s="80"/>
      <c r="FM32" s="81"/>
      <c r="FN32" s="82">
        <v>1</v>
      </c>
      <c r="FO32" s="28">
        <f t="shared" si="45"/>
        <v>0</v>
      </c>
      <c r="FP32" s="30">
        <f t="shared" si="46"/>
        <v>0</v>
      </c>
      <c r="FQ32" s="35">
        <f t="shared" si="47"/>
        <v>0</v>
      </c>
      <c r="FR32" s="80"/>
      <c r="FS32" s="80"/>
      <c r="FT32" s="80"/>
      <c r="FU32" s="80"/>
      <c r="FV32" s="80"/>
      <c r="FW32" s="81">
        <v>1</v>
      </c>
      <c r="FX32" s="82"/>
      <c r="FY32" s="28">
        <f t="shared" si="48"/>
        <v>1.1399999999999999</v>
      </c>
      <c r="FZ32" s="30">
        <f t="shared" si="49"/>
        <v>5.6999999999999993</v>
      </c>
      <c r="GA32" s="35">
        <f t="shared" si="50"/>
        <v>2.2229999999999999</v>
      </c>
      <c r="GB32" s="80"/>
      <c r="GC32" s="80"/>
      <c r="GD32" s="80"/>
      <c r="GE32" s="80">
        <v>1</v>
      </c>
      <c r="GF32" s="80"/>
      <c r="GG32" s="81"/>
      <c r="GH32" s="82"/>
      <c r="GI32" s="28">
        <f t="shared" si="51"/>
        <v>0.36</v>
      </c>
      <c r="GJ32" s="30">
        <f t="shared" si="52"/>
        <v>9</v>
      </c>
      <c r="GK32" s="35">
        <f t="shared" si="53"/>
        <v>4.5720000000000001</v>
      </c>
      <c r="GM32" s="74">
        <f t="shared" si="54"/>
        <v>82.023600000000002</v>
      </c>
      <c r="GN32" s="101"/>
    </row>
    <row r="33" spans="1:196">
      <c r="A33" s="78"/>
      <c r="B33" s="80">
        <v>1</v>
      </c>
      <c r="C33" s="80"/>
      <c r="D33" s="80"/>
      <c r="E33" s="80"/>
      <c r="F33" s="80"/>
      <c r="G33" s="80"/>
      <c r="H33" s="80"/>
      <c r="I33" s="81"/>
      <c r="J33" s="82"/>
      <c r="K33" s="28">
        <f t="shared" si="4"/>
        <v>0</v>
      </c>
      <c r="L33" s="30">
        <f t="shared" si="5"/>
        <v>0</v>
      </c>
      <c r="M33" s="35">
        <f t="shared" si="6"/>
        <v>0</v>
      </c>
      <c r="N33" s="80"/>
      <c r="O33" s="80"/>
      <c r="P33" s="80"/>
      <c r="Q33" s="80"/>
      <c r="R33" s="80"/>
      <c r="S33" s="80">
        <v>1</v>
      </c>
      <c r="T33" s="80"/>
      <c r="U33" s="81"/>
      <c r="V33" s="82"/>
      <c r="W33" s="28">
        <f t="shared" si="7"/>
        <v>1.5</v>
      </c>
      <c r="X33" s="30">
        <f t="shared" si="8"/>
        <v>76.5</v>
      </c>
      <c r="Y33" s="35">
        <f t="shared" si="9"/>
        <v>17.977499999999999</v>
      </c>
      <c r="Z33" s="80">
        <v>1</v>
      </c>
      <c r="AA33" s="80"/>
      <c r="AB33" s="80"/>
      <c r="AC33" s="80"/>
      <c r="AD33" s="80"/>
      <c r="AE33" s="80"/>
      <c r="AF33" s="80"/>
      <c r="AG33" s="81"/>
      <c r="AH33" s="82"/>
      <c r="AI33" s="28">
        <f t="shared" si="10"/>
        <v>0</v>
      </c>
      <c r="AJ33" s="30">
        <f t="shared" si="11"/>
        <v>0</v>
      </c>
      <c r="AK33" s="35">
        <f t="shared" si="12"/>
        <v>0</v>
      </c>
      <c r="AL33" s="80">
        <v>1</v>
      </c>
      <c r="AM33" s="80"/>
      <c r="AN33" s="80"/>
      <c r="AO33" s="80"/>
      <c r="AP33" s="80"/>
      <c r="AQ33" s="80"/>
      <c r="AR33" s="80"/>
      <c r="AS33" s="81"/>
      <c r="AT33" s="82"/>
      <c r="AU33" s="28">
        <f t="shared" si="13"/>
        <v>0</v>
      </c>
      <c r="AV33" s="30">
        <f t="shared" si="14"/>
        <v>0</v>
      </c>
      <c r="AW33" s="35">
        <f t="shared" si="15"/>
        <v>0</v>
      </c>
      <c r="AX33" s="80">
        <v>1</v>
      </c>
      <c r="AY33" s="80"/>
      <c r="AZ33" s="80"/>
      <c r="BA33" s="80"/>
      <c r="BB33" s="80"/>
      <c r="BC33" s="80"/>
      <c r="BD33" s="80"/>
      <c r="BE33" s="81"/>
      <c r="BF33" s="82"/>
      <c r="BG33" s="28">
        <f t="shared" si="16"/>
        <v>0</v>
      </c>
      <c r="BH33" s="30">
        <f t="shared" si="0"/>
        <v>0</v>
      </c>
      <c r="BI33" s="35">
        <f t="shared" si="17"/>
        <v>0</v>
      </c>
      <c r="BJ33" s="80">
        <v>1</v>
      </c>
      <c r="BK33" s="80"/>
      <c r="BL33" s="80"/>
      <c r="BM33" s="80"/>
      <c r="BN33" s="80"/>
      <c r="BO33" s="80"/>
      <c r="BP33" s="80"/>
      <c r="BQ33" s="81"/>
      <c r="BR33" s="82"/>
      <c r="BS33" s="28">
        <f t="shared" si="18"/>
        <v>0</v>
      </c>
      <c r="BT33" s="30">
        <f t="shared" si="1"/>
        <v>0</v>
      </c>
      <c r="BU33" s="32">
        <f t="shared" si="19"/>
        <v>0</v>
      </c>
      <c r="BV33" s="79">
        <v>1</v>
      </c>
      <c r="BW33" s="80"/>
      <c r="BX33" s="80"/>
      <c r="BY33" s="80"/>
      <c r="BZ33" s="80"/>
      <c r="CA33" s="81"/>
      <c r="CB33" s="82"/>
      <c r="CC33" s="28">
        <f t="shared" si="20"/>
        <v>0</v>
      </c>
      <c r="CD33" s="30">
        <f t="shared" si="21"/>
        <v>0</v>
      </c>
      <c r="CE33" s="35">
        <f t="shared" si="22"/>
        <v>0</v>
      </c>
      <c r="CF33" s="79"/>
      <c r="CG33" s="80"/>
      <c r="CH33" s="80"/>
      <c r="CI33" s="80">
        <v>1</v>
      </c>
      <c r="CJ33" s="80"/>
      <c r="CK33" s="81"/>
      <c r="CL33" s="82"/>
      <c r="CM33" s="28">
        <f t="shared" si="23"/>
        <v>0.36</v>
      </c>
      <c r="CN33" s="30">
        <f t="shared" si="24"/>
        <v>24.84</v>
      </c>
      <c r="CO33" s="35">
        <f t="shared" si="25"/>
        <v>5.31576</v>
      </c>
      <c r="CP33" s="80">
        <v>1</v>
      </c>
      <c r="CQ33" s="80"/>
      <c r="CR33" s="80"/>
      <c r="CS33" s="80"/>
      <c r="CT33" s="80"/>
      <c r="CU33" s="81"/>
      <c r="CV33" s="82"/>
      <c r="CW33" s="28">
        <f t="shared" si="26"/>
        <v>0</v>
      </c>
      <c r="CX33" s="30">
        <f t="shared" si="27"/>
        <v>0</v>
      </c>
      <c r="CY33" s="35">
        <f t="shared" si="28"/>
        <v>0</v>
      </c>
      <c r="CZ33" s="79">
        <v>1</v>
      </c>
      <c r="DA33" s="80"/>
      <c r="DB33" s="80"/>
      <c r="DC33" s="80"/>
      <c r="DD33" s="80"/>
      <c r="DE33" s="81"/>
      <c r="DF33" s="82"/>
      <c r="DG33" s="28">
        <f t="shared" si="29"/>
        <v>0</v>
      </c>
      <c r="DH33" s="30">
        <f t="shared" si="2"/>
        <v>0</v>
      </c>
      <c r="DI33" s="35">
        <f t="shared" si="30"/>
        <v>0</v>
      </c>
      <c r="DJ33" s="80"/>
      <c r="DK33" s="80"/>
      <c r="DL33" s="80"/>
      <c r="DM33" s="80"/>
      <c r="DN33" s="80"/>
      <c r="DO33" s="81">
        <v>1</v>
      </c>
      <c r="DP33" s="82"/>
      <c r="DQ33" s="28">
        <f t="shared" si="31"/>
        <v>1.1399999999999999</v>
      </c>
      <c r="DR33" s="30">
        <f t="shared" si="32"/>
        <v>142.5</v>
      </c>
      <c r="DS33" s="35">
        <f t="shared" si="33"/>
        <v>9.4050000000000011</v>
      </c>
      <c r="DT33" s="79"/>
      <c r="DU33" s="80"/>
      <c r="DV33" s="80"/>
      <c r="DW33" s="80">
        <v>1</v>
      </c>
      <c r="DX33" s="80"/>
      <c r="DY33" s="81"/>
      <c r="DZ33" s="82"/>
      <c r="EA33" s="28">
        <f t="shared" si="34"/>
        <v>0.36</v>
      </c>
      <c r="EB33" s="30">
        <f t="shared" si="35"/>
        <v>14.399999999999999</v>
      </c>
      <c r="EC33" s="35">
        <f t="shared" si="36"/>
        <v>4.4207999999999998</v>
      </c>
      <c r="ED33" s="80">
        <v>1</v>
      </c>
      <c r="EE33" s="80"/>
      <c r="EF33" s="80"/>
      <c r="EG33" s="80"/>
      <c r="EH33" s="80"/>
      <c r="EI33" s="81"/>
      <c r="EJ33" s="82"/>
      <c r="EK33" s="28">
        <f t="shared" si="37"/>
        <v>0</v>
      </c>
      <c r="EL33" s="30">
        <f t="shared" si="38"/>
        <v>0</v>
      </c>
      <c r="EM33" s="35">
        <f t="shared" si="39"/>
        <v>0</v>
      </c>
      <c r="EN33" s="79"/>
      <c r="EO33" s="80"/>
      <c r="EP33" s="80"/>
      <c r="EQ33" s="80"/>
      <c r="ER33" s="80"/>
      <c r="ES33" s="81">
        <v>1</v>
      </c>
      <c r="ET33" s="82"/>
      <c r="EU33" s="28">
        <f t="shared" si="40"/>
        <v>1.1399999999999999</v>
      </c>
      <c r="EV33" s="30">
        <f t="shared" si="41"/>
        <v>5.6999999999999993</v>
      </c>
      <c r="EW33" s="35">
        <f t="shared" si="42"/>
        <v>4.6853999999999996</v>
      </c>
      <c r="EX33" s="80">
        <v>1</v>
      </c>
      <c r="EY33" s="80"/>
      <c r="EZ33" s="80"/>
      <c r="FA33" s="80"/>
      <c r="FB33" s="80"/>
      <c r="FC33" s="81"/>
      <c r="FD33" s="82"/>
      <c r="FE33" s="28">
        <f t="shared" si="43"/>
        <v>0</v>
      </c>
      <c r="FF33" s="30">
        <f t="shared" si="3"/>
        <v>0</v>
      </c>
      <c r="FG33" s="35">
        <f t="shared" si="44"/>
        <v>0</v>
      </c>
      <c r="FH33" s="80">
        <v>1</v>
      </c>
      <c r="FI33" s="80"/>
      <c r="FJ33" s="80"/>
      <c r="FK33" s="80"/>
      <c r="FL33" s="80"/>
      <c r="FM33" s="81"/>
      <c r="FN33" s="82"/>
      <c r="FO33" s="28">
        <f t="shared" si="45"/>
        <v>0</v>
      </c>
      <c r="FP33" s="30">
        <f t="shared" si="46"/>
        <v>0</v>
      </c>
      <c r="FQ33" s="35">
        <f t="shared" si="47"/>
        <v>0</v>
      </c>
      <c r="FR33" s="80">
        <v>1</v>
      </c>
      <c r="FS33" s="80"/>
      <c r="FT33" s="80"/>
      <c r="FU33" s="80"/>
      <c r="FV33" s="80"/>
      <c r="FW33" s="81"/>
      <c r="FX33" s="82"/>
      <c r="FY33" s="28">
        <f t="shared" si="48"/>
        <v>0</v>
      </c>
      <c r="FZ33" s="30">
        <f t="shared" si="49"/>
        <v>0</v>
      </c>
      <c r="GA33" s="35">
        <f t="shared" si="50"/>
        <v>0</v>
      </c>
      <c r="GB33" s="80"/>
      <c r="GC33" s="80"/>
      <c r="GD33" s="80"/>
      <c r="GE33" s="80">
        <v>1</v>
      </c>
      <c r="GF33" s="80"/>
      <c r="GG33" s="81"/>
      <c r="GH33" s="82"/>
      <c r="GI33" s="28">
        <f t="shared" si="51"/>
        <v>0.36</v>
      </c>
      <c r="GJ33" s="30">
        <f t="shared" si="52"/>
        <v>9</v>
      </c>
      <c r="GK33" s="35">
        <f t="shared" si="53"/>
        <v>4.5720000000000001</v>
      </c>
      <c r="GM33" s="74">
        <f t="shared" si="54"/>
        <v>46.376460000000009</v>
      </c>
      <c r="GN33" s="101"/>
    </row>
    <row r="34" spans="1:196">
      <c r="A34" s="78"/>
      <c r="B34" s="80"/>
      <c r="C34" s="80"/>
      <c r="D34" s="80">
        <v>1</v>
      </c>
      <c r="E34" s="80"/>
      <c r="F34" s="80"/>
      <c r="G34" s="80"/>
      <c r="H34" s="80"/>
      <c r="I34" s="81"/>
      <c r="J34" s="82"/>
      <c r="K34" s="28">
        <f t="shared" si="4"/>
        <v>0.14000000000000001</v>
      </c>
      <c r="L34" s="30">
        <f t="shared" si="5"/>
        <v>23.1</v>
      </c>
      <c r="M34" s="35">
        <f t="shared" si="6"/>
        <v>2.9337000000000004</v>
      </c>
      <c r="N34" s="80"/>
      <c r="O34" s="80"/>
      <c r="P34" s="80"/>
      <c r="Q34" s="80"/>
      <c r="R34" s="80"/>
      <c r="S34" s="80"/>
      <c r="T34" s="80">
        <v>1</v>
      </c>
      <c r="U34" s="81"/>
      <c r="V34" s="82"/>
      <c r="W34" s="28">
        <f t="shared" si="7"/>
        <v>3.5</v>
      </c>
      <c r="X34" s="30">
        <f t="shared" si="8"/>
        <v>178.5</v>
      </c>
      <c r="Y34" s="35">
        <f t="shared" si="9"/>
        <v>41.947499999999998</v>
      </c>
      <c r="Z34" s="80"/>
      <c r="AA34" s="80"/>
      <c r="AB34" s="80">
        <v>1</v>
      </c>
      <c r="AC34" s="80"/>
      <c r="AD34" s="80"/>
      <c r="AE34" s="80"/>
      <c r="AF34" s="80"/>
      <c r="AG34" s="81"/>
      <c r="AH34" s="82"/>
      <c r="AI34" s="28">
        <f t="shared" si="10"/>
        <v>0.14000000000000001</v>
      </c>
      <c r="AJ34" s="30">
        <f t="shared" si="11"/>
        <v>16.240000000000002</v>
      </c>
      <c r="AK34" s="35">
        <f t="shared" si="12"/>
        <v>2.1436800000000003</v>
      </c>
      <c r="AL34" s="80"/>
      <c r="AM34" s="80"/>
      <c r="AN34" s="80"/>
      <c r="AO34" s="80"/>
      <c r="AP34" s="80">
        <v>1</v>
      </c>
      <c r="AQ34" s="80"/>
      <c r="AR34" s="80"/>
      <c r="AS34" s="81"/>
      <c r="AT34" s="82"/>
      <c r="AU34" s="28">
        <f t="shared" si="13"/>
        <v>0.71</v>
      </c>
      <c r="AV34" s="30">
        <f t="shared" si="14"/>
        <v>24.14</v>
      </c>
      <c r="AW34" s="35">
        <f t="shared" si="15"/>
        <v>7.6282399999999999</v>
      </c>
      <c r="AX34" s="80">
        <v>1</v>
      </c>
      <c r="AY34" s="80"/>
      <c r="AZ34" s="80"/>
      <c r="BA34" s="80"/>
      <c r="BB34" s="80"/>
      <c r="BC34" s="80"/>
      <c r="BD34" s="80"/>
      <c r="BE34" s="81"/>
      <c r="BF34" s="82"/>
      <c r="BG34" s="28">
        <f t="shared" si="16"/>
        <v>0</v>
      </c>
      <c r="BH34" s="30">
        <f t="shared" si="0"/>
        <v>0</v>
      </c>
      <c r="BI34" s="35">
        <f t="shared" si="17"/>
        <v>0</v>
      </c>
      <c r="BJ34" s="80">
        <v>1</v>
      </c>
      <c r="BK34" s="80"/>
      <c r="BL34" s="80"/>
      <c r="BM34" s="80"/>
      <c r="BN34" s="80"/>
      <c r="BO34" s="80"/>
      <c r="BP34" s="80"/>
      <c r="BQ34" s="81"/>
      <c r="BR34" s="82"/>
      <c r="BS34" s="28">
        <f t="shared" si="18"/>
        <v>0</v>
      </c>
      <c r="BT34" s="30">
        <f t="shared" si="1"/>
        <v>0</v>
      </c>
      <c r="BU34" s="32">
        <f t="shared" si="19"/>
        <v>0</v>
      </c>
      <c r="BV34" s="79"/>
      <c r="BW34" s="80"/>
      <c r="BX34" s="80"/>
      <c r="BY34" s="80">
        <v>1</v>
      </c>
      <c r="BZ34" s="80"/>
      <c r="CA34" s="81"/>
      <c r="CB34" s="82"/>
      <c r="CC34" s="28">
        <f t="shared" si="20"/>
        <v>0.36</v>
      </c>
      <c r="CD34" s="30">
        <f t="shared" si="21"/>
        <v>46.08</v>
      </c>
      <c r="CE34" s="35">
        <f t="shared" si="22"/>
        <v>7.5571200000000003</v>
      </c>
      <c r="CF34" s="79"/>
      <c r="CG34" s="80"/>
      <c r="CH34" s="80"/>
      <c r="CI34" s="80"/>
      <c r="CJ34" s="80"/>
      <c r="CK34" s="81">
        <v>1</v>
      </c>
      <c r="CL34" s="82"/>
      <c r="CM34" s="28">
        <f t="shared" si="23"/>
        <v>1.1399999999999999</v>
      </c>
      <c r="CN34" s="30">
        <f t="shared" si="24"/>
        <v>78.66</v>
      </c>
      <c r="CO34" s="35">
        <f t="shared" si="25"/>
        <v>16.83324</v>
      </c>
      <c r="CP34" s="80">
        <v>1</v>
      </c>
      <c r="CQ34" s="80"/>
      <c r="CR34" s="80"/>
      <c r="CS34" s="80"/>
      <c r="CT34" s="80"/>
      <c r="CU34" s="81"/>
      <c r="CV34" s="82"/>
      <c r="CW34" s="28">
        <f t="shared" si="26"/>
        <v>0</v>
      </c>
      <c r="CX34" s="30">
        <f t="shared" si="27"/>
        <v>0</v>
      </c>
      <c r="CY34" s="35">
        <f t="shared" si="28"/>
        <v>0</v>
      </c>
      <c r="CZ34" s="79"/>
      <c r="DA34" s="80"/>
      <c r="DB34" s="80"/>
      <c r="DC34" s="80">
        <v>1</v>
      </c>
      <c r="DD34" s="80"/>
      <c r="DE34" s="81"/>
      <c r="DF34" s="82"/>
      <c r="DG34" s="28">
        <f t="shared" si="29"/>
        <v>0.36</v>
      </c>
      <c r="DH34" s="30">
        <f t="shared" si="2"/>
        <v>50.4</v>
      </c>
      <c r="DI34" s="35">
        <f t="shared" si="30"/>
        <v>5.7960000000000003</v>
      </c>
      <c r="DJ34" s="80">
        <v>1</v>
      </c>
      <c r="DK34" s="80"/>
      <c r="DL34" s="80"/>
      <c r="DM34" s="80"/>
      <c r="DN34" s="80"/>
      <c r="DO34" s="81"/>
      <c r="DP34" s="82"/>
      <c r="DQ34" s="28">
        <f t="shared" si="31"/>
        <v>0</v>
      </c>
      <c r="DR34" s="30">
        <f t="shared" si="32"/>
        <v>0</v>
      </c>
      <c r="DS34" s="35">
        <f t="shared" si="33"/>
        <v>0</v>
      </c>
      <c r="DT34" s="79"/>
      <c r="DU34" s="80"/>
      <c r="DV34" s="80"/>
      <c r="DW34" s="80"/>
      <c r="DX34" s="80"/>
      <c r="DY34" s="81">
        <v>1</v>
      </c>
      <c r="DZ34" s="82"/>
      <c r="EA34" s="28">
        <f t="shared" si="34"/>
        <v>1.1399999999999999</v>
      </c>
      <c r="EB34" s="30">
        <f t="shared" si="35"/>
        <v>45.599999999999994</v>
      </c>
      <c r="EC34" s="35">
        <f t="shared" si="36"/>
        <v>13.999199999999998</v>
      </c>
      <c r="ED34" s="80">
        <v>1</v>
      </c>
      <c r="EE34" s="80"/>
      <c r="EF34" s="80"/>
      <c r="EG34" s="80"/>
      <c r="EH34" s="80"/>
      <c r="EI34" s="81"/>
      <c r="EJ34" s="82"/>
      <c r="EK34" s="28">
        <f t="shared" si="37"/>
        <v>0</v>
      </c>
      <c r="EL34" s="30">
        <f t="shared" si="38"/>
        <v>0</v>
      </c>
      <c r="EM34" s="35">
        <f t="shared" si="39"/>
        <v>0</v>
      </c>
      <c r="EN34" s="79"/>
      <c r="EO34" s="80"/>
      <c r="EP34" s="80"/>
      <c r="EQ34" s="80"/>
      <c r="ER34" s="80"/>
      <c r="ES34" s="81">
        <v>1</v>
      </c>
      <c r="ET34" s="82"/>
      <c r="EU34" s="28">
        <f t="shared" si="40"/>
        <v>1.1399999999999999</v>
      </c>
      <c r="EV34" s="30">
        <f t="shared" si="41"/>
        <v>5.6999999999999993</v>
      </c>
      <c r="EW34" s="35">
        <f t="shared" si="42"/>
        <v>4.6853999999999996</v>
      </c>
      <c r="EX34" s="80">
        <v>1</v>
      </c>
      <c r="EY34" s="80"/>
      <c r="EZ34" s="80"/>
      <c r="FA34" s="80"/>
      <c r="FB34" s="80"/>
      <c r="FC34" s="81"/>
      <c r="FD34" s="82"/>
      <c r="FE34" s="28">
        <f t="shared" si="43"/>
        <v>0</v>
      </c>
      <c r="FF34" s="30">
        <f t="shared" si="3"/>
        <v>0</v>
      </c>
      <c r="FG34" s="35">
        <f t="shared" si="44"/>
        <v>0</v>
      </c>
      <c r="FH34" s="80">
        <v>1</v>
      </c>
      <c r="FI34" s="80"/>
      <c r="FJ34" s="80"/>
      <c r="FK34" s="80"/>
      <c r="FL34" s="80"/>
      <c r="FM34" s="81"/>
      <c r="FN34" s="82"/>
      <c r="FO34" s="28">
        <f t="shared" si="45"/>
        <v>0</v>
      </c>
      <c r="FP34" s="30">
        <f t="shared" si="46"/>
        <v>0</v>
      </c>
      <c r="FQ34" s="35">
        <f t="shared" si="47"/>
        <v>0</v>
      </c>
      <c r="FR34" s="80">
        <v>1</v>
      </c>
      <c r="FS34" s="80"/>
      <c r="FT34" s="80"/>
      <c r="FU34" s="80"/>
      <c r="FV34" s="80"/>
      <c r="FW34" s="81"/>
      <c r="FX34" s="82"/>
      <c r="FY34" s="28">
        <f t="shared" si="48"/>
        <v>0</v>
      </c>
      <c r="FZ34" s="30">
        <f t="shared" si="49"/>
        <v>0</v>
      </c>
      <c r="GA34" s="35">
        <f t="shared" si="50"/>
        <v>0</v>
      </c>
      <c r="GB34" s="80"/>
      <c r="GC34" s="80"/>
      <c r="GD34" s="80"/>
      <c r="GE34" s="80">
        <v>1</v>
      </c>
      <c r="GF34" s="80"/>
      <c r="GG34" s="81"/>
      <c r="GH34" s="82"/>
      <c r="GI34" s="28">
        <f t="shared" si="51"/>
        <v>0.36</v>
      </c>
      <c r="GJ34" s="30">
        <f t="shared" si="52"/>
        <v>9</v>
      </c>
      <c r="GK34" s="35">
        <f t="shared" si="53"/>
        <v>4.5720000000000001</v>
      </c>
      <c r="GM34" s="74">
        <f t="shared" si="54"/>
        <v>108.09608000000001</v>
      </c>
      <c r="GN34" s="101"/>
    </row>
    <row r="35" spans="1:196">
      <c r="A35" s="78"/>
      <c r="B35" s="80">
        <v>1</v>
      </c>
      <c r="C35" s="80"/>
      <c r="D35" s="80"/>
      <c r="E35" s="80"/>
      <c r="F35" s="80"/>
      <c r="G35" s="80"/>
      <c r="H35" s="80"/>
      <c r="I35" s="81"/>
      <c r="J35" s="82"/>
      <c r="K35" s="28">
        <f t="shared" si="4"/>
        <v>0</v>
      </c>
      <c r="L35" s="30">
        <f t="shared" si="5"/>
        <v>0</v>
      </c>
      <c r="M35" s="35">
        <f t="shared" si="6"/>
        <v>0</v>
      </c>
      <c r="N35" s="80"/>
      <c r="O35" s="80"/>
      <c r="P35" s="80"/>
      <c r="Q35" s="80"/>
      <c r="R35" s="80"/>
      <c r="S35" s="80"/>
      <c r="T35" s="80">
        <v>1</v>
      </c>
      <c r="U35" s="81"/>
      <c r="V35" s="82"/>
      <c r="W35" s="28">
        <f t="shared" si="7"/>
        <v>3.5</v>
      </c>
      <c r="X35" s="30">
        <f t="shared" si="8"/>
        <v>178.5</v>
      </c>
      <c r="Y35" s="35">
        <f t="shared" si="9"/>
        <v>41.947499999999998</v>
      </c>
      <c r="Z35" s="80">
        <v>1</v>
      </c>
      <c r="AA35" s="80"/>
      <c r="AB35" s="80"/>
      <c r="AC35" s="80"/>
      <c r="AD35" s="80"/>
      <c r="AE35" s="80"/>
      <c r="AF35" s="80"/>
      <c r="AG35" s="81"/>
      <c r="AH35" s="82"/>
      <c r="AI35" s="28">
        <f t="shared" si="10"/>
        <v>0</v>
      </c>
      <c r="AJ35" s="30">
        <f t="shared" si="11"/>
        <v>0</v>
      </c>
      <c r="AK35" s="35">
        <f t="shared" si="12"/>
        <v>0</v>
      </c>
      <c r="AL35" s="80"/>
      <c r="AM35" s="80"/>
      <c r="AN35" s="80"/>
      <c r="AO35" s="80"/>
      <c r="AP35" s="80"/>
      <c r="AQ35" s="80">
        <v>1</v>
      </c>
      <c r="AR35" s="80"/>
      <c r="AS35" s="81"/>
      <c r="AT35" s="82"/>
      <c r="AU35" s="28">
        <f t="shared" si="13"/>
        <v>1.5</v>
      </c>
      <c r="AV35" s="30">
        <f t="shared" si="14"/>
        <v>51</v>
      </c>
      <c r="AW35" s="35">
        <f t="shared" si="15"/>
        <v>16.116</v>
      </c>
      <c r="AX35" s="80"/>
      <c r="AY35" s="80"/>
      <c r="AZ35" s="80"/>
      <c r="BA35" s="80"/>
      <c r="BB35" s="80">
        <v>1</v>
      </c>
      <c r="BC35" s="80"/>
      <c r="BD35" s="80"/>
      <c r="BE35" s="81"/>
      <c r="BF35" s="82"/>
      <c r="BG35" s="28">
        <f t="shared" si="16"/>
        <v>0.71</v>
      </c>
      <c r="BH35" s="30">
        <f t="shared" si="0"/>
        <v>177.5</v>
      </c>
      <c r="BI35" s="35">
        <f t="shared" si="17"/>
        <v>4.7924999999999995</v>
      </c>
      <c r="BJ35" s="80">
        <v>1</v>
      </c>
      <c r="BK35" s="80"/>
      <c r="BL35" s="80"/>
      <c r="BM35" s="80"/>
      <c r="BN35" s="80"/>
      <c r="BO35" s="80"/>
      <c r="BP35" s="80"/>
      <c r="BQ35" s="81"/>
      <c r="BR35" s="82"/>
      <c r="BS35" s="28">
        <f t="shared" si="18"/>
        <v>0</v>
      </c>
      <c r="BT35" s="30">
        <f t="shared" si="1"/>
        <v>0</v>
      </c>
      <c r="BU35" s="32">
        <f t="shared" si="19"/>
        <v>0</v>
      </c>
      <c r="BV35" s="79"/>
      <c r="BW35" s="80"/>
      <c r="BX35" s="80"/>
      <c r="BY35" s="80">
        <v>1</v>
      </c>
      <c r="BZ35" s="80"/>
      <c r="CA35" s="81"/>
      <c r="CB35" s="82"/>
      <c r="CC35" s="28">
        <f t="shared" si="20"/>
        <v>0.36</v>
      </c>
      <c r="CD35" s="30">
        <f t="shared" si="21"/>
        <v>46.08</v>
      </c>
      <c r="CE35" s="35">
        <f t="shared" si="22"/>
        <v>7.5571200000000003</v>
      </c>
      <c r="CF35" s="79"/>
      <c r="CG35" s="80"/>
      <c r="CH35" s="80"/>
      <c r="CI35" s="80"/>
      <c r="CJ35" s="80"/>
      <c r="CK35" s="81">
        <v>1</v>
      </c>
      <c r="CL35" s="82"/>
      <c r="CM35" s="28">
        <f t="shared" si="23"/>
        <v>1.1399999999999999</v>
      </c>
      <c r="CN35" s="30">
        <f t="shared" si="24"/>
        <v>78.66</v>
      </c>
      <c r="CO35" s="35">
        <f t="shared" si="25"/>
        <v>16.83324</v>
      </c>
      <c r="CP35" s="80">
        <v>1</v>
      </c>
      <c r="CQ35" s="80"/>
      <c r="CR35" s="80"/>
      <c r="CS35" s="80"/>
      <c r="CT35" s="80"/>
      <c r="CU35" s="81"/>
      <c r="CV35" s="82"/>
      <c r="CW35" s="28">
        <f t="shared" si="26"/>
        <v>0</v>
      </c>
      <c r="CX35" s="30">
        <f t="shared" si="27"/>
        <v>0</v>
      </c>
      <c r="CY35" s="35">
        <f t="shared" si="28"/>
        <v>0</v>
      </c>
      <c r="CZ35" s="79"/>
      <c r="DA35" s="80"/>
      <c r="DB35" s="80">
        <v>1</v>
      </c>
      <c r="DC35" s="80"/>
      <c r="DD35" s="80"/>
      <c r="DE35" s="81"/>
      <c r="DF35" s="82"/>
      <c r="DG35" s="28">
        <f t="shared" si="29"/>
        <v>0.14000000000000001</v>
      </c>
      <c r="DH35" s="30">
        <f t="shared" si="2"/>
        <v>19.600000000000001</v>
      </c>
      <c r="DI35" s="35">
        <f t="shared" si="30"/>
        <v>2.2540000000000004</v>
      </c>
      <c r="DJ35" s="80"/>
      <c r="DK35" s="80"/>
      <c r="DL35" s="80"/>
      <c r="DM35" s="80"/>
      <c r="DN35" s="80">
        <v>1</v>
      </c>
      <c r="DO35" s="81"/>
      <c r="DP35" s="82"/>
      <c r="DQ35" s="28">
        <f t="shared" si="31"/>
        <v>0.71</v>
      </c>
      <c r="DR35" s="30">
        <f t="shared" si="32"/>
        <v>88.75</v>
      </c>
      <c r="DS35" s="35">
        <f t="shared" si="33"/>
        <v>5.8574999999999999</v>
      </c>
      <c r="DT35" s="79"/>
      <c r="DU35" s="80"/>
      <c r="DV35" s="80"/>
      <c r="DW35" s="80">
        <v>1</v>
      </c>
      <c r="DX35" s="80"/>
      <c r="DY35" s="81"/>
      <c r="DZ35" s="82"/>
      <c r="EA35" s="28">
        <f t="shared" si="34"/>
        <v>0.36</v>
      </c>
      <c r="EB35" s="30">
        <f t="shared" si="35"/>
        <v>14.399999999999999</v>
      </c>
      <c r="EC35" s="35">
        <f t="shared" si="36"/>
        <v>4.4207999999999998</v>
      </c>
      <c r="ED35" s="80">
        <v>1</v>
      </c>
      <c r="EE35" s="80"/>
      <c r="EF35" s="80"/>
      <c r="EG35" s="80"/>
      <c r="EH35" s="80"/>
      <c r="EI35" s="81"/>
      <c r="EJ35" s="82"/>
      <c r="EK35" s="28">
        <f t="shared" si="37"/>
        <v>0</v>
      </c>
      <c r="EL35" s="30">
        <f t="shared" si="38"/>
        <v>0</v>
      </c>
      <c r="EM35" s="35">
        <f t="shared" si="39"/>
        <v>0</v>
      </c>
      <c r="EN35" s="79"/>
      <c r="EO35" s="80">
        <v>1</v>
      </c>
      <c r="EP35" s="80"/>
      <c r="EQ35" s="80"/>
      <c r="ER35" s="80"/>
      <c r="ES35" s="81"/>
      <c r="ET35" s="82"/>
      <c r="EU35" s="28">
        <f t="shared" si="40"/>
        <v>0.05</v>
      </c>
      <c r="EV35" s="30">
        <f t="shared" si="41"/>
        <v>0.25</v>
      </c>
      <c r="EW35" s="35">
        <f t="shared" si="42"/>
        <v>0.20549999999999999</v>
      </c>
      <c r="EX35" s="80">
        <v>1</v>
      </c>
      <c r="EY35" s="80"/>
      <c r="EZ35" s="80"/>
      <c r="FA35" s="80"/>
      <c r="FB35" s="80"/>
      <c r="FC35" s="81"/>
      <c r="FD35" s="82"/>
      <c r="FE35" s="28">
        <f t="shared" si="43"/>
        <v>0</v>
      </c>
      <c r="FF35" s="30">
        <f t="shared" si="3"/>
        <v>0</v>
      </c>
      <c r="FG35" s="35">
        <f t="shared" si="44"/>
        <v>0</v>
      </c>
      <c r="FH35" s="80"/>
      <c r="FI35" s="80"/>
      <c r="FJ35" s="80"/>
      <c r="FK35" s="80"/>
      <c r="FL35" s="80"/>
      <c r="FM35" s="81">
        <v>1</v>
      </c>
      <c r="FN35" s="82"/>
      <c r="FO35" s="28">
        <f t="shared" si="45"/>
        <v>1.1399999999999999</v>
      </c>
      <c r="FP35" s="30">
        <f t="shared" si="46"/>
        <v>5.6999999999999993</v>
      </c>
      <c r="FQ35" s="35">
        <f t="shared" si="47"/>
        <v>3.9044999999999996</v>
      </c>
      <c r="FR35" s="80">
        <v>1</v>
      </c>
      <c r="FS35" s="80"/>
      <c r="FT35" s="80"/>
      <c r="FU35" s="80"/>
      <c r="FV35" s="80"/>
      <c r="FW35" s="81"/>
      <c r="FX35" s="82"/>
      <c r="FY35" s="28">
        <f t="shared" si="48"/>
        <v>0</v>
      </c>
      <c r="FZ35" s="30">
        <f t="shared" si="49"/>
        <v>0</v>
      </c>
      <c r="GA35" s="35">
        <f t="shared" si="50"/>
        <v>0</v>
      </c>
      <c r="GB35" s="80"/>
      <c r="GC35" s="80"/>
      <c r="GD35" s="80"/>
      <c r="GE35" s="80">
        <v>1</v>
      </c>
      <c r="GF35" s="80"/>
      <c r="GG35" s="81"/>
      <c r="GH35" s="82"/>
      <c r="GI35" s="28">
        <f t="shared" si="51"/>
        <v>0.36</v>
      </c>
      <c r="GJ35" s="30">
        <f t="shared" si="52"/>
        <v>9</v>
      </c>
      <c r="GK35" s="35">
        <f t="shared" si="53"/>
        <v>4.5720000000000001</v>
      </c>
      <c r="GM35" s="74">
        <f t="shared" si="54"/>
        <v>108.46066</v>
      </c>
      <c r="GN35" s="101"/>
    </row>
    <row r="36" spans="1:196">
      <c r="A36" s="78"/>
      <c r="B36" s="80"/>
      <c r="C36" s="80"/>
      <c r="D36" s="80"/>
      <c r="E36" s="80">
        <v>1</v>
      </c>
      <c r="F36" s="80"/>
      <c r="G36" s="80"/>
      <c r="H36" s="80"/>
      <c r="I36" s="81"/>
      <c r="J36" s="82"/>
      <c r="K36" s="28">
        <f t="shared" si="4"/>
        <v>0.36</v>
      </c>
      <c r="L36" s="30">
        <f t="shared" si="5"/>
        <v>59.4</v>
      </c>
      <c r="M36" s="35">
        <f t="shared" si="6"/>
        <v>7.5438000000000001</v>
      </c>
      <c r="N36" s="80"/>
      <c r="O36" s="80"/>
      <c r="P36" s="80"/>
      <c r="Q36" s="80"/>
      <c r="R36" s="80"/>
      <c r="S36" s="80">
        <v>1</v>
      </c>
      <c r="T36" s="80"/>
      <c r="U36" s="81"/>
      <c r="V36" s="82"/>
      <c r="W36" s="28">
        <f t="shared" si="7"/>
        <v>1.5</v>
      </c>
      <c r="X36" s="30">
        <f t="shared" si="8"/>
        <v>76.5</v>
      </c>
      <c r="Y36" s="35">
        <f t="shared" si="9"/>
        <v>17.977499999999999</v>
      </c>
      <c r="Z36" s="80"/>
      <c r="AA36" s="80"/>
      <c r="AB36" s="80"/>
      <c r="AC36" s="80"/>
      <c r="AD36" s="80"/>
      <c r="AE36" s="80">
        <v>1</v>
      </c>
      <c r="AF36" s="80"/>
      <c r="AG36" s="81"/>
      <c r="AH36" s="82"/>
      <c r="AI36" s="28">
        <f t="shared" si="10"/>
        <v>1.5</v>
      </c>
      <c r="AJ36" s="30">
        <f t="shared" si="11"/>
        <v>174</v>
      </c>
      <c r="AK36" s="35">
        <f t="shared" si="12"/>
        <v>22.968</v>
      </c>
      <c r="AL36" s="80"/>
      <c r="AM36" s="80"/>
      <c r="AN36" s="80">
        <v>1</v>
      </c>
      <c r="AO36" s="80"/>
      <c r="AP36" s="80"/>
      <c r="AQ36" s="80"/>
      <c r="AR36" s="80"/>
      <c r="AS36" s="81"/>
      <c r="AT36" s="82"/>
      <c r="AU36" s="28">
        <f t="shared" si="13"/>
        <v>0.14000000000000001</v>
      </c>
      <c r="AV36" s="30">
        <f t="shared" si="14"/>
        <v>4.7600000000000007</v>
      </c>
      <c r="AW36" s="35">
        <f t="shared" si="15"/>
        <v>1.5041600000000002</v>
      </c>
      <c r="AX36" s="80"/>
      <c r="AY36" s="80"/>
      <c r="AZ36" s="80">
        <v>1</v>
      </c>
      <c r="BA36" s="80"/>
      <c r="BB36" s="80"/>
      <c r="BC36" s="80"/>
      <c r="BD36" s="80"/>
      <c r="BE36" s="81"/>
      <c r="BF36" s="82"/>
      <c r="BG36" s="28">
        <f t="shared" si="16"/>
        <v>0.14000000000000001</v>
      </c>
      <c r="BH36" s="30">
        <f t="shared" si="0"/>
        <v>35</v>
      </c>
      <c r="BI36" s="35">
        <f t="shared" si="17"/>
        <v>0.94499999999999995</v>
      </c>
      <c r="BJ36" s="80">
        <v>1</v>
      </c>
      <c r="BK36" s="80"/>
      <c r="BL36" s="80"/>
      <c r="BM36" s="80"/>
      <c r="BN36" s="80"/>
      <c r="BO36" s="80"/>
      <c r="BP36" s="80"/>
      <c r="BQ36" s="81"/>
      <c r="BR36" s="82"/>
      <c r="BS36" s="28">
        <f t="shared" si="18"/>
        <v>0</v>
      </c>
      <c r="BT36" s="30">
        <f t="shared" si="1"/>
        <v>0</v>
      </c>
      <c r="BU36" s="32">
        <f t="shared" si="19"/>
        <v>0</v>
      </c>
      <c r="BV36" s="79"/>
      <c r="BW36" s="80"/>
      <c r="BX36" s="80"/>
      <c r="BY36" s="80">
        <v>1</v>
      </c>
      <c r="BZ36" s="80"/>
      <c r="CA36" s="81"/>
      <c r="CB36" s="82"/>
      <c r="CC36" s="28">
        <f t="shared" si="20"/>
        <v>0.36</v>
      </c>
      <c r="CD36" s="30">
        <f t="shared" si="21"/>
        <v>46.08</v>
      </c>
      <c r="CE36" s="35">
        <f t="shared" si="22"/>
        <v>7.5571200000000003</v>
      </c>
      <c r="CF36" s="79"/>
      <c r="CG36" s="80"/>
      <c r="CH36" s="80"/>
      <c r="CI36" s="80">
        <v>1</v>
      </c>
      <c r="CJ36" s="80"/>
      <c r="CK36" s="81"/>
      <c r="CL36" s="82"/>
      <c r="CM36" s="28">
        <f t="shared" si="23"/>
        <v>0.36</v>
      </c>
      <c r="CN36" s="30">
        <f t="shared" si="24"/>
        <v>24.84</v>
      </c>
      <c r="CO36" s="35">
        <f t="shared" si="25"/>
        <v>5.31576</v>
      </c>
      <c r="CP36" s="80">
        <v>1</v>
      </c>
      <c r="CQ36" s="80"/>
      <c r="CR36" s="80"/>
      <c r="CS36" s="80"/>
      <c r="CT36" s="80"/>
      <c r="CU36" s="81"/>
      <c r="CV36" s="82"/>
      <c r="CW36" s="28">
        <f t="shared" si="26"/>
        <v>0</v>
      </c>
      <c r="CX36" s="30">
        <f t="shared" si="27"/>
        <v>0</v>
      </c>
      <c r="CY36" s="35">
        <f t="shared" si="28"/>
        <v>0</v>
      </c>
      <c r="CZ36" s="79"/>
      <c r="DA36" s="80"/>
      <c r="DB36" s="80">
        <v>1</v>
      </c>
      <c r="DC36" s="80"/>
      <c r="DD36" s="80"/>
      <c r="DE36" s="81"/>
      <c r="DF36" s="82"/>
      <c r="DG36" s="28">
        <f t="shared" si="29"/>
        <v>0.14000000000000001</v>
      </c>
      <c r="DH36" s="30">
        <f t="shared" si="2"/>
        <v>19.600000000000001</v>
      </c>
      <c r="DI36" s="35">
        <f t="shared" si="30"/>
        <v>2.2540000000000004</v>
      </c>
      <c r="DJ36" s="80">
        <v>1</v>
      </c>
      <c r="DK36" s="80"/>
      <c r="DL36" s="80"/>
      <c r="DM36" s="80"/>
      <c r="DN36" s="80"/>
      <c r="DO36" s="81"/>
      <c r="DP36" s="82"/>
      <c r="DQ36" s="28">
        <f t="shared" si="31"/>
        <v>0</v>
      </c>
      <c r="DR36" s="30">
        <f t="shared" si="32"/>
        <v>0</v>
      </c>
      <c r="DS36" s="35">
        <f t="shared" si="33"/>
        <v>0</v>
      </c>
      <c r="DT36" s="79"/>
      <c r="DU36" s="80"/>
      <c r="DV36" s="80"/>
      <c r="DW36" s="80"/>
      <c r="DX36" s="80">
        <v>1</v>
      </c>
      <c r="DY36" s="81"/>
      <c r="DZ36" s="82"/>
      <c r="EA36" s="28">
        <f t="shared" si="34"/>
        <v>0.71</v>
      </c>
      <c r="EB36" s="30">
        <f t="shared" si="35"/>
        <v>28.4</v>
      </c>
      <c r="EC36" s="35">
        <f t="shared" si="36"/>
        <v>8.7187999999999999</v>
      </c>
      <c r="ED36" s="80">
        <v>1</v>
      </c>
      <c r="EE36" s="80"/>
      <c r="EF36" s="80"/>
      <c r="EG36" s="80"/>
      <c r="EH36" s="80"/>
      <c r="EI36" s="81"/>
      <c r="EJ36" s="82"/>
      <c r="EK36" s="28">
        <f t="shared" si="37"/>
        <v>0</v>
      </c>
      <c r="EL36" s="30">
        <f t="shared" si="38"/>
        <v>0</v>
      </c>
      <c r="EM36" s="35">
        <f t="shared" si="39"/>
        <v>0</v>
      </c>
      <c r="EN36" s="79"/>
      <c r="EO36" s="80"/>
      <c r="EP36" s="80"/>
      <c r="EQ36" s="80"/>
      <c r="ER36" s="80"/>
      <c r="ES36" s="81">
        <v>1</v>
      </c>
      <c r="ET36" s="82"/>
      <c r="EU36" s="28">
        <f t="shared" si="40"/>
        <v>1.1399999999999999</v>
      </c>
      <c r="EV36" s="30">
        <f t="shared" si="41"/>
        <v>5.6999999999999993</v>
      </c>
      <c r="EW36" s="35">
        <f t="shared" si="42"/>
        <v>4.6853999999999996</v>
      </c>
      <c r="EX36" s="80">
        <v>1</v>
      </c>
      <c r="EY36" s="80"/>
      <c r="EZ36" s="80"/>
      <c r="FA36" s="80"/>
      <c r="FB36" s="80"/>
      <c r="FC36" s="81"/>
      <c r="FD36" s="82"/>
      <c r="FE36" s="28">
        <f t="shared" si="43"/>
        <v>0</v>
      </c>
      <c r="FF36" s="30">
        <f t="shared" si="3"/>
        <v>0</v>
      </c>
      <c r="FG36" s="35">
        <f t="shared" si="44"/>
        <v>0</v>
      </c>
      <c r="FH36" s="80">
        <v>1</v>
      </c>
      <c r="FI36" s="80"/>
      <c r="FJ36" s="80"/>
      <c r="FK36" s="80"/>
      <c r="FL36" s="80"/>
      <c r="FM36" s="81"/>
      <c r="FN36" s="82"/>
      <c r="FO36" s="28">
        <f t="shared" si="45"/>
        <v>0</v>
      </c>
      <c r="FP36" s="30">
        <f t="shared" si="46"/>
        <v>0</v>
      </c>
      <c r="FQ36" s="35">
        <f t="shared" si="47"/>
        <v>0</v>
      </c>
      <c r="FR36" s="80">
        <v>1</v>
      </c>
      <c r="FS36" s="80"/>
      <c r="FT36" s="80"/>
      <c r="FU36" s="80"/>
      <c r="FV36" s="80"/>
      <c r="FW36" s="81"/>
      <c r="FX36" s="82"/>
      <c r="FY36" s="28">
        <f t="shared" si="48"/>
        <v>0</v>
      </c>
      <c r="FZ36" s="30">
        <f t="shared" si="49"/>
        <v>0</v>
      </c>
      <c r="GA36" s="35">
        <f t="shared" si="50"/>
        <v>0</v>
      </c>
      <c r="GB36" s="80">
        <v>1</v>
      </c>
      <c r="GC36" s="80"/>
      <c r="GD36" s="80"/>
      <c r="GE36" s="80"/>
      <c r="GF36" s="80"/>
      <c r="GG36" s="81"/>
      <c r="GH36" s="82"/>
      <c r="GI36" s="28">
        <f t="shared" si="51"/>
        <v>0</v>
      </c>
      <c r="GJ36" s="30">
        <f t="shared" si="52"/>
        <v>0</v>
      </c>
      <c r="GK36" s="35">
        <f t="shared" si="53"/>
        <v>0</v>
      </c>
      <c r="GM36" s="74">
        <f t="shared" si="54"/>
        <v>79.469539999999995</v>
      </c>
      <c r="GN36" s="101"/>
    </row>
    <row r="37" spans="1:196">
      <c r="A37" s="78"/>
      <c r="B37" s="80"/>
      <c r="C37" s="80"/>
      <c r="D37" s="80"/>
      <c r="E37" s="80">
        <v>1</v>
      </c>
      <c r="F37" s="80"/>
      <c r="G37" s="80"/>
      <c r="H37" s="80"/>
      <c r="I37" s="81"/>
      <c r="J37" s="82"/>
      <c r="K37" s="28">
        <f t="shared" si="4"/>
        <v>0.36</v>
      </c>
      <c r="L37" s="30">
        <f t="shared" si="5"/>
        <v>59.4</v>
      </c>
      <c r="M37" s="35">
        <f t="shared" si="6"/>
        <v>7.5438000000000001</v>
      </c>
      <c r="N37" s="80"/>
      <c r="O37" s="80"/>
      <c r="P37" s="80"/>
      <c r="Q37" s="80"/>
      <c r="R37" s="80"/>
      <c r="S37" s="80">
        <v>1</v>
      </c>
      <c r="T37" s="80"/>
      <c r="U37" s="81"/>
      <c r="V37" s="82"/>
      <c r="W37" s="28">
        <f t="shared" si="7"/>
        <v>1.5</v>
      </c>
      <c r="X37" s="30">
        <f t="shared" si="8"/>
        <v>76.5</v>
      </c>
      <c r="Y37" s="35">
        <f t="shared" si="9"/>
        <v>17.977499999999999</v>
      </c>
      <c r="Z37" s="80"/>
      <c r="AA37" s="80">
        <v>1</v>
      </c>
      <c r="AB37" s="80"/>
      <c r="AC37" s="80"/>
      <c r="AD37" s="80"/>
      <c r="AE37" s="80"/>
      <c r="AF37" s="80"/>
      <c r="AG37" s="81"/>
      <c r="AH37" s="82"/>
      <c r="AI37" s="28">
        <f t="shared" si="10"/>
        <v>0.05</v>
      </c>
      <c r="AJ37" s="30">
        <f t="shared" si="11"/>
        <v>5.8000000000000007</v>
      </c>
      <c r="AK37" s="35">
        <f t="shared" si="12"/>
        <v>0.76560000000000017</v>
      </c>
      <c r="AL37" s="80"/>
      <c r="AM37" s="80"/>
      <c r="AN37" s="80"/>
      <c r="AO37" s="80"/>
      <c r="AP37" s="80"/>
      <c r="AQ37" s="80">
        <v>1</v>
      </c>
      <c r="AR37" s="80"/>
      <c r="AS37" s="81"/>
      <c r="AT37" s="82"/>
      <c r="AU37" s="28">
        <f t="shared" si="13"/>
        <v>1.5</v>
      </c>
      <c r="AV37" s="30">
        <f t="shared" si="14"/>
        <v>51</v>
      </c>
      <c r="AW37" s="35">
        <f t="shared" si="15"/>
        <v>16.116</v>
      </c>
      <c r="AX37" s="80">
        <v>1</v>
      </c>
      <c r="AY37" s="80"/>
      <c r="AZ37" s="80"/>
      <c r="BA37" s="80"/>
      <c r="BB37" s="80"/>
      <c r="BC37" s="80"/>
      <c r="BD37" s="80"/>
      <c r="BE37" s="81"/>
      <c r="BF37" s="82"/>
      <c r="BG37" s="28">
        <f t="shared" si="16"/>
        <v>0</v>
      </c>
      <c r="BH37" s="30">
        <f t="shared" si="0"/>
        <v>0</v>
      </c>
      <c r="BI37" s="35">
        <f t="shared" si="17"/>
        <v>0</v>
      </c>
      <c r="BJ37" s="80">
        <v>1</v>
      </c>
      <c r="BK37" s="80"/>
      <c r="BL37" s="80"/>
      <c r="BM37" s="80"/>
      <c r="BN37" s="80"/>
      <c r="BO37" s="80"/>
      <c r="BP37" s="80"/>
      <c r="BQ37" s="81"/>
      <c r="BR37" s="82"/>
      <c r="BS37" s="28">
        <f t="shared" si="18"/>
        <v>0</v>
      </c>
      <c r="BT37" s="30">
        <f t="shared" si="1"/>
        <v>0</v>
      </c>
      <c r="BU37" s="32">
        <f t="shared" si="19"/>
        <v>0</v>
      </c>
      <c r="BV37" s="79"/>
      <c r="BW37" s="80"/>
      <c r="BX37" s="80"/>
      <c r="BY37" s="80">
        <v>1</v>
      </c>
      <c r="BZ37" s="80"/>
      <c r="CA37" s="81"/>
      <c r="CB37" s="82"/>
      <c r="CC37" s="28">
        <f t="shared" si="20"/>
        <v>0.36</v>
      </c>
      <c r="CD37" s="30">
        <f t="shared" si="21"/>
        <v>46.08</v>
      </c>
      <c r="CE37" s="35">
        <f t="shared" si="22"/>
        <v>7.5571200000000003</v>
      </c>
      <c r="CF37" s="79"/>
      <c r="CG37" s="80"/>
      <c r="CH37" s="80"/>
      <c r="CI37" s="80"/>
      <c r="CJ37" s="80"/>
      <c r="CK37" s="81">
        <v>1</v>
      </c>
      <c r="CL37" s="82"/>
      <c r="CM37" s="28">
        <f t="shared" si="23"/>
        <v>1.1399999999999999</v>
      </c>
      <c r="CN37" s="30">
        <f t="shared" si="24"/>
        <v>78.66</v>
      </c>
      <c r="CO37" s="35">
        <f t="shared" si="25"/>
        <v>16.83324</v>
      </c>
      <c r="CP37" s="80">
        <v>1</v>
      </c>
      <c r="CQ37" s="80"/>
      <c r="CR37" s="80"/>
      <c r="CS37" s="80"/>
      <c r="CT37" s="80"/>
      <c r="CU37" s="81"/>
      <c r="CV37" s="82"/>
      <c r="CW37" s="28">
        <f t="shared" si="26"/>
        <v>0</v>
      </c>
      <c r="CX37" s="30">
        <f t="shared" si="27"/>
        <v>0</v>
      </c>
      <c r="CY37" s="35">
        <f t="shared" si="28"/>
        <v>0</v>
      </c>
      <c r="CZ37" s="79">
        <v>1</v>
      </c>
      <c r="DA37" s="80"/>
      <c r="DB37" s="80"/>
      <c r="DC37" s="80"/>
      <c r="DD37" s="80"/>
      <c r="DE37" s="81"/>
      <c r="DF37" s="82"/>
      <c r="DG37" s="28">
        <f t="shared" si="29"/>
        <v>0</v>
      </c>
      <c r="DH37" s="30">
        <f t="shared" si="2"/>
        <v>0</v>
      </c>
      <c r="DI37" s="35">
        <f t="shared" si="30"/>
        <v>0</v>
      </c>
      <c r="DJ37" s="80">
        <v>1</v>
      </c>
      <c r="DK37" s="80"/>
      <c r="DL37" s="80"/>
      <c r="DM37" s="80"/>
      <c r="DN37" s="80"/>
      <c r="DO37" s="81"/>
      <c r="DP37" s="82"/>
      <c r="DQ37" s="28">
        <f t="shared" si="31"/>
        <v>0</v>
      </c>
      <c r="DR37" s="30">
        <f t="shared" si="32"/>
        <v>0</v>
      </c>
      <c r="DS37" s="35">
        <f t="shared" si="33"/>
        <v>0</v>
      </c>
      <c r="DT37" s="79"/>
      <c r="DU37" s="80"/>
      <c r="DV37" s="80"/>
      <c r="DW37" s="80">
        <v>1</v>
      </c>
      <c r="DX37" s="80"/>
      <c r="DY37" s="81"/>
      <c r="DZ37" s="82"/>
      <c r="EA37" s="28">
        <f t="shared" si="34"/>
        <v>0.36</v>
      </c>
      <c r="EB37" s="30">
        <f t="shared" si="35"/>
        <v>14.399999999999999</v>
      </c>
      <c r="EC37" s="35">
        <f t="shared" si="36"/>
        <v>4.4207999999999998</v>
      </c>
      <c r="ED37" s="80">
        <v>1</v>
      </c>
      <c r="EE37" s="80"/>
      <c r="EF37" s="80"/>
      <c r="EG37" s="80"/>
      <c r="EH37" s="80"/>
      <c r="EI37" s="81"/>
      <c r="EJ37" s="82"/>
      <c r="EK37" s="28">
        <f t="shared" si="37"/>
        <v>0</v>
      </c>
      <c r="EL37" s="30">
        <f t="shared" si="38"/>
        <v>0</v>
      </c>
      <c r="EM37" s="35">
        <f t="shared" si="39"/>
        <v>0</v>
      </c>
      <c r="EN37" s="79"/>
      <c r="EO37" s="80"/>
      <c r="EP37" s="80"/>
      <c r="EQ37" s="80"/>
      <c r="ER37" s="80"/>
      <c r="ES37" s="81">
        <v>1</v>
      </c>
      <c r="ET37" s="82"/>
      <c r="EU37" s="28">
        <f t="shared" si="40"/>
        <v>1.1399999999999999</v>
      </c>
      <c r="EV37" s="30">
        <f t="shared" si="41"/>
        <v>5.6999999999999993</v>
      </c>
      <c r="EW37" s="35">
        <f t="shared" si="42"/>
        <v>4.6853999999999996</v>
      </c>
      <c r="EX37" s="80">
        <v>1</v>
      </c>
      <c r="EY37" s="80"/>
      <c r="EZ37" s="80"/>
      <c r="FA37" s="80"/>
      <c r="FB37" s="80"/>
      <c r="FC37" s="81"/>
      <c r="FD37" s="82"/>
      <c r="FE37" s="28">
        <f t="shared" si="43"/>
        <v>0</v>
      </c>
      <c r="FF37" s="30">
        <f t="shared" si="3"/>
        <v>0</v>
      </c>
      <c r="FG37" s="35">
        <f t="shared" si="44"/>
        <v>0</v>
      </c>
      <c r="FH37" s="80">
        <v>1</v>
      </c>
      <c r="FI37" s="80"/>
      <c r="FJ37" s="80"/>
      <c r="FK37" s="80"/>
      <c r="FL37" s="80"/>
      <c r="FM37" s="81"/>
      <c r="FN37" s="82"/>
      <c r="FO37" s="28">
        <f t="shared" si="45"/>
        <v>0</v>
      </c>
      <c r="FP37" s="30">
        <f t="shared" si="46"/>
        <v>0</v>
      </c>
      <c r="FQ37" s="35">
        <f t="shared" si="47"/>
        <v>0</v>
      </c>
      <c r="FR37" s="80">
        <v>1</v>
      </c>
      <c r="FS37" s="80"/>
      <c r="FT37" s="80"/>
      <c r="FU37" s="80"/>
      <c r="FV37" s="80"/>
      <c r="FW37" s="81"/>
      <c r="FX37" s="82"/>
      <c r="FY37" s="28">
        <f t="shared" si="48"/>
        <v>0</v>
      </c>
      <c r="FZ37" s="30">
        <f t="shared" si="49"/>
        <v>0</v>
      </c>
      <c r="GA37" s="35">
        <f t="shared" si="50"/>
        <v>0</v>
      </c>
      <c r="GB37" s="80"/>
      <c r="GC37" s="80"/>
      <c r="GD37" s="80"/>
      <c r="GE37" s="80"/>
      <c r="GF37" s="80"/>
      <c r="GG37" s="81">
        <v>1</v>
      </c>
      <c r="GH37" s="82"/>
      <c r="GI37" s="28">
        <f t="shared" si="51"/>
        <v>1.1399999999999999</v>
      </c>
      <c r="GJ37" s="30">
        <f t="shared" si="52"/>
        <v>28.499999999999996</v>
      </c>
      <c r="GK37" s="35">
        <f t="shared" si="53"/>
        <v>14.477999999999998</v>
      </c>
      <c r="GM37" s="74">
        <f t="shared" si="54"/>
        <v>90.377459999999999</v>
      </c>
      <c r="GN37" s="101"/>
    </row>
    <row r="38" spans="1:196">
      <c r="A38" s="78"/>
      <c r="B38" s="80"/>
      <c r="C38" s="80"/>
      <c r="D38" s="80"/>
      <c r="E38" s="80">
        <v>1</v>
      </c>
      <c r="F38" s="80"/>
      <c r="G38" s="80"/>
      <c r="H38" s="80"/>
      <c r="I38" s="81"/>
      <c r="J38" s="82"/>
      <c r="K38" s="28">
        <f t="shared" si="4"/>
        <v>0.36</v>
      </c>
      <c r="L38" s="30">
        <f t="shared" si="5"/>
        <v>59.4</v>
      </c>
      <c r="M38" s="35">
        <f t="shared" si="6"/>
        <v>7.5438000000000001</v>
      </c>
      <c r="N38" s="80"/>
      <c r="O38" s="80"/>
      <c r="P38" s="80"/>
      <c r="Q38" s="80"/>
      <c r="R38" s="80"/>
      <c r="S38" s="80">
        <v>1</v>
      </c>
      <c r="T38" s="80"/>
      <c r="U38" s="81"/>
      <c r="V38" s="82"/>
      <c r="W38" s="28">
        <f t="shared" si="7"/>
        <v>1.5</v>
      </c>
      <c r="X38" s="30">
        <f t="shared" si="8"/>
        <v>76.5</v>
      </c>
      <c r="Y38" s="35">
        <f t="shared" si="9"/>
        <v>17.977499999999999</v>
      </c>
      <c r="Z38" s="80">
        <v>1</v>
      </c>
      <c r="AA38" s="80"/>
      <c r="AB38" s="80"/>
      <c r="AC38" s="80"/>
      <c r="AD38" s="80"/>
      <c r="AE38" s="80"/>
      <c r="AF38" s="80"/>
      <c r="AG38" s="81"/>
      <c r="AH38" s="82"/>
      <c r="AI38" s="28">
        <f t="shared" si="10"/>
        <v>0</v>
      </c>
      <c r="AJ38" s="30">
        <f t="shared" si="11"/>
        <v>0</v>
      </c>
      <c r="AK38" s="35">
        <f t="shared" si="12"/>
        <v>0</v>
      </c>
      <c r="AL38" s="80"/>
      <c r="AM38" s="80"/>
      <c r="AN38" s="80"/>
      <c r="AO38" s="80">
        <v>1</v>
      </c>
      <c r="AP38" s="80"/>
      <c r="AQ38" s="80"/>
      <c r="AR38" s="80"/>
      <c r="AS38" s="81"/>
      <c r="AT38" s="82"/>
      <c r="AU38" s="28">
        <f t="shared" si="13"/>
        <v>0.36</v>
      </c>
      <c r="AV38" s="30">
        <f t="shared" si="14"/>
        <v>12.24</v>
      </c>
      <c r="AW38" s="35">
        <f t="shared" si="15"/>
        <v>3.8678400000000002</v>
      </c>
      <c r="AX38" s="80"/>
      <c r="AY38" s="80">
        <v>1</v>
      </c>
      <c r="AZ38" s="80"/>
      <c r="BA38" s="80"/>
      <c r="BB38" s="80"/>
      <c r="BC38" s="80"/>
      <c r="BD38" s="80"/>
      <c r="BE38" s="81"/>
      <c r="BF38" s="82"/>
      <c r="BG38" s="28">
        <f t="shared" si="16"/>
        <v>0.05</v>
      </c>
      <c r="BH38" s="30">
        <f t="shared" si="0"/>
        <v>12.5</v>
      </c>
      <c r="BI38" s="35">
        <f t="shared" si="17"/>
        <v>0.33750000000000002</v>
      </c>
      <c r="BJ38" s="80">
        <v>1</v>
      </c>
      <c r="BK38" s="80"/>
      <c r="BL38" s="80"/>
      <c r="BM38" s="80"/>
      <c r="BN38" s="80"/>
      <c r="BO38" s="80"/>
      <c r="BP38" s="80"/>
      <c r="BQ38" s="81"/>
      <c r="BR38" s="82"/>
      <c r="BS38" s="28">
        <f t="shared" si="18"/>
        <v>0</v>
      </c>
      <c r="BT38" s="30">
        <f t="shared" si="1"/>
        <v>0</v>
      </c>
      <c r="BU38" s="32">
        <f t="shared" si="19"/>
        <v>0</v>
      </c>
      <c r="BV38" s="79"/>
      <c r="BW38" s="80"/>
      <c r="BX38" s="80"/>
      <c r="BY38" s="80">
        <v>1</v>
      </c>
      <c r="BZ38" s="80"/>
      <c r="CA38" s="81"/>
      <c r="CB38" s="82"/>
      <c r="CC38" s="28">
        <f t="shared" si="20"/>
        <v>0.36</v>
      </c>
      <c r="CD38" s="30">
        <f t="shared" si="21"/>
        <v>46.08</v>
      </c>
      <c r="CE38" s="35">
        <f t="shared" si="22"/>
        <v>7.5571200000000003</v>
      </c>
      <c r="CF38" s="79"/>
      <c r="CG38" s="80">
        <v>1</v>
      </c>
      <c r="CH38" s="80"/>
      <c r="CI38" s="80"/>
      <c r="CJ38" s="80"/>
      <c r="CK38" s="81"/>
      <c r="CL38" s="82"/>
      <c r="CM38" s="28">
        <f t="shared" si="23"/>
        <v>0.05</v>
      </c>
      <c r="CN38" s="30">
        <f t="shared" si="24"/>
        <v>3.45</v>
      </c>
      <c r="CO38" s="35">
        <f t="shared" si="25"/>
        <v>0.73830000000000007</v>
      </c>
      <c r="CP38" s="80">
        <v>1</v>
      </c>
      <c r="CQ38" s="80"/>
      <c r="CR38" s="80"/>
      <c r="CS38" s="80"/>
      <c r="CT38" s="80"/>
      <c r="CU38" s="81"/>
      <c r="CV38" s="82"/>
      <c r="CW38" s="28">
        <f t="shared" si="26"/>
        <v>0</v>
      </c>
      <c r="CX38" s="30">
        <f t="shared" si="27"/>
        <v>0</v>
      </c>
      <c r="CY38" s="35">
        <f t="shared" si="28"/>
        <v>0</v>
      </c>
      <c r="CZ38" s="79">
        <v>1</v>
      </c>
      <c r="DA38" s="80"/>
      <c r="DB38" s="80"/>
      <c r="DC38" s="80"/>
      <c r="DD38" s="80"/>
      <c r="DE38" s="81"/>
      <c r="DF38" s="82"/>
      <c r="DG38" s="28">
        <f t="shared" si="29"/>
        <v>0</v>
      </c>
      <c r="DH38" s="30">
        <f t="shared" si="2"/>
        <v>0</v>
      </c>
      <c r="DI38" s="35">
        <f t="shared" si="30"/>
        <v>0</v>
      </c>
      <c r="DJ38" s="80"/>
      <c r="DK38" s="80"/>
      <c r="DL38" s="80"/>
      <c r="DM38" s="80"/>
      <c r="DN38" s="80">
        <v>1</v>
      </c>
      <c r="DO38" s="81"/>
      <c r="DP38" s="82"/>
      <c r="DQ38" s="28">
        <f t="shared" si="31"/>
        <v>0.71</v>
      </c>
      <c r="DR38" s="30">
        <f t="shared" si="32"/>
        <v>88.75</v>
      </c>
      <c r="DS38" s="35">
        <f t="shared" si="33"/>
        <v>5.8574999999999999</v>
      </c>
      <c r="DT38" s="79"/>
      <c r="DU38" s="80"/>
      <c r="DV38" s="80"/>
      <c r="DW38" s="80">
        <v>1</v>
      </c>
      <c r="DX38" s="80"/>
      <c r="DY38" s="81"/>
      <c r="DZ38" s="82"/>
      <c r="EA38" s="28">
        <f t="shared" si="34"/>
        <v>0.36</v>
      </c>
      <c r="EB38" s="30">
        <f t="shared" si="35"/>
        <v>14.399999999999999</v>
      </c>
      <c r="EC38" s="35">
        <f t="shared" si="36"/>
        <v>4.4207999999999998</v>
      </c>
      <c r="ED38" s="80">
        <v>1</v>
      </c>
      <c r="EE38" s="80"/>
      <c r="EF38" s="80"/>
      <c r="EG38" s="80"/>
      <c r="EH38" s="80"/>
      <c r="EI38" s="81"/>
      <c r="EJ38" s="82"/>
      <c r="EK38" s="28">
        <f t="shared" si="37"/>
        <v>0</v>
      </c>
      <c r="EL38" s="30">
        <f t="shared" si="38"/>
        <v>0</v>
      </c>
      <c r="EM38" s="35">
        <f t="shared" si="39"/>
        <v>0</v>
      </c>
      <c r="EN38" s="79">
        <v>1</v>
      </c>
      <c r="EO38" s="80"/>
      <c r="EP38" s="80"/>
      <c r="EQ38" s="80"/>
      <c r="ER38" s="80"/>
      <c r="ES38" s="81"/>
      <c r="ET38" s="82"/>
      <c r="EU38" s="28">
        <f t="shared" si="40"/>
        <v>0</v>
      </c>
      <c r="EV38" s="30">
        <f t="shared" si="41"/>
        <v>0</v>
      </c>
      <c r="EW38" s="35">
        <f t="shared" si="42"/>
        <v>0</v>
      </c>
      <c r="EX38" s="80">
        <v>1</v>
      </c>
      <c r="EY38" s="80"/>
      <c r="EZ38" s="80"/>
      <c r="FA38" s="80"/>
      <c r="FB38" s="80"/>
      <c r="FC38" s="81"/>
      <c r="FD38" s="82"/>
      <c r="FE38" s="28">
        <f t="shared" si="43"/>
        <v>0</v>
      </c>
      <c r="FF38" s="30">
        <f t="shared" si="3"/>
        <v>0</v>
      </c>
      <c r="FG38" s="35">
        <f t="shared" si="44"/>
        <v>0</v>
      </c>
      <c r="FH38" s="80"/>
      <c r="FI38" s="80"/>
      <c r="FJ38" s="80"/>
      <c r="FK38" s="80">
        <v>1</v>
      </c>
      <c r="FL38" s="80"/>
      <c r="FM38" s="81"/>
      <c r="FN38" s="82"/>
      <c r="FO38" s="28">
        <f t="shared" si="45"/>
        <v>0.36</v>
      </c>
      <c r="FP38" s="30">
        <f t="shared" si="46"/>
        <v>1.7999999999999998</v>
      </c>
      <c r="FQ38" s="35">
        <f t="shared" si="47"/>
        <v>1.2329999999999999</v>
      </c>
      <c r="FR38" s="80">
        <v>1</v>
      </c>
      <c r="FS38" s="80"/>
      <c r="FT38" s="80"/>
      <c r="FU38" s="80"/>
      <c r="FV38" s="80"/>
      <c r="FW38" s="81"/>
      <c r="FX38" s="82"/>
      <c r="FY38" s="28">
        <f t="shared" si="48"/>
        <v>0</v>
      </c>
      <c r="FZ38" s="30">
        <f t="shared" si="49"/>
        <v>0</v>
      </c>
      <c r="GA38" s="35">
        <f t="shared" si="50"/>
        <v>0</v>
      </c>
      <c r="GB38" s="80">
        <v>1</v>
      </c>
      <c r="GC38" s="80"/>
      <c r="GD38" s="80"/>
      <c r="GE38" s="80"/>
      <c r="GF38" s="80"/>
      <c r="GG38" s="81"/>
      <c r="GH38" s="82"/>
      <c r="GI38" s="28">
        <f t="shared" si="51"/>
        <v>0</v>
      </c>
      <c r="GJ38" s="30">
        <f t="shared" si="52"/>
        <v>0</v>
      </c>
      <c r="GK38" s="35">
        <f t="shared" si="53"/>
        <v>0</v>
      </c>
      <c r="GM38" s="74">
        <f t="shared" si="54"/>
        <v>49.533360000000002</v>
      </c>
      <c r="GN38" s="101"/>
    </row>
    <row r="39" spans="1:196">
      <c r="A39" s="78"/>
      <c r="B39" s="80"/>
      <c r="C39" s="80"/>
      <c r="D39" s="80"/>
      <c r="E39" s="80">
        <v>1</v>
      </c>
      <c r="F39" s="80"/>
      <c r="G39" s="80"/>
      <c r="H39" s="80"/>
      <c r="I39" s="81"/>
      <c r="J39" s="82"/>
      <c r="K39" s="28">
        <f t="shared" si="4"/>
        <v>0.36</v>
      </c>
      <c r="L39" s="30">
        <f t="shared" si="5"/>
        <v>59.4</v>
      </c>
      <c r="M39" s="35">
        <f t="shared" si="6"/>
        <v>7.5438000000000001</v>
      </c>
      <c r="N39" s="80"/>
      <c r="O39" s="80">
        <v>1</v>
      </c>
      <c r="P39" s="80"/>
      <c r="Q39" s="80"/>
      <c r="R39" s="80"/>
      <c r="S39" s="80"/>
      <c r="T39" s="80"/>
      <c r="U39" s="81"/>
      <c r="V39" s="82"/>
      <c r="W39" s="28">
        <f t="shared" si="7"/>
        <v>0.05</v>
      </c>
      <c r="X39" s="30">
        <f t="shared" si="8"/>
        <v>2.5500000000000003</v>
      </c>
      <c r="Y39" s="35">
        <f t="shared" si="9"/>
        <v>0.59925000000000006</v>
      </c>
      <c r="Z39" s="80"/>
      <c r="AA39" s="80"/>
      <c r="AB39" s="80">
        <v>1</v>
      </c>
      <c r="AC39" s="80"/>
      <c r="AD39" s="80"/>
      <c r="AE39" s="80"/>
      <c r="AF39" s="80"/>
      <c r="AG39" s="81"/>
      <c r="AH39" s="82"/>
      <c r="AI39" s="28">
        <f t="shared" si="10"/>
        <v>0.14000000000000001</v>
      </c>
      <c r="AJ39" s="30">
        <f t="shared" si="11"/>
        <v>16.240000000000002</v>
      </c>
      <c r="AK39" s="35">
        <f t="shared" si="12"/>
        <v>2.1436800000000003</v>
      </c>
      <c r="AL39" s="80"/>
      <c r="AM39" s="80">
        <v>1</v>
      </c>
      <c r="AN39" s="80"/>
      <c r="AO39" s="80"/>
      <c r="AP39" s="80"/>
      <c r="AQ39" s="80"/>
      <c r="AR39" s="80"/>
      <c r="AS39" s="81"/>
      <c r="AT39" s="82"/>
      <c r="AU39" s="28">
        <f t="shared" si="13"/>
        <v>0.05</v>
      </c>
      <c r="AV39" s="30">
        <f t="shared" si="14"/>
        <v>1.7000000000000002</v>
      </c>
      <c r="AW39" s="35">
        <f t="shared" si="15"/>
        <v>0.53720000000000001</v>
      </c>
      <c r="AX39" s="80">
        <v>1</v>
      </c>
      <c r="AY39" s="80"/>
      <c r="AZ39" s="80"/>
      <c r="BA39" s="80"/>
      <c r="BB39" s="80"/>
      <c r="BC39" s="80"/>
      <c r="BD39" s="80"/>
      <c r="BE39" s="81"/>
      <c r="BF39" s="82"/>
      <c r="BG39" s="28">
        <f t="shared" si="16"/>
        <v>0</v>
      </c>
      <c r="BH39" s="30">
        <f t="shared" si="0"/>
        <v>0</v>
      </c>
      <c r="BI39" s="35">
        <f t="shared" si="17"/>
        <v>0</v>
      </c>
      <c r="BJ39" s="80">
        <v>1</v>
      </c>
      <c r="BK39" s="80"/>
      <c r="BL39" s="80"/>
      <c r="BM39" s="80"/>
      <c r="BN39" s="80"/>
      <c r="BO39" s="80"/>
      <c r="BP39" s="80"/>
      <c r="BQ39" s="81"/>
      <c r="BR39" s="82"/>
      <c r="BS39" s="28">
        <f t="shared" si="18"/>
        <v>0</v>
      </c>
      <c r="BT39" s="30">
        <f t="shared" si="1"/>
        <v>0</v>
      </c>
      <c r="BU39" s="32">
        <f t="shared" si="19"/>
        <v>0</v>
      </c>
      <c r="BV39" s="79"/>
      <c r="BW39" s="80"/>
      <c r="BX39" s="80"/>
      <c r="BY39" s="80">
        <v>1</v>
      </c>
      <c r="BZ39" s="80"/>
      <c r="CA39" s="81"/>
      <c r="CB39" s="82"/>
      <c r="CC39" s="28">
        <f t="shared" si="20"/>
        <v>0.36</v>
      </c>
      <c r="CD39" s="30">
        <f t="shared" si="21"/>
        <v>46.08</v>
      </c>
      <c r="CE39" s="35">
        <f t="shared" si="22"/>
        <v>7.5571200000000003</v>
      </c>
      <c r="CF39" s="79"/>
      <c r="CG39" s="80"/>
      <c r="CH39" s="80"/>
      <c r="CI39" s="80"/>
      <c r="CJ39" s="80">
        <v>1</v>
      </c>
      <c r="CK39" s="81"/>
      <c r="CL39" s="82"/>
      <c r="CM39" s="28">
        <f t="shared" si="23"/>
        <v>0.71</v>
      </c>
      <c r="CN39" s="30">
        <f t="shared" si="24"/>
        <v>48.989999999999995</v>
      </c>
      <c r="CO39" s="35">
        <f t="shared" si="25"/>
        <v>10.483859999999998</v>
      </c>
      <c r="CP39" s="80">
        <v>1</v>
      </c>
      <c r="CQ39" s="80"/>
      <c r="CR39" s="80"/>
      <c r="CS39" s="80"/>
      <c r="CT39" s="80"/>
      <c r="CU39" s="81"/>
      <c r="CV39" s="82"/>
      <c r="CW39" s="28">
        <f t="shared" si="26"/>
        <v>0</v>
      </c>
      <c r="CX39" s="30">
        <f t="shared" si="27"/>
        <v>0</v>
      </c>
      <c r="CY39" s="35">
        <f t="shared" si="28"/>
        <v>0</v>
      </c>
      <c r="CZ39" s="79"/>
      <c r="DA39" s="80">
        <v>1</v>
      </c>
      <c r="DB39" s="80"/>
      <c r="DC39" s="80"/>
      <c r="DD39" s="80"/>
      <c r="DE39" s="81"/>
      <c r="DF39" s="82"/>
      <c r="DG39" s="28">
        <f t="shared" si="29"/>
        <v>0.05</v>
      </c>
      <c r="DH39" s="30">
        <f t="shared" si="2"/>
        <v>7</v>
      </c>
      <c r="DI39" s="35">
        <f t="shared" si="30"/>
        <v>0.80500000000000005</v>
      </c>
      <c r="DJ39" s="80">
        <v>1</v>
      </c>
      <c r="DK39" s="80"/>
      <c r="DL39" s="80"/>
      <c r="DM39" s="80"/>
      <c r="DN39" s="80"/>
      <c r="DO39" s="81"/>
      <c r="DP39" s="82"/>
      <c r="DQ39" s="28">
        <f t="shared" si="31"/>
        <v>0</v>
      </c>
      <c r="DR39" s="30">
        <f t="shared" si="32"/>
        <v>0</v>
      </c>
      <c r="DS39" s="35">
        <f t="shared" si="33"/>
        <v>0</v>
      </c>
      <c r="DT39" s="79"/>
      <c r="DU39" s="80"/>
      <c r="DV39" s="80"/>
      <c r="DW39" s="80"/>
      <c r="DX39" s="80">
        <v>1</v>
      </c>
      <c r="DY39" s="81"/>
      <c r="DZ39" s="82"/>
      <c r="EA39" s="28">
        <f t="shared" si="34"/>
        <v>0.71</v>
      </c>
      <c r="EB39" s="30">
        <f t="shared" si="35"/>
        <v>28.4</v>
      </c>
      <c r="EC39" s="35">
        <f t="shared" si="36"/>
        <v>8.7187999999999999</v>
      </c>
      <c r="ED39" s="80">
        <v>1</v>
      </c>
      <c r="EE39" s="80"/>
      <c r="EF39" s="80"/>
      <c r="EG39" s="80"/>
      <c r="EH39" s="80"/>
      <c r="EI39" s="81"/>
      <c r="EJ39" s="82"/>
      <c r="EK39" s="28">
        <f t="shared" si="37"/>
        <v>0</v>
      </c>
      <c r="EL39" s="30">
        <f t="shared" si="38"/>
        <v>0</v>
      </c>
      <c r="EM39" s="35">
        <f t="shared" si="39"/>
        <v>0</v>
      </c>
      <c r="EN39" s="79">
        <v>1</v>
      </c>
      <c r="EO39" s="80"/>
      <c r="EP39" s="80"/>
      <c r="EQ39" s="80"/>
      <c r="ER39" s="80"/>
      <c r="ES39" s="81"/>
      <c r="ET39" s="82"/>
      <c r="EU39" s="28">
        <f t="shared" si="40"/>
        <v>0</v>
      </c>
      <c r="EV39" s="30">
        <f t="shared" si="41"/>
        <v>0</v>
      </c>
      <c r="EW39" s="35">
        <f t="shared" si="42"/>
        <v>0</v>
      </c>
      <c r="EX39" s="80">
        <v>1</v>
      </c>
      <c r="EY39" s="80"/>
      <c r="EZ39" s="80"/>
      <c r="FA39" s="80"/>
      <c r="FB39" s="80"/>
      <c r="FC39" s="81"/>
      <c r="FD39" s="82"/>
      <c r="FE39" s="28">
        <f t="shared" si="43"/>
        <v>0</v>
      </c>
      <c r="FF39" s="30">
        <f t="shared" si="3"/>
        <v>0</v>
      </c>
      <c r="FG39" s="35">
        <f t="shared" si="44"/>
        <v>0</v>
      </c>
      <c r="FH39" s="80"/>
      <c r="FI39" s="80"/>
      <c r="FJ39" s="80"/>
      <c r="FK39" s="80"/>
      <c r="FL39" s="80"/>
      <c r="FM39" s="81">
        <v>1</v>
      </c>
      <c r="FN39" s="82"/>
      <c r="FO39" s="28">
        <f t="shared" si="45"/>
        <v>1.1399999999999999</v>
      </c>
      <c r="FP39" s="30">
        <f t="shared" si="46"/>
        <v>5.6999999999999993</v>
      </c>
      <c r="FQ39" s="35">
        <f t="shared" si="47"/>
        <v>3.9044999999999996</v>
      </c>
      <c r="FR39" s="80">
        <v>1</v>
      </c>
      <c r="FS39" s="80"/>
      <c r="FT39" s="80"/>
      <c r="FU39" s="80"/>
      <c r="FV39" s="80"/>
      <c r="FW39" s="81"/>
      <c r="FX39" s="82"/>
      <c r="FY39" s="28">
        <f t="shared" si="48"/>
        <v>0</v>
      </c>
      <c r="FZ39" s="30">
        <f t="shared" si="49"/>
        <v>0</v>
      </c>
      <c r="GA39" s="35">
        <f t="shared" si="50"/>
        <v>0</v>
      </c>
      <c r="GB39" s="80">
        <v>1</v>
      </c>
      <c r="GC39" s="80"/>
      <c r="GD39" s="80"/>
      <c r="GE39" s="80"/>
      <c r="GF39" s="80"/>
      <c r="GG39" s="81"/>
      <c r="GH39" s="82"/>
      <c r="GI39" s="28">
        <f t="shared" si="51"/>
        <v>0</v>
      </c>
      <c r="GJ39" s="30">
        <f t="shared" si="52"/>
        <v>0</v>
      </c>
      <c r="GK39" s="35">
        <f t="shared" si="53"/>
        <v>0</v>
      </c>
      <c r="GM39" s="74">
        <f t="shared" si="54"/>
        <v>42.293210000000002</v>
      </c>
      <c r="GN39" s="101"/>
    </row>
    <row r="40" spans="1:196">
      <c r="A40" s="78"/>
      <c r="B40" s="80">
        <v>1</v>
      </c>
      <c r="C40" s="80"/>
      <c r="D40" s="80"/>
      <c r="E40" s="80"/>
      <c r="F40" s="80"/>
      <c r="G40" s="80"/>
      <c r="H40" s="80"/>
      <c r="I40" s="81"/>
      <c r="J40" s="82"/>
      <c r="K40" s="28">
        <f t="shared" si="4"/>
        <v>0</v>
      </c>
      <c r="L40" s="30">
        <f t="shared" si="5"/>
        <v>0</v>
      </c>
      <c r="M40" s="35">
        <f t="shared" si="6"/>
        <v>0</v>
      </c>
      <c r="N40" s="80"/>
      <c r="O40" s="80"/>
      <c r="P40" s="80">
        <v>1</v>
      </c>
      <c r="Q40" s="80"/>
      <c r="R40" s="80"/>
      <c r="S40" s="80"/>
      <c r="T40" s="80"/>
      <c r="U40" s="81"/>
      <c r="V40" s="82"/>
      <c r="W40" s="28">
        <f t="shared" si="7"/>
        <v>0.14000000000000001</v>
      </c>
      <c r="X40" s="30">
        <f t="shared" si="8"/>
        <v>7.1400000000000006</v>
      </c>
      <c r="Y40" s="35">
        <f t="shared" si="9"/>
        <v>1.6778999999999999</v>
      </c>
      <c r="Z40" s="80">
        <v>1</v>
      </c>
      <c r="AA40" s="80"/>
      <c r="AB40" s="80"/>
      <c r="AC40" s="80"/>
      <c r="AD40" s="80"/>
      <c r="AE40" s="80"/>
      <c r="AF40" s="80"/>
      <c r="AG40" s="81"/>
      <c r="AH40" s="82"/>
      <c r="AI40" s="28">
        <f t="shared" si="10"/>
        <v>0</v>
      </c>
      <c r="AJ40" s="30">
        <f t="shared" si="11"/>
        <v>0</v>
      </c>
      <c r="AK40" s="35">
        <f t="shared" si="12"/>
        <v>0</v>
      </c>
      <c r="AL40" s="80"/>
      <c r="AM40" s="80"/>
      <c r="AN40" s="80">
        <v>1</v>
      </c>
      <c r="AO40" s="80"/>
      <c r="AP40" s="80"/>
      <c r="AQ40" s="80"/>
      <c r="AR40" s="80"/>
      <c r="AS40" s="81"/>
      <c r="AT40" s="82"/>
      <c r="AU40" s="28">
        <f t="shared" si="13"/>
        <v>0.14000000000000001</v>
      </c>
      <c r="AV40" s="30">
        <f t="shared" si="14"/>
        <v>4.7600000000000007</v>
      </c>
      <c r="AW40" s="35">
        <f t="shared" si="15"/>
        <v>1.5041600000000002</v>
      </c>
      <c r="AX40" s="80">
        <v>1</v>
      </c>
      <c r="AY40" s="80"/>
      <c r="AZ40" s="80"/>
      <c r="BA40" s="80"/>
      <c r="BB40" s="80"/>
      <c r="BC40" s="80"/>
      <c r="BD40" s="80"/>
      <c r="BE40" s="81"/>
      <c r="BF40" s="82"/>
      <c r="BG40" s="28">
        <f t="shared" si="16"/>
        <v>0</v>
      </c>
      <c r="BH40" s="30">
        <f t="shared" si="0"/>
        <v>0</v>
      </c>
      <c r="BI40" s="35">
        <f t="shared" si="17"/>
        <v>0</v>
      </c>
      <c r="BJ40" s="80"/>
      <c r="BK40" s="80"/>
      <c r="BL40" s="80">
        <v>1</v>
      </c>
      <c r="BM40" s="80"/>
      <c r="BN40" s="80"/>
      <c r="BO40" s="80"/>
      <c r="BP40" s="80"/>
      <c r="BQ40" s="81"/>
      <c r="BR40" s="82"/>
      <c r="BS40" s="28">
        <f t="shared" si="18"/>
        <v>0.14000000000000001</v>
      </c>
      <c r="BT40" s="30">
        <f t="shared" si="1"/>
        <v>35</v>
      </c>
      <c r="BU40" s="32">
        <f t="shared" si="19"/>
        <v>0.49</v>
      </c>
      <c r="BV40" s="79"/>
      <c r="BW40" s="80"/>
      <c r="BX40" s="80"/>
      <c r="BY40" s="80">
        <v>1</v>
      </c>
      <c r="BZ40" s="80"/>
      <c r="CA40" s="81"/>
      <c r="CB40" s="82"/>
      <c r="CC40" s="28">
        <f t="shared" si="20"/>
        <v>0.36</v>
      </c>
      <c r="CD40" s="30">
        <f t="shared" si="21"/>
        <v>46.08</v>
      </c>
      <c r="CE40" s="35">
        <f t="shared" si="22"/>
        <v>7.5571200000000003</v>
      </c>
      <c r="CF40" s="79">
        <v>1</v>
      </c>
      <c r="CG40" s="80"/>
      <c r="CH40" s="80"/>
      <c r="CI40" s="80"/>
      <c r="CJ40" s="80"/>
      <c r="CK40" s="81"/>
      <c r="CL40" s="82"/>
      <c r="CM40" s="28">
        <f t="shared" si="23"/>
        <v>0</v>
      </c>
      <c r="CN40" s="30">
        <f t="shared" si="24"/>
        <v>0</v>
      </c>
      <c r="CO40" s="35">
        <f t="shared" si="25"/>
        <v>0</v>
      </c>
      <c r="CP40" s="80">
        <v>1</v>
      </c>
      <c r="CQ40" s="80"/>
      <c r="CR40" s="80"/>
      <c r="CS40" s="80"/>
      <c r="CT40" s="80"/>
      <c r="CU40" s="81"/>
      <c r="CV40" s="82"/>
      <c r="CW40" s="28">
        <f t="shared" si="26"/>
        <v>0</v>
      </c>
      <c r="CX40" s="30">
        <f t="shared" si="27"/>
        <v>0</v>
      </c>
      <c r="CY40" s="35">
        <f t="shared" si="28"/>
        <v>0</v>
      </c>
      <c r="CZ40" s="79">
        <v>1</v>
      </c>
      <c r="DA40" s="80"/>
      <c r="DB40" s="80"/>
      <c r="DC40" s="80"/>
      <c r="DD40" s="80"/>
      <c r="DE40" s="81"/>
      <c r="DF40" s="82"/>
      <c r="DG40" s="28">
        <f t="shared" si="29"/>
        <v>0</v>
      </c>
      <c r="DH40" s="30">
        <f t="shared" si="2"/>
        <v>0</v>
      </c>
      <c r="DI40" s="35">
        <f t="shared" si="30"/>
        <v>0</v>
      </c>
      <c r="DJ40" s="80"/>
      <c r="DK40" s="80"/>
      <c r="DL40" s="80"/>
      <c r="DM40" s="80"/>
      <c r="DN40" s="80"/>
      <c r="DO40" s="81">
        <v>1</v>
      </c>
      <c r="DP40" s="82"/>
      <c r="DQ40" s="28">
        <f t="shared" si="31"/>
        <v>1.1399999999999999</v>
      </c>
      <c r="DR40" s="30">
        <f t="shared" si="32"/>
        <v>142.5</v>
      </c>
      <c r="DS40" s="35">
        <f t="shared" si="33"/>
        <v>9.4050000000000011</v>
      </c>
      <c r="DT40" s="79">
        <v>1</v>
      </c>
      <c r="DU40" s="80"/>
      <c r="DV40" s="80"/>
      <c r="DW40" s="80"/>
      <c r="DX40" s="80"/>
      <c r="DY40" s="81"/>
      <c r="DZ40" s="82"/>
      <c r="EA40" s="28">
        <f t="shared" si="34"/>
        <v>0</v>
      </c>
      <c r="EB40" s="30">
        <f t="shared" si="35"/>
        <v>0</v>
      </c>
      <c r="EC40" s="35">
        <f t="shared" si="36"/>
        <v>0</v>
      </c>
      <c r="ED40" s="80">
        <v>1</v>
      </c>
      <c r="EE40" s="80"/>
      <c r="EF40" s="80"/>
      <c r="EG40" s="80"/>
      <c r="EH40" s="80"/>
      <c r="EI40" s="81"/>
      <c r="EJ40" s="82"/>
      <c r="EK40" s="28">
        <f t="shared" si="37"/>
        <v>0</v>
      </c>
      <c r="EL40" s="30">
        <f t="shared" si="38"/>
        <v>0</v>
      </c>
      <c r="EM40" s="35">
        <f t="shared" si="39"/>
        <v>0</v>
      </c>
      <c r="EN40" s="79">
        <v>1</v>
      </c>
      <c r="EO40" s="80"/>
      <c r="EP40" s="80"/>
      <c r="EQ40" s="80"/>
      <c r="ER40" s="80"/>
      <c r="ES40" s="81"/>
      <c r="ET40" s="82"/>
      <c r="EU40" s="28">
        <f t="shared" si="40"/>
        <v>0</v>
      </c>
      <c r="EV40" s="30">
        <f t="shared" si="41"/>
        <v>0</v>
      </c>
      <c r="EW40" s="35">
        <f t="shared" si="42"/>
        <v>0</v>
      </c>
      <c r="EX40" s="80">
        <v>1</v>
      </c>
      <c r="EY40" s="80"/>
      <c r="EZ40" s="80"/>
      <c r="FA40" s="80"/>
      <c r="FB40" s="80"/>
      <c r="FC40" s="81"/>
      <c r="FD40" s="82"/>
      <c r="FE40" s="28">
        <f t="shared" si="43"/>
        <v>0</v>
      </c>
      <c r="FF40" s="30">
        <f t="shared" si="3"/>
        <v>0</v>
      </c>
      <c r="FG40" s="35">
        <f t="shared" si="44"/>
        <v>0</v>
      </c>
      <c r="FH40" s="80"/>
      <c r="FI40" s="80"/>
      <c r="FJ40" s="80"/>
      <c r="FK40" s="80"/>
      <c r="FL40" s="80"/>
      <c r="FM40" s="81">
        <v>1</v>
      </c>
      <c r="FN40" s="82"/>
      <c r="FO40" s="28">
        <f t="shared" si="45"/>
        <v>1.1399999999999999</v>
      </c>
      <c r="FP40" s="30">
        <f t="shared" si="46"/>
        <v>5.6999999999999993</v>
      </c>
      <c r="FQ40" s="35">
        <f t="shared" si="47"/>
        <v>3.9044999999999996</v>
      </c>
      <c r="FR40" s="80">
        <v>1</v>
      </c>
      <c r="FS40" s="80"/>
      <c r="FT40" s="80"/>
      <c r="FU40" s="80"/>
      <c r="FV40" s="80"/>
      <c r="FW40" s="81"/>
      <c r="FX40" s="82"/>
      <c r="FY40" s="28">
        <f t="shared" si="48"/>
        <v>0</v>
      </c>
      <c r="FZ40" s="30">
        <f t="shared" si="49"/>
        <v>0</v>
      </c>
      <c r="GA40" s="35">
        <f t="shared" si="50"/>
        <v>0</v>
      </c>
      <c r="GB40" s="80">
        <v>1</v>
      </c>
      <c r="GC40" s="80"/>
      <c r="GD40" s="80"/>
      <c r="GE40" s="80"/>
      <c r="GF40" s="80"/>
      <c r="GG40" s="81"/>
      <c r="GH40" s="82"/>
      <c r="GI40" s="28">
        <f t="shared" si="51"/>
        <v>0</v>
      </c>
      <c r="GJ40" s="30">
        <f t="shared" si="52"/>
        <v>0</v>
      </c>
      <c r="GK40" s="35">
        <f t="shared" si="53"/>
        <v>0</v>
      </c>
      <c r="GM40" s="74">
        <f t="shared" si="54"/>
        <v>24.538679999999999</v>
      </c>
      <c r="GN40" s="101"/>
    </row>
    <row r="41" spans="1:196">
      <c r="A41" s="78"/>
      <c r="B41" s="80"/>
      <c r="C41" s="80"/>
      <c r="D41" s="80">
        <v>1</v>
      </c>
      <c r="E41" s="80"/>
      <c r="F41" s="80"/>
      <c r="G41" s="80"/>
      <c r="H41" s="80"/>
      <c r="I41" s="81"/>
      <c r="J41" s="82"/>
      <c r="K41" s="28">
        <f t="shared" si="4"/>
        <v>0.14000000000000001</v>
      </c>
      <c r="L41" s="30">
        <f t="shared" si="5"/>
        <v>23.1</v>
      </c>
      <c r="M41" s="35">
        <f t="shared" si="6"/>
        <v>2.9337000000000004</v>
      </c>
      <c r="N41" s="80"/>
      <c r="O41" s="80"/>
      <c r="P41" s="80"/>
      <c r="Q41" s="80"/>
      <c r="R41" s="80"/>
      <c r="S41" s="80">
        <v>1</v>
      </c>
      <c r="T41" s="80"/>
      <c r="U41" s="81"/>
      <c r="V41" s="82"/>
      <c r="W41" s="28">
        <f t="shared" si="7"/>
        <v>1.5</v>
      </c>
      <c r="X41" s="30">
        <f t="shared" si="8"/>
        <v>76.5</v>
      </c>
      <c r="Y41" s="35">
        <f t="shared" si="9"/>
        <v>17.977499999999999</v>
      </c>
      <c r="Z41" s="80">
        <v>1</v>
      </c>
      <c r="AA41" s="80"/>
      <c r="AB41" s="80"/>
      <c r="AC41" s="80"/>
      <c r="AD41" s="80"/>
      <c r="AE41" s="80"/>
      <c r="AF41" s="80"/>
      <c r="AG41" s="81"/>
      <c r="AH41" s="82"/>
      <c r="AI41" s="28">
        <f t="shared" si="10"/>
        <v>0</v>
      </c>
      <c r="AJ41" s="30">
        <f t="shared" si="11"/>
        <v>0</v>
      </c>
      <c r="AK41" s="35">
        <f t="shared" si="12"/>
        <v>0</v>
      </c>
      <c r="AL41" s="80"/>
      <c r="AM41" s="80"/>
      <c r="AN41" s="80"/>
      <c r="AO41" s="80"/>
      <c r="AP41" s="80"/>
      <c r="AQ41" s="80">
        <v>1</v>
      </c>
      <c r="AR41" s="80"/>
      <c r="AS41" s="81"/>
      <c r="AT41" s="82"/>
      <c r="AU41" s="28">
        <f t="shared" si="13"/>
        <v>1.5</v>
      </c>
      <c r="AV41" s="30">
        <f t="shared" si="14"/>
        <v>51</v>
      </c>
      <c r="AW41" s="35">
        <f t="shared" si="15"/>
        <v>16.116</v>
      </c>
      <c r="AX41" s="80">
        <v>1</v>
      </c>
      <c r="AY41" s="80"/>
      <c r="AZ41" s="80"/>
      <c r="BA41" s="80"/>
      <c r="BB41" s="80"/>
      <c r="BC41" s="80"/>
      <c r="BD41" s="80"/>
      <c r="BE41" s="81"/>
      <c r="BF41" s="82"/>
      <c r="BG41" s="28">
        <f t="shared" si="16"/>
        <v>0</v>
      </c>
      <c r="BH41" s="30">
        <f t="shared" si="0"/>
        <v>0</v>
      </c>
      <c r="BI41" s="35">
        <f t="shared" si="17"/>
        <v>0</v>
      </c>
      <c r="BJ41" s="80"/>
      <c r="BK41" s="80"/>
      <c r="BL41" s="80"/>
      <c r="BM41" s="80">
        <v>1</v>
      </c>
      <c r="BN41" s="80"/>
      <c r="BO41" s="80"/>
      <c r="BP41" s="80"/>
      <c r="BQ41" s="81"/>
      <c r="BR41" s="82"/>
      <c r="BS41" s="28">
        <f t="shared" si="18"/>
        <v>0.36</v>
      </c>
      <c r="BT41" s="30">
        <f t="shared" si="1"/>
        <v>90</v>
      </c>
      <c r="BU41" s="32">
        <f t="shared" si="19"/>
        <v>1.26</v>
      </c>
      <c r="BV41" s="79"/>
      <c r="BW41" s="80"/>
      <c r="BX41" s="80"/>
      <c r="BY41" s="80">
        <v>1</v>
      </c>
      <c r="BZ41" s="80"/>
      <c r="CA41" s="81"/>
      <c r="CB41" s="82"/>
      <c r="CC41" s="28">
        <f t="shared" si="20"/>
        <v>0.36</v>
      </c>
      <c r="CD41" s="30">
        <f t="shared" si="21"/>
        <v>46.08</v>
      </c>
      <c r="CE41" s="35">
        <f t="shared" si="22"/>
        <v>7.5571200000000003</v>
      </c>
      <c r="CF41" s="79"/>
      <c r="CG41" s="80"/>
      <c r="CH41" s="80"/>
      <c r="CI41" s="80">
        <v>1</v>
      </c>
      <c r="CJ41" s="80"/>
      <c r="CK41" s="81"/>
      <c r="CL41" s="82"/>
      <c r="CM41" s="28">
        <f t="shared" si="23"/>
        <v>0.36</v>
      </c>
      <c r="CN41" s="30">
        <f t="shared" si="24"/>
        <v>24.84</v>
      </c>
      <c r="CO41" s="35">
        <f t="shared" si="25"/>
        <v>5.31576</v>
      </c>
      <c r="CP41" s="80">
        <v>1</v>
      </c>
      <c r="CQ41" s="80"/>
      <c r="CR41" s="80"/>
      <c r="CS41" s="80"/>
      <c r="CT41" s="80"/>
      <c r="CU41" s="81"/>
      <c r="CV41" s="82"/>
      <c r="CW41" s="28">
        <f t="shared" si="26"/>
        <v>0</v>
      </c>
      <c r="CX41" s="30">
        <f t="shared" si="27"/>
        <v>0</v>
      </c>
      <c r="CY41" s="35">
        <f t="shared" si="28"/>
        <v>0</v>
      </c>
      <c r="CZ41" s="79"/>
      <c r="DA41" s="80"/>
      <c r="DB41" s="80">
        <v>1</v>
      </c>
      <c r="DC41" s="80"/>
      <c r="DD41" s="80"/>
      <c r="DE41" s="81"/>
      <c r="DF41" s="82"/>
      <c r="DG41" s="28">
        <f t="shared" si="29"/>
        <v>0.14000000000000001</v>
      </c>
      <c r="DH41" s="30">
        <f t="shared" si="2"/>
        <v>19.600000000000001</v>
      </c>
      <c r="DI41" s="35">
        <f t="shared" si="30"/>
        <v>2.2540000000000004</v>
      </c>
      <c r="DJ41" s="80">
        <v>1</v>
      </c>
      <c r="DK41" s="80"/>
      <c r="DL41" s="80"/>
      <c r="DM41" s="80"/>
      <c r="DN41" s="80"/>
      <c r="DO41" s="81"/>
      <c r="DP41" s="82"/>
      <c r="DQ41" s="28">
        <f t="shared" si="31"/>
        <v>0</v>
      </c>
      <c r="DR41" s="30">
        <f t="shared" si="32"/>
        <v>0</v>
      </c>
      <c r="DS41" s="35">
        <f t="shared" si="33"/>
        <v>0</v>
      </c>
      <c r="DT41" s="79"/>
      <c r="DU41" s="80"/>
      <c r="DV41" s="80"/>
      <c r="DW41" s="80">
        <v>1</v>
      </c>
      <c r="DX41" s="80"/>
      <c r="DY41" s="81"/>
      <c r="DZ41" s="82"/>
      <c r="EA41" s="28">
        <f t="shared" si="34"/>
        <v>0.36</v>
      </c>
      <c r="EB41" s="30">
        <f t="shared" si="35"/>
        <v>14.399999999999999</v>
      </c>
      <c r="EC41" s="35">
        <f t="shared" si="36"/>
        <v>4.4207999999999998</v>
      </c>
      <c r="ED41" s="80"/>
      <c r="EE41" s="80">
        <v>1</v>
      </c>
      <c r="EF41" s="80"/>
      <c r="EG41" s="80"/>
      <c r="EH41" s="80"/>
      <c r="EI41" s="81"/>
      <c r="EJ41" s="82"/>
      <c r="EK41" s="28">
        <f t="shared" si="37"/>
        <v>0.05</v>
      </c>
      <c r="EL41" s="30">
        <f t="shared" si="38"/>
        <v>2</v>
      </c>
      <c r="EM41" s="35">
        <f t="shared" si="39"/>
        <v>0.16200000000000001</v>
      </c>
      <c r="EN41" s="79">
        <v>1</v>
      </c>
      <c r="EO41" s="80"/>
      <c r="EP41" s="80"/>
      <c r="EQ41" s="80"/>
      <c r="ER41" s="80"/>
      <c r="ES41" s="81"/>
      <c r="ET41" s="82"/>
      <c r="EU41" s="28">
        <f t="shared" si="40"/>
        <v>0</v>
      </c>
      <c r="EV41" s="30">
        <f t="shared" si="41"/>
        <v>0</v>
      </c>
      <c r="EW41" s="35">
        <f t="shared" si="42"/>
        <v>0</v>
      </c>
      <c r="EX41" s="80">
        <v>1</v>
      </c>
      <c r="EY41" s="80"/>
      <c r="EZ41" s="80"/>
      <c r="FA41" s="80"/>
      <c r="FB41" s="80"/>
      <c r="FC41" s="81"/>
      <c r="FD41" s="82"/>
      <c r="FE41" s="28">
        <f t="shared" si="43"/>
        <v>0</v>
      </c>
      <c r="FF41" s="30">
        <f t="shared" si="3"/>
        <v>0</v>
      </c>
      <c r="FG41" s="35">
        <f t="shared" si="44"/>
        <v>0</v>
      </c>
      <c r="FH41" s="80">
        <v>1</v>
      </c>
      <c r="FI41" s="80"/>
      <c r="FJ41" s="80"/>
      <c r="FK41" s="80"/>
      <c r="FL41" s="80"/>
      <c r="FM41" s="81"/>
      <c r="FN41" s="82"/>
      <c r="FO41" s="28">
        <f t="shared" si="45"/>
        <v>0</v>
      </c>
      <c r="FP41" s="30">
        <f t="shared" si="46"/>
        <v>0</v>
      </c>
      <c r="FQ41" s="35">
        <f t="shared" si="47"/>
        <v>0</v>
      </c>
      <c r="FR41" s="80"/>
      <c r="FS41" s="80"/>
      <c r="FT41" s="80"/>
      <c r="FU41" s="80"/>
      <c r="FV41" s="80"/>
      <c r="FW41" s="81">
        <v>1</v>
      </c>
      <c r="FX41" s="82"/>
      <c r="FY41" s="28">
        <f t="shared" si="48"/>
        <v>1.1399999999999999</v>
      </c>
      <c r="FZ41" s="30">
        <f t="shared" si="49"/>
        <v>5.6999999999999993</v>
      </c>
      <c r="GA41" s="35">
        <f t="shared" si="50"/>
        <v>2.2229999999999999</v>
      </c>
      <c r="GB41" s="80"/>
      <c r="GC41" s="80"/>
      <c r="GD41" s="80"/>
      <c r="GE41" s="80">
        <v>1</v>
      </c>
      <c r="GF41" s="80"/>
      <c r="GG41" s="81"/>
      <c r="GH41" s="82"/>
      <c r="GI41" s="28">
        <f t="shared" si="51"/>
        <v>0.36</v>
      </c>
      <c r="GJ41" s="30">
        <f t="shared" si="52"/>
        <v>9</v>
      </c>
      <c r="GK41" s="35">
        <f t="shared" si="53"/>
        <v>4.5720000000000001</v>
      </c>
      <c r="GM41" s="74">
        <f t="shared" si="54"/>
        <v>64.791879999999992</v>
      </c>
      <c r="GN41" s="101"/>
    </row>
    <row r="42" spans="1:196">
      <c r="A42" s="78"/>
      <c r="B42" s="80"/>
      <c r="C42" s="80"/>
      <c r="D42" s="80"/>
      <c r="E42" s="80">
        <v>1</v>
      </c>
      <c r="F42" s="80"/>
      <c r="G42" s="80"/>
      <c r="H42" s="80"/>
      <c r="I42" s="81"/>
      <c r="J42" s="82"/>
      <c r="K42" s="28">
        <f t="shared" si="4"/>
        <v>0.36</v>
      </c>
      <c r="L42" s="30">
        <f t="shared" si="5"/>
        <v>59.4</v>
      </c>
      <c r="M42" s="35">
        <f t="shared" si="6"/>
        <v>7.5438000000000001</v>
      </c>
      <c r="N42" s="80"/>
      <c r="O42" s="80"/>
      <c r="P42" s="80"/>
      <c r="Q42" s="80"/>
      <c r="R42" s="80"/>
      <c r="S42" s="80">
        <v>1</v>
      </c>
      <c r="T42" s="80"/>
      <c r="U42" s="81"/>
      <c r="V42" s="82"/>
      <c r="W42" s="28">
        <f t="shared" si="7"/>
        <v>1.5</v>
      </c>
      <c r="X42" s="30">
        <f t="shared" si="8"/>
        <v>76.5</v>
      </c>
      <c r="Y42" s="35">
        <f t="shared" si="9"/>
        <v>17.977499999999999</v>
      </c>
      <c r="Z42" s="80">
        <v>1</v>
      </c>
      <c r="AA42" s="80"/>
      <c r="AB42" s="80"/>
      <c r="AC42" s="80"/>
      <c r="AD42" s="80"/>
      <c r="AE42" s="80"/>
      <c r="AF42" s="80"/>
      <c r="AG42" s="81"/>
      <c r="AH42" s="82"/>
      <c r="AI42" s="28">
        <f t="shared" si="10"/>
        <v>0</v>
      </c>
      <c r="AJ42" s="30">
        <f t="shared" si="11"/>
        <v>0</v>
      </c>
      <c r="AK42" s="35">
        <f t="shared" si="12"/>
        <v>0</v>
      </c>
      <c r="AL42" s="80">
        <v>1</v>
      </c>
      <c r="AM42" s="80"/>
      <c r="AN42" s="80"/>
      <c r="AO42" s="80"/>
      <c r="AP42" s="80"/>
      <c r="AQ42" s="80"/>
      <c r="AR42" s="80"/>
      <c r="AS42" s="81"/>
      <c r="AT42" s="82"/>
      <c r="AU42" s="28">
        <f t="shared" si="13"/>
        <v>0</v>
      </c>
      <c r="AV42" s="30">
        <f t="shared" si="14"/>
        <v>0</v>
      </c>
      <c r="AW42" s="35">
        <f t="shared" si="15"/>
        <v>0</v>
      </c>
      <c r="AX42" s="80"/>
      <c r="AY42" s="80"/>
      <c r="AZ42" s="80"/>
      <c r="BA42" s="80">
        <v>1</v>
      </c>
      <c r="BB42" s="80"/>
      <c r="BC42" s="80"/>
      <c r="BD42" s="80"/>
      <c r="BE42" s="81"/>
      <c r="BF42" s="82"/>
      <c r="BG42" s="28">
        <f t="shared" si="16"/>
        <v>0.36</v>
      </c>
      <c r="BH42" s="30">
        <f t="shared" si="0"/>
        <v>90</v>
      </c>
      <c r="BI42" s="35">
        <f t="shared" si="17"/>
        <v>2.4300000000000002</v>
      </c>
      <c r="BJ42" s="80">
        <v>1</v>
      </c>
      <c r="BK42" s="80"/>
      <c r="BL42" s="80"/>
      <c r="BM42" s="80"/>
      <c r="BN42" s="80"/>
      <c r="BO42" s="80"/>
      <c r="BP42" s="80"/>
      <c r="BQ42" s="81"/>
      <c r="BR42" s="82"/>
      <c r="BS42" s="28">
        <f t="shared" si="18"/>
        <v>0</v>
      </c>
      <c r="BT42" s="30">
        <f t="shared" si="1"/>
        <v>0</v>
      </c>
      <c r="BU42" s="32">
        <f t="shared" si="19"/>
        <v>0</v>
      </c>
      <c r="BV42" s="79"/>
      <c r="BW42" s="80"/>
      <c r="BX42" s="80"/>
      <c r="BY42" s="80"/>
      <c r="BZ42" s="80">
        <v>1</v>
      </c>
      <c r="CA42" s="81"/>
      <c r="CB42" s="82"/>
      <c r="CC42" s="28">
        <f t="shared" si="20"/>
        <v>0.71</v>
      </c>
      <c r="CD42" s="30">
        <f t="shared" si="21"/>
        <v>90.88</v>
      </c>
      <c r="CE42" s="35">
        <f t="shared" si="22"/>
        <v>14.90432</v>
      </c>
      <c r="CF42" s="79"/>
      <c r="CG42" s="80"/>
      <c r="CH42" s="80"/>
      <c r="CI42" s="80">
        <v>1</v>
      </c>
      <c r="CJ42" s="80"/>
      <c r="CK42" s="81"/>
      <c r="CL42" s="82"/>
      <c r="CM42" s="28">
        <f t="shared" si="23"/>
        <v>0.36</v>
      </c>
      <c r="CN42" s="30">
        <f t="shared" si="24"/>
        <v>24.84</v>
      </c>
      <c r="CO42" s="35">
        <f t="shared" si="25"/>
        <v>5.31576</v>
      </c>
      <c r="CP42" s="80">
        <v>1</v>
      </c>
      <c r="CQ42" s="80"/>
      <c r="CR42" s="80"/>
      <c r="CS42" s="80"/>
      <c r="CT42" s="80"/>
      <c r="CU42" s="81"/>
      <c r="CV42" s="82"/>
      <c r="CW42" s="28">
        <f t="shared" si="26"/>
        <v>0</v>
      </c>
      <c r="CX42" s="30">
        <f t="shared" si="27"/>
        <v>0</v>
      </c>
      <c r="CY42" s="35">
        <f t="shared" si="28"/>
        <v>0</v>
      </c>
      <c r="CZ42" s="79"/>
      <c r="DA42" s="80"/>
      <c r="DB42" s="80">
        <v>1</v>
      </c>
      <c r="DC42" s="80"/>
      <c r="DD42" s="80"/>
      <c r="DE42" s="81"/>
      <c r="DF42" s="82"/>
      <c r="DG42" s="28">
        <f t="shared" si="29"/>
        <v>0.14000000000000001</v>
      </c>
      <c r="DH42" s="30">
        <f t="shared" si="2"/>
        <v>19.600000000000001</v>
      </c>
      <c r="DI42" s="35">
        <f t="shared" si="30"/>
        <v>2.2540000000000004</v>
      </c>
      <c r="DJ42" s="80">
        <v>1</v>
      </c>
      <c r="DK42" s="80"/>
      <c r="DL42" s="80"/>
      <c r="DM42" s="80"/>
      <c r="DN42" s="80"/>
      <c r="DO42" s="81"/>
      <c r="DP42" s="82"/>
      <c r="DQ42" s="28">
        <f t="shared" si="31"/>
        <v>0</v>
      </c>
      <c r="DR42" s="30">
        <f t="shared" si="32"/>
        <v>0</v>
      </c>
      <c r="DS42" s="35">
        <f t="shared" si="33"/>
        <v>0</v>
      </c>
      <c r="DT42" s="79"/>
      <c r="DU42" s="80"/>
      <c r="DV42" s="80"/>
      <c r="DW42" s="80">
        <v>1</v>
      </c>
      <c r="DX42" s="80"/>
      <c r="DY42" s="81"/>
      <c r="DZ42" s="82"/>
      <c r="EA42" s="28">
        <f t="shared" si="34"/>
        <v>0.36</v>
      </c>
      <c r="EB42" s="30">
        <f t="shared" si="35"/>
        <v>14.399999999999999</v>
      </c>
      <c r="EC42" s="35">
        <f t="shared" si="36"/>
        <v>4.4207999999999998</v>
      </c>
      <c r="ED42" s="80">
        <v>1</v>
      </c>
      <c r="EE42" s="80"/>
      <c r="EF42" s="80"/>
      <c r="EG42" s="80"/>
      <c r="EH42" s="80"/>
      <c r="EI42" s="81"/>
      <c r="EJ42" s="82"/>
      <c r="EK42" s="28">
        <f t="shared" si="37"/>
        <v>0</v>
      </c>
      <c r="EL42" s="30">
        <f t="shared" si="38"/>
        <v>0</v>
      </c>
      <c r="EM42" s="35">
        <f t="shared" si="39"/>
        <v>0</v>
      </c>
      <c r="EN42" s="79">
        <v>1</v>
      </c>
      <c r="EO42" s="80"/>
      <c r="EP42" s="80"/>
      <c r="EQ42" s="80"/>
      <c r="ER42" s="80"/>
      <c r="ES42" s="81"/>
      <c r="ET42" s="82"/>
      <c r="EU42" s="28">
        <f t="shared" si="40"/>
        <v>0</v>
      </c>
      <c r="EV42" s="30">
        <f t="shared" si="41"/>
        <v>0</v>
      </c>
      <c r="EW42" s="35">
        <f t="shared" si="42"/>
        <v>0</v>
      </c>
      <c r="EX42" s="80"/>
      <c r="EY42" s="80">
        <v>1</v>
      </c>
      <c r="EZ42" s="80"/>
      <c r="FA42" s="80"/>
      <c r="FB42" s="80"/>
      <c r="FC42" s="81"/>
      <c r="FD42" s="82"/>
      <c r="FE42" s="28">
        <f t="shared" si="43"/>
        <v>0.05</v>
      </c>
      <c r="FF42" s="30">
        <f t="shared" si="3"/>
        <v>0.25</v>
      </c>
      <c r="FG42" s="35">
        <f t="shared" si="44"/>
        <v>0.191</v>
      </c>
      <c r="FH42" s="80">
        <v>1</v>
      </c>
      <c r="FI42" s="80"/>
      <c r="FJ42" s="80"/>
      <c r="FK42" s="80"/>
      <c r="FL42" s="80"/>
      <c r="FM42" s="81"/>
      <c r="FN42" s="82"/>
      <c r="FO42" s="28">
        <f t="shared" si="45"/>
        <v>0</v>
      </c>
      <c r="FP42" s="30">
        <f t="shared" si="46"/>
        <v>0</v>
      </c>
      <c r="FQ42" s="35">
        <f t="shared" si="47"/>
        <v>0</v>
      </c>
      <c r="FR42" s="80"/>
      <c r="FS42" s="80"/>
      <c r="FT42" s="80"/>
      <c r="FU42" s="80"/>
      <c r="FV42" s="80"/>
      <c r="FW42" s="81">
        <v>1</v>
      </c>
      <c r="FX42" s="82"/>
      <c r="FY42" s="28">
        <f t="shared" si="48"/>
        <v>1.1399999999999999</v>
      </c>
      <c r="FZ42" s="30">
        <f t="shared" si="49"/>
        <v>5.6999999999999993</v>
      </c>
      <c r="GA42" s="35">
        <f t="shared" si="50"/>
        <v>2.2229999999999999</v>
      </c>
      <c r="GB42" s="80"/>
      <c r="GC42" s="80">
        <v>1</v>
      </c>
      <c r="GD42" s="80"/>
      <c r="GE42" s="80"/>
      <c r="GF42" s="80"/>
      <c r="GG42" s="81"/>
      <c r="GH42" s="82"/>
      <c r="GI42" s="28">
        <f t="shared" si="51"/>
        <v>0.05</v>
      </c>
      <c r="GJ42" s="30">
        <f t="shared" si="52"/>
        <v>1.25</v>
      </c>
      <c r="GK42" s="35">
        <f t="shared" si="53"/>
        <v>0.63500000000000001</v>
      </c>
      <c r="GM42" s="74">
        <f t="shared" si="54"/>
        <v>57.895179999999996</v>
      </c>
      <c r="GN42" s="101"/>
    </row>
    <row r="43" spans="1:196">
      <c r="A43" s="78"/>
      <c r="B43" s="80"/>
      <c r="C43" s="80"/>
      <c r="D43" s="80">
        <v>1</v>
      </c>
      <c r="E43" s="80"/>
      <c r="F43" s="80"/>
      <c r="G43" s="80"/>
      <c r="H43" s="80"/>
      <c r="I43" s="81"/>
      <c r="J43" s="82"/>
      <c r="K43" s="28">
        <f t="shared" si="4"/>
        <v>0.14000000000000001</v>
      </c>
      <c r="L43" s="30">
        <f t="shared" si="5"/>
        <v>23.1</v>
      </c>
      <c r="M43" s="35">
        <f t="shared" si="6"/>
        <v>2.9337000000000004</v>
      </c>
      <c r="N43" s="80"/>
      <c r="O43" s="80"/>
      <c r="P43" s="80"/>
      <c r="Q43" s="80"/>
      <c r="R43" s="80">
        <v>1</v>
      </c>
      <c r="S43" s="80"/>
      <c r="T43" s="80"/>
      <c r="U43" s="81"/>
      <c r="V43" s="82"/>
      <c r="W43" s="28">
        <f t="shared" si="7"/>
        <v>0.71</v>
      </c>
      <c r="X43" s="30">
        <f t="shared" si="8"/>
        <v>36.21</v>
      </c>
      <c r="Y43" s="35">
        <f t="shared" si="9"/>
        <v>8.5093499999999995</v>
      </c>
      <c r="Z43" s="80"/>
      <c r="AA43" s="80">
        <v>1</v>
      </c>
      <c r="AB43" s="80"/>
      <c r="AC43" s="80"/>
      <c r="AD43" s="80"/>
      <c r="AE43" s="80"/>
      <c r="AF43" s="80"/>
      <c r="AG43" s="81"/>
      <c r="AH43" s="82"/>
      <c r="AI43" s="28">
        <f t="shared" si="10"/>
        <v>0.05</v>
      </c>
      <c r="AJ43" s="30">
        <f t="shared" si="11"/>
        <v>5.8000000000000007</v>
      </c>
      <c r="AK43" s="35">
        <f t="shared" si="12"/>
        <v>0.76560000000000017</v>
      </c>
      <c r="AL43" s="80"/>
      <c r="AM43" s="80"/>
      <c r="AN43" s="80"/>
      <c r="AO43" s="80"/>
      <c r="AP43" s="80"/>
      <c r="AQ43" s="80"/>
      <c r="AR43" s="80"/>
      <c r="AS43" s="81"/>
      <c r="AT43" s="82">
        <v>1</v>
      </c>
      <c r="AU43" s="28">
        <f t="shared" si="13"/>
        <v>0</v>
      </c>
      <c r="AV43" s="30">
        <f t="shared" si="14"/>
        <v>0</v>
      </c>
      <c r="AW43" s="35">
        <f t="shared" si="15"/>
        <v>0</v>
      </c>
      <c r="AX43" s="80"/>
      <c r="AY43" s="80"/>
      <c r="AZ43" s="80"/>
      <c r="BA43" s="80"/>
      <c r="BB43" s="80"/>
      <c r="BC43" s="80">
        <v>1</v>
      </c>
      <c r="BD43" s="80"/>
      <c r="BE43" s="81"/>
      <c r="BF43" s="82"/>
      <c r="BG43" s="28">
        <f t="shared" si="16"/>
        <v>1.5</v>
      </c>
      <c r="BH43" s="30">
        <f t="shared" si="0"/>
        <v>375</v>
      </c>
      <c r="BI43" s="35">
        <f t="shared" si="17"/>
        <v>10.125</v>
      </c>
      <c r="BJ43" s="80">
        <v>1</v>
      </c>
      <c r="BK43" s="80"/>
      <c r="BL43" s="80"/>
      <c r="BM43" s="80"/>
      <c r="BN43" s="80"/>
      <c r="BO43" s="80"/>
      <c r="BP43" s="80"/>
      <c r="BQ43" s="81"/>
      <c r="BR43" s="82"/>
      <c r="BS43" s="28">
        <f t="shared" si="18"/>
        <v>0</v>
      </c>
      <c r="BT43" s="30">
        <f t="shared" si="1"/>
        <v>0</v>
      </c>
      <c r="BU43" s="32">
        <f t="shared" si="19"/>
        <v>0</v>
      </c>
      <c r="BV43" s="79"/>
      <c r="BW43" s="80"/>
      <c r="BX43" s="80">
        <v>1</v>
      </c>
      <c r="BY43" s="80"/>
      <c r="BZ43" s="80"/>
      <c r="CA43" s="81"/>
      <c r="CB43" s="82"/>
      <c r="CC43" s="28">
        <f t="shared" si="20"/>
        <v>0.14000000000000001</v>
      </c>
      <c r="CD43" s="30">
        <f t="shared" si="21"/>
        <v>17.920000000000002</v>
      </c>
      <c r="CE43" s="35">
        <f t="shared" si="22"/>
        <v>2.9388800000000006</v>
      </c>
      <c r="CF43" s="79"/>
      <c r="CG43" s="80">
        <v>1</v>
      </c>
      <c r="CH43" s="80"/>
      <c r="CI43" s="80"/>
      <c r="CJ43" s="80"/>
      <c r="CK43" s="81"/>
      <c r="CL43" s="82"/>
      <c r="CM43" s="28">
        <f t="shared" si="23"/>
        <v>0.05</v>
      </c>
      <c r="CN43" s="30">
        <f t="shared" si="24"/>
        <v>3.45</v>
      </c>
      <c r="CO43" s="35">
        <f t="shared" si="25"/>
        <v>0.73830000000000007</v>
      </c>
      <c r="CP43" s="80">
        <v>1</v>
      </c>
      <c r="CQ43" s="80"/>
      <c r="CR43" s="80"/>
      <c r="CS43" s="80"/>
      <c r="CT43" s="80"/>
      <c r="CU43" s="81"/>
      <c r="CV43" s="82"/>
      <c r="CW43" s="28">
        <f t="shared" si="26"/>
        <v>0</v>
      </c>
      <c r="CX43" s="30">
        <f t="shared" si="27"/>
        <v>0</v>
      </c>
      <c r="CY43" s="35">
        <f t="shared" si="28"/>
        <v>0</v>
      </c>
      <c r="CZ43" s="79">
        <v>1</v>
      </c>
      <c r="DA43" s="80"/>
      <c r="DB43" s="80"/>
      <c r="DC43" s="80"/>
      <c r="DD43" s="80"/>
      <c r="DE43" s="81"/>
      <c r="DF43" s="82"/>
      <c r="DG43" s="28">
        <f t="shared" si="29"/>
        <v>0</v>
      </c>
      <c r="DH43" s="30">
        <f t="shared" si="2"/>
        <v>0</v>
      </c>
      <c r="DI43" s="35">
        <f t="shared" si="30"/>
        <v>0</v>
      </c>
      <c r="DJ43" s="80"/>
      <c r="DK43" s="80"/>
      <c r="DL43" s="80"/>
      <c r="DM43" s="80">
        <v>1</v>
      </c>
      <c r="DN43" s="80"/>
      <c r="DO43" s="81"/>
      <c r="DP43" s="82"/>
      <c r="DQ43" s="28">
        <f t="shared" si="31"/>
        <v>0.36</v>
      </c>
      <c r="DR43" s="30">
        <f t="shared" si="32"/>
        <v>45</v>
      </c>
      <c r="DS43" s="35">
        <f t="shared" si="33"/>
        <v>2.97</v>
      </c>
      <c r="DT43" s="79"/>
      <c r="DU43" s="80"/>
      <c r="DV43" s="80"/>
      <c r="DW43" s="80">
        <v>1</v>
      </c>
      <c r="DX43" s="80"/>
      <c r="DY43" s="81"/>
      <c r="DZ43" s="82"/>
      <c r="EA43" s="28">
        <f t="shared" si="34"/>
        <v>0.36</v>
      </c>
      <c r="EB43" s="30">
        <f t="shared" si="35"/>
        <v>14.399999999999999</v>
      </c>
      <c r="EC43" s="35">
        <f t="shared" si="36"/>
        <v>4.4207999999999998</v>
      </c>
      <c r="ED43" s="80"/>
      <c r="EE43" s="80">
        <v>1</v>
      </c>
      <c r="EF43" s="80"/>
      <c r="EG43" s="80"/>
      <c r="EH43" s="80"/>
      <c r="EI43" s="81"/>
      <c r="EJ43" s="82"/>
      <c r="EK43" s="28">
        <f t="shared" si="37"/>
        <v>0.05</v>
      </c>
      <c r="EL43" s="30">
        <f t="shared" si="38"/>
        <v>2</v>
      </c>
      <c r="EM43" s="35">
        <f t="shared" si="39"/>
        <v>0.16200000000000001</v>
      </c>
      <c r="EN43" s="79">
        <v>1</v>
      </c>
      <c r="EO43" s="80"/>
      <c r="EP43" s="80"/>
      <c r="EQ43" s="80"/>
      <c r="ER43" s="80"/>
      <c r="ES43" s="81"/>
      <c r="ET43" s="82"/>
      <c r="EU43" s="28">
        <f t="shared" si="40"/>
        <v>0</v>
      </c>
      <c r="EV43" s="30">
        <f t="shared" si="41"/>
        <v>0</v>
      </c>
      <c r="EW43" s="35">
        <f t="shared" si="42"/>
        <v>0</v>
      </c>
      <c r="EX43" s="80">
        <v>1</v>
      </c>
      <c r="EY43" s="80"/>
      <c r="EZ43" s="80"/>
      <c r="FA43" s="80"/>
      <c r="FB43" s="80"/>
      <c r="FC43" s="81"/>
      <c r="FD43" s="82"/>
      <c r="FE43" s="28">
        <f t="shared" si="43"/>
        <v>0</v>
      </c>
      <c r="FF43" s="30">
        <f t="shared" si="3"/>
        <v>0</v>
      </c>
      <c r="FG43" s="35">
        <f t="shared" si="44"/>
        <v>0</v>
      </c>
      <c r="FH43" s="80"/>
      <c r="FI43" s="80"/>
      <c r="FJ43" s="80"/>
      <c r="FK43" s="80">
        <v>1</v>
      </c>
      <c r="FL43" s="80"/>
      <c r="FM43" s="81"/>
      <c r="FN43" s="82"/>
      <c r="FO43" s="28">
        <f t="shared" si="45"/>
        <v>0.36</v>
      </c>
      <c r="FP43" s="30">
        <f t="shared" si="46"/>
        <v>1.7999999999999998</v>
      </c>
      <c r="FQ43" s="35">
        <f t="shared" si="47"/>
        <v>1.2329999999999999</v>
      </c>
      <c r="FR43" s="80">
        <v>1</v>
      </c>
      <c r="FS43" s="80"/>
      <c r="FT43" s="80"/>
      <c r="FU43" s="80"/>
      <c r="FV43" s="80"/>
      <c r="FW43" s="81"/>
      <c r="FX43" s="82"/>
      <c r="FY43" s="28">
        <f t="shared" si="48"/>
        <v>0</v>
      </c>
      <c r="FZ43" s="30">
        <f t="shared" si="49"/>
        <v>0</v>
      </c>
      <c r="GA43" s="35">
        <f t="shared" si="50"/>
        <v>0</v>
      </c>
      <c r="GB43" s="80"/>
      <c r="GC43" s="80">
        <v>1</v>
      </c>
      <c r="GD43" s="80"/>
      <c r="GE43" s="80"/>
      <c r="GF43" s="80"/>
      <c r="GG43" s="81"/>
      <c r="GH43" s="82"/>
      <c r="GI43" s="28">
        <f t="shared" si="51"/>
        <v>0.05</v>
      </c>
      <c r="GJ43" s="30">
        <f t="shared" si="52"/>
        <v>1.25</v>
      </c>
      <c r="GK43" s="35">
        <f t="shared" si="53"/>
        <v>0.63500000000000001</v>
      </c>
      <c r="GM43" s="74">
        <f t="shared" si="54"/>
        <v>35.431629999999991</v>
      </c>
      <c r="GN43" s="101"/>
    </row>
    <row r="44" spans="1:196">
      <c r="A44" s="78"/>
      <c r="B44" s="80">
        <v>1</v>
      </c>
      <c r="C44" s="80"/>
      <c r="D44" s="80"/>
      <c r="E44" s="80"/>
      <c r="F44" s="80"/>
      <c r="G44" s="80"/>
      <c r="H44" s="80"/>
      <c r="I44" s="81"/>
      <c r="J44" s="82"/>
      <c r="K44" s="28">
        <f t="shared" si="4"/>
        <v>0</v>
      </c>
      <c r="L44" s="30">
        <f t="shared" si="5"/>
        <v>0</v>
      </c>
      <c r="M44" s="35">
        <f t="shared" si="6"/>
        <v>0</v>
      </c>
      <c r="N44" s="80"/>
      <c r="O44" s="80"/>
      <c r="P44" s="80"/>
      <c r="Q44" s="80">
        <v>1</v>
      </c>
      <c r="R44" s="80"/>
      <c r="S44" s="80"/>
      <c r="T44" s="80"/>
      <c r="U44" s="81"/>
      <c r="V44" s="82"/>
      <c r="W44" s="28">
        <f t="shared" si="7"/>
        <v>0.36</v>
      </c>
      <c r="X44" s="30">
        <f t="shared" si="8"/>
        <v>18.36</v>
      </c>
      <c r="Y44" s="35">
        <f t="shared" si="9"/>
        <v>4.3145999999999995</v>
      </c>
      <c r="Z44" s="80">
        <v>1</v>
      </c>
      <c r="AA44" s="80"/>
      <c r="AB44" s="80"/>
      <c r="AC44" s="80"/>
      <c r="AD44" s="80"/>
      <c r="AE44" s="80"/>
      <c r="AF44" s="80"/>
      <c r="AG44" s="81"/>
      <c r="AH44" s="82"/>
      <c r="AI44" s="28">
        <f t="shared" si="10"/>
        <v>0</v>
      </c>
      <c r="AJ44" s="30">
        <f t="shared" si="11"/>
        <v>0</v>
      </c>
      <c r="AK44" s="35">
        <f t="shared" si="12"/>
        <v>0</v>
      </c>
      <c r="AL44" s="80">
        <v>1</v>
      </c>
      <c r="AM44" s="80"/>
      <c r="AN44" s="80"/>
      <c r="AO44" s="80"/>
      <c r="AP44" s="80"/>
      <c r="AQ44" s="80"/>
      <c r="AR44" s="80"/>
      <c r="AS44" s="81"/>
      <c r="AT44" s="82"/>
      <c r="AU44" s="28">
        <f t="shared" si="13"/>
        <v>0</v>
      </c>
      <c r="AV44" s="30">
        <f t="shared" si="14"/>
        <v>0</v>
      </c>
      <c r="AW44" s="35">
        <f t="shared" si="15"/>
        <v>0</v>
      </c>
      <c r="AX44" s="80">
        <v>1</v>
      </c>
      <c r="AY44" s="80"/>
      <c r="AZ44" s="80"/>
      <c r="BA44" s="80"/>
      <c r="BB44" s="80"/>
      <c r="BC44" s="80"/>
      <c r="BD44" s="80"/>
      <c r="BE44" s="81"/>
      <c r="BF44" s="82"/>
      <c r="BG44" s="28">
        <f t="shared" si="16"/>
        <v>0</v>
      </c>
      <c r="BH44" s="30">
        <f t="shared" si="0"/>
        <v>0</v>
      </c>
      <c r="BI44" s="35">
        <f t="shared" si="17"/>
        <v>0</v>
      </c>
      <c r="BJ44" s="80">
        <v>1</v>
      </c>
      <c r="BK44" s="80"/>
      <c r="BL44" s="80"/>
      <c r="BM44" s="80"/>
      <c r="BN44" s="80"/>
      <c r="BO44" s="80"/>
      <c r="BP44" s="80"/>
      <c r="BQ44" s="81"/>
      <c r="BR44" s="82"/>
      <c r="BS44" s="28">
        <f t="shared" si="18"/>
        <v>0</v>
      </c>
      <c r="BT44" s="30">
        <f t="shared" si="1"/>
        <v>0</v>
      </c>
      <c r="BU44" s="32">
        <f t="shared" si="19"/>
        <v>0</v>
      </c>
      <c r="BV44" s="79">
        <v>1</v>
      </c>
      <c r="BW44" s="80"/>
      <c r="BX44" s="80"/>
      <c r="BY44" s="80"/>
      <c r="BZ44" s="80"/>
      <c r="CA44" s="81"/>
      <c r="CB44" s="82"/>
      <c r="CC44" s="28">
        <f t="shared" si="20"/>
        <v>0</v>
      </c>
      <c r="CD44" s="30">
        <f t="shared" si="21"/>
        <v>0</v>
      </c>
      <c r="CE44" s="35">
        <f t="shared" si="22"/>
        <v>0</v>
      </c>
      <c r="CF44" s="79">
        <v>1</v>
      </c>
      <c r="CG44" s="80"/>
      <c r="CH44" s="80"/>
      <c r="CI44" s="80"/>
      <c r="CJ44" s="80"/>
      <c r="CK44" s="81"/>
      <c r="CL44" s="82"/>
      <c r="CM44" s="28">
        <f t="shared" si="23"/>
        <v>0</v>
      </c>
      <c r="CN44" s="30">
        <f t="shared" si="24"/>
        <v>0</v>
      </c>
      <c r="CO44" s="35">
        <f t="shared" si="25"/>
        <v>0</v>
      </c>
      <c r="CP44" s="80">
        <v>1</v>
      </c>
      <c r="CQ44" s="80"/>
      <c r="CR44" s="80"/>
      <c r="CS44" s="80"/>
      <c r="CT44" s="80"/>
      <c r="CU44" s="81"/>
      <c r="CV44" s="82"/>
      <c r="CW44" s="28">
        <f t="shared" si="26"/>
        <v>0</v>
      </c>
      <c r="CX44" s="30">
        <f t="shared" si="27"/>
        <v>0</v>
      </c>
      <c r="CY44" s="35">
        <f t="shared" si="28"/>
        <v>0</v>
      </c>
      <c r="CZ44" s="79">
        <v>1</v>
      </c>
      <c r="DA44" s="80"/>
      <c r="DB44" s="80"/>
      <c r="DC44" s="80"/>
      <c r="DD44" s="80"/>
      <c r="DE44" s="81"/>
      <c r="DF44" s="82"/>
      <c r="DG44" s="28">
        <f t="shared" si="29"/>
        <v>0</v>
      </c>
      <c r="DH44" s="30">
        <f t="shared" si="2"/>
        <v>0</v>
      </c>
      <c r="DI44" s="35">
        <f t="shared" si="30"/>
        <v>0</v>
      </c>
      <c r="DJ44" s="80">
        <v>1</v>
      </c>
      <c r="DK44" s="80"/>
      <c r="DL44" s="80"/>
      <c r="DM44" s="80"/>
      <c r="DN44" s="80"/>
      <c r="DO44" s="81"/>
      <c r="DP44" s="82"/>
      <c r="DQ44" s="28">
        <f t="shared" si="31"/>
        <v>0</v>
      </c>
      <c r="DR44" s="30">
        <f t="shared" si="32"/>
        <v>0</v>
      </c>
      <c r="DS44" s="35">
        <f t="shared" si="33"/>
        <v>0</v>
      </c>
      <c r="DT44" s="79"/>
      <c r="DU44" s="80">
        <v>1</v>
      </c>
      <c r="DV44" s="80"/>
      <c r="DW44" s="80"/>
      <c r="DX44" s="80"/>
      <c r="DY44" s="81"/>
      <c r="DZ44" s="82"/>
      <c r="EA44" s="28">
        <f t="shared" si="34"/>
        <v>0.05</v>
      </c>
      <c r="EB44" s="30">
        <f t="shared" si="35"/>
        <v>2</v>
      </c>
      <c r="EC44" s="35">
        <f t="shared" si="36"/>
        <v>0.61399999999999999</v>
      </c>
      <c r="ED44" s="80">
        <v>1</v>
      </c>
      <c r="EE44" s="80"/>
      <c r="EF44" s="80"/>
      <c r="EG44" s="80"/>
      <c r="EH44" s="80"/>
      <c r="EI44" s="81"/>
      <c r="EJ44" s="82"/>
      <c r="EK44" s="28">
        <f t="shared" si="37"/>
        <v>0</v>
      </c>
      <c r="EL44" s="30">
        <f t="shared" si="38"/>
        <v>0</v>
      </c>
      <c r="EM44" s="35">
        <f t="shared" si="39"/>
        <v>0</v>
      </c>
      <c r="EN44" s="79"/>
      <c r="EO44" s="80"/>
      <c r="EP44" s="80"/>
      <c r="EQ44" s="80"/>
      <c r="ER44" s="80"/>
      <c r="ES44" s="81">
        <v>1</v>
      </c>
      <c r="ET44" s="82"/>
      <c r="EU44" s="28">
        <f t="shared" si="40"/>
        <v>1.1399999999999999</v>
      </c>
      <c r="EV44" s="30">
        <f t="shared" si="41"/>
        <v>5.6999999999999993</v>
      </c>
      <c r="EW44" s="35">
        <f t="shared" si="42"/>
        <v>4.6853999999999996</v>
      </c>
      <c r="EX44" s="80">
        <v>1</v>
      </c>
      <c r="EY44" s="80"/>
      <c r="EZ44" s="80"/>
      <c r="FA44" s="80"/>
      <c r="FB44" s="80"/>
      <c r="FC44" s="81"/>
      <c r="FD44" s="82"/>
      <c r="FE44" s="28">
        <f t="shared" si="43"/>
        <v>0</v>
      </c>
      <c r="FF44" s="30">
        <f t="shared" si="3"/>
        <v>0</v>
      </c>
      <c r="FG44" s="35">
        <f t="shared" si="44"/>
        <v>0</v>
      </c>
      <c r="FH44" s="80">
        <v>1</v>
      </c>
      <c r="FI44" s="80"/>
      <c r="FJ44" s="80"/>
      <c r="FK44" s="80"/>
      <c r="FL44" s="80"/>
      <c r="FM44" s="81"/>
      <c r="FN44" s="82"/>
      <c r="FO44" s="28">
        <f t="shared" si="45"/>
        <v>0</v>
      </c>
      <c r="FP44" s="30">
        <f t="shared" si="46"/>
        <v>0</v>
      </c>
      <c r="FQ44" s="35">
        <f t="shared" si="47"/>
        <v>0</v>
      </c>
      <c r="FR44" s="80">
        <v>1</v>
      </c>
      <c r="FS44" s="80"/>
      <c r="FT44" s="80"/>
      <c r="FU44" s="80"/>
      <c r="FV44" s="80"/>
      <c r="FW44" s="81"/>
      <c r="FX44" s="82"/>
      <c r="FY44" s="28">
        <f t="shared" si="48"/>
        <v>0</v>
      </c>
      <c r="FZ44" s="30">
        <f t="shared" si="49"/>
        <v>0</v>
      </c>
      <c r="GA44" s="35">
        <f t="shared" si="50"/>
        <v>0</v>
      </c>
      <c r="GB44" s="80">
        <v>1</v>
      </c>
      <c r="GC44" s="80"/>
      <c r="GD44" s="80"/>
      <c r="GE44" s="80"/>
      <c r="GF44" s="80"/>
      <c r="GG44" s="81"/>
      <c r="GH44" s="82"/>
      <c r="GI44" s="28">
        <f t="shared" si="51"/>
        <v>0</v>
      </c>
      <c r="GJ44" s="30">
        <f t="shared" si="52"/>
        <v>0</v>
      </c>
      <c r="GK44" s="35">
        <f t="shared" si="53"/>
        <v>0</v>
      </c>
      <c r="GM44" s="74">
        <f t="shared" si="54"/>
        <v>9.613999999999999</v>
      </c>
      <c r="GN44" s="101"/>
    </row>
    <row r="45" spans="1:196">
      <c r="A45" s="78"/>
      <c r="B45" s="80"/>
      <c r="C45" s="80"/>
      <c r="D45" s="80"/>
      <c r="E45" s="80">
        <v>1</v>
      </c>
      <c r="F45" s="80"/>
      <c r="G45" s="80"/>
      <c r="H45" s="80"/>
      <c r="I45" s="81"/>
      <c r="J45" s="82"/>
      <c r="K45" s="28">
        <f t="shared" si="4"/>
        <v>0.36</v>
      </c>
      <c r="L45" s="30">
        <f t="shared" si="5"/>
        <v>59.4</v>
      </c>
      <c r="M45" s="35">
        <f t="shared" si="6"/>
        <v>7.5438000000000001</v>
      </c>
      <c r="N45" s="80"/>
      <c r="O45" s="80"/>
      <c r="P45" s="80"/>
      <c r="Q45" s="80"/>
      <c r="R45" s="80"/>
      <c r="S45" s="80">
        <v>1</v>
      </c>
      <c r="T45" s="80"/>
      <c r="U45" s="81"/>
      <c r="V45" s="82"/>
      <c r="W45" s="28">
        <f t="shared" si="7"/>
        <v>1.5</v>
      </c>
      <c r="X45" s="30">
        <f t="shared" si="8"/>
        <v>76.5</v>
      </c>
      <c r="Y45" s="35">
        <f t="shared" si="9"/>
        <v>17.977499999999999</v>
      </c>
      <c r="Z45" s="80">
        <v>1</v>
      </c>
      <c r="AA45" s="80"/>
      <c r="AB45" s="80"/>
      <c r="AC45" s="80"/>
      <c r="AD45" s="80"/>
      <c r="AE45" s="80"/>
      <c r="AF45" s="80"/>
      <c r="AG45" s="81"/>
      <c r="AH45" s="82"/>
      <c r="AI45" s="28">
        <f t="shared" si="10"/>
        <v>0</v>
      </c>
      <c r="AJ45" s="30">
        <f t="shared" si="11"/>
        <v>0</v>
      </c>
      <c r="AK45" s="35">
        <f t="shared" si="12"/>
        <v>0</v>
      </c>
      <c r="AL45" s="80"/>
      <c r="AM45" s="80"/>
      <c r="AN45" s="80"/>
      <c r="AO45" s="80"/>
      <c r="AP45" s="80"/>
      <c r="AQ45" s="80"/>
      <c r="AR45" s="80"/>
      <c r="AS45" s="81"/>
      <c r="AT45" s="82">
        <v>1</v>
      </c>
      <c r="AU45" s="28">
        <f t="shared" si="13"/>
        <v>0</v>
      </c>
      <c r="AV45" s="30">
        <f t="shared" si="14"/>
        <v>0</v>
      </c>
      <c r="AW45" s="35">
        <f t="shared" si="15"/>
        <v>0</v>
      </c>
      <c r="AX45" s="80">
        <v>1</v>
      </c>
      <c r="AY45" s="80"/>
      <c r="AZ45" s="80"/>
      <c r="BA45" s="80"/>
      <c r="BB45" s="80"/>
      <c r="BC45" s="80"/>
      <c r="BD45" s="80"/>
      <c r="BE45" s="81"/>
      <c r="BF45" s="82"/>
      <c r="BG45" s="28">
        <f t="shared" si="16"/>
        <v>0</v>
      </c>
      <c r="BH45" s="30">
        <f t="shared" si="0"/>
        <v>0</v>
      </c>
      <c r="BI45" s="35">
        <f t="shared" si="17"/>
        <v>0</v>
      </c>
      <c r="BJ45" s="80">
        <v>1</v>
      </c>
      <c r="BK45" s="80"/>
      <c r="BL45" s="80"/>
      <c r="BM45" s="80"/>
      <c r="BN45" s="80"/>
      <c r="BO45" s="80"/>
      <c r="BP45" s="80"/>
      <c r="BQ45" s="81"/>
      <c r="BR45" s="82"/>
      <c r="BS45" s="28">
        <f t="shared" si="18"/>
        <v>0</v>
      </c>
      <c r="BT45" s="30">
        <f t="shared" si="1"/>
        <v>0</v>
      </c>
      <c r="BU45" s="32">
        <f t="shared" si="19"/>
        <v>0</v>
      </c>
      <c r="BV45" s="79"/>
      <c r="BW45" s="80"/>
      <c r="BX45" s="80"/>
      <c r="BY45" s="80">
        <v>1</v>
      </c>
      <c r="BZ45" s="80"/>
      <c r="CA45" s="81"/>
      <c r="CB45" s="82"/>
      <c r="CC45" s="28">
        <f t="shared" si="20"/>
        <v>0.36</v>
      </c>
      <c r="CD45" s="30">
        <f t="shared" si="21"/>
        <v>46.08</v>
      </c>
      <c r="CE45" s="35">
        <f t="shared" si="22"/>
        <v>7.5571200000000003</v>
      </c>
      <c r="CF45" s="79"/>
      <c r="CG45" s="80"/>
      <c r="CH45" s="80"/>
      <c r="CI45" s="80">
        <v>1</v>
      </c>
      <c r="CJ45" s="80"/>
      <c r="CK45" s="81"/>
      <c r="CL45" s="82"/>
      <c r="CM45" s="28">
        <f t="shared" si="23"/>
        <v>0.36</v>
      </c>
      <c r="CN45" s="30">
        <f t="shared" si="24"/>
        <v>24.84</v>
      </c>
      <c r="CO45" s="35">
        <f t="shared" si="25"/>
        <v>5.31576</v>
      </c>
      <c r="CP45" s="80">
        <v>1</v>
      </c>
      <c r="CQ45" s="80"/>
      <c r="CR45" s="80"/>
      <c r="CS45" s="80"/>
      <c r="CT45" s="80"/>
      <c r="CU45" s="81"/>
      <c r="CV45" s="82"/>
      <c r="CW45" s="28">
        <f t="shared" si="26"/>
        <v>0</v>
      </c>
      <c r="CX45" s="30">
        <f t="shared" si="27"/>
        <v>0</v>
      </c>
      <c r="CY45" s="35">
        <f t="shared" si="28"/>
        <v>0</v>
      </c>
      <c r="CZ45" s="79">
        <v>1</v>
      </c>
      <c r="DA45" s="80"/>
      <c r="DB45" s="80"/>
      <c r="DC45" s="80"/>
      <c r="DD45" s="80"/>
      <c r="DE45" s="81"/>
      <c r="DF45" s="82"/>
      <c r="DG45" s="28">
        <f t="shared" si="29"/>
        <v>0</v>
      </c>
      <c r="DH45" s="30">
        <f t="shared" si="2"/>
        <v>0</v>
      </c>
      <c r="DI45" s="35">
        <f t="shared" si="30"/>
        <v>0</v>
      </c>
      <c r="DJ45" s="80">
        <v>1</v>
      </c>
      <c r="DK45" s="80"/>
      <c r="DL45" s="80"/>
      <c r="DM45" s="80"/>
      <c r="DN45" s="80"/>
      <c r="DO45" s="81"/>
      <c r="DP45" s="82"/>
      <c r="DQ45" s="28">
        <f t="shared" si="31"/>
        <v>0</v>
      </c>
      <c r="DR45" s="30">
        <f t="shared" si="32"/>
        <v>0</v>
      </c>
      <c r="DS45" s="35">
        <f t="shared" si="33"/>
        <v>0</v>
      </c>
      <c r="DT45" s="79">
        <v>1</v>
      </c>
      <c r="DU45" s="80"/>
      <c r="DV45" s="80"/>
      <c r="DW45" s="80"/>
      <c r="DX45" s="80"/>
      <c r="DY45" s="81"/>
      <c r="DZ45" s="82"/>
      <c r="EA45" s="28">
        <f t="shared" si="34"/>
        <v>0</v>
      </c>
      <c r="EB45" s="30">
        <f t="shared" si="35"/>
        <v>0</v>
      </c>
      <c r="EC45" s="35">
        <f t="shared" si="36"/>
        <v>0</v>
      </c>
      <c r="ED45" s="80">
        <v>1</v>
      </c>
      <c r="EE45" s="80"/>
      <c r="EF45" s="80"/>
      <c r="EG45" s="80"/>
      <c r="EH45" s="80"/>
      <c r="EI45" s="81"/>
      <c r="EJ45" s="82"/>
      <c r="EK45" s="28">
        <f t="shared" si="37"/>
        <v>0</v>
      </c>
      <c r="EL45" s="30">
        <f t="shared" si="38"/>
        <v>0</v>
      </c>
      <c r="EM45" s="35">
        <f t="shared" si="39"/>
        <v>0</v>
      </c>
      <c r="EN45" s="79">
        <v>1</v>
      </c>
      <c r="EO45" s="80"/>
      <c r="EP45" s="80"/>
      <c r="EQ45" s="80"/>
      <c r="ER45" s="80"/>
      <c r="ES45" s="81"/>
      <c r="ET45" s="82"/>
      <c r="EU45" s="28">
        <f t="shared" si="40"/>
        <v>0</v>
      </c>
      <c r="EV45" s="30">
        <f t="shared" si="41"/>
        <v>0</v>
      </c>
      <c r="EW45" s="35">
        <f t="shared" si="42"/>
        <v>0</v>
      </c>
      <c r="EX45" s="80">
        <v>1</v>
      </c>
      <c r="EY45" s="80"/>
      <c r="EZ45" s="80"/>
      <c r="FA45" s="80"/>
      <c r="FB45" s="80"/>
      <c r="FC45" s="81"/>
      <c r="FD45" s="82"/>
      <c r="FE45" s="28">
        <f t="shared" si="43"/>
        <v>0</v>
      </c>
      <c r="FF45" s="30">
        <f t="shared" si="3"/>
        <v>0</v>
      </c>
      <c r="FG45" s="35">
        <f t="shared" si="44"/>
        <v>0</v>
      </c>
      <c r="FH45" s="80">
        <v>1</v>
      </c>
      <c r="FI45" s="80"/>
      <c r="FJ45" s="80"/>
      <c r="FK45" s="80"/>
      <c r="FL45" s="80"/>
      <c r="FM45" s="81"/>
      <c r="FN45" s="82"/>
      <c r="FO45" s="28">
        <f t="shared" si="45"/>
        <v>0</v>
      </c>
      <c r="FP45" s="30">
        <f t="shared" si="46"/>
        <v>0</v>
      </c>
      <c r="FQ45" s="35">
        <f t="shared" si="47"/>
        <v>0</v>
      </c>
      <c r="FR45" s="80"/>
      <c r="FS45" s="80"/>
      <c r="FT45" s="80"/>
      <c r="FU45" s="80"/>
      <c r="FV45" s="80"/>
      <c r="FW45" s="81">
        <v>1</v>
      </c>
      <c r="FX45" s="82"/>
      <c r="FY45" s="28">
        <f t="shared" si="48"/>
        <v>1.1399999999999999</v>
      </c>
      <c r="FZ45" s="30">
        <f t="shared" si="49"/>
        <v>5.6999999999999993</v>
      </c>
      <c r="GA45" s="35">
        <f t="shared" si="50"/>
        <v>2.2229999999999999</v>
      </c>
      <c r="GB45" s="80"/>
      <c r="GC45" s="80"/>
      <c r="GD45" s="80"/>
      <c r="GE45" s="80">
        <v>1</v>
      </c>
      <c r="GF45" s="80"/>
      <c r="GG45" s="81"/>
      <c r="GH45" s="82"/>
      <c r="GI45" s="28">
        <f t="shared" si="51"/>
        <v>0.36</v>
      </c>
      <c r="GJ45" s="30">
        <f t="shared" si="52"/>
        <v>9</v>
      </c>
      <c r="GK45" s="35">
        <f t="shared" si="53"/>
        <v>4.5720000000000001</v>
      </c>
      <c r="GM45" s="74">
        <f t="shared" si="54"/>
        <v>45.18918</v>
      </c>
      <c r="GN45" s="101"/>
    </row>
    <row r="46" spans="1:196">
      <c r="A46" s="78"/>
      <c r="B46" s="80">
        <v>1</v>
      </c>
      <c r="C46" s="80"/>
      <c r="D46" s="80"/>
      <c r="E46" s="80"/>
      <c r="F46" s="80"/>
      <c r="G46" s="80"/>
      <c r="H46" s="80"/>
      <c r="I46" s="81"/>
      <c r="J46" s="82"/>
      <c r="K46" s="28">
        <f t="shared" si="4"/>
        <v>0</v>
      </c>
      <c r="L46" s="30">
        <f t="shared" si="5"/>
        <v>0</v>
      </c>
      <c r="M46" s="35">
        <f t="shared" si="6"/>
        <v>0</v>
      </c>
      <c r="N46" s="80"/>
      <c r="O46" s="80"/>
      <c r="P46" s="80"/>
      <c r="Q46" s="80"/>
      <c r="R46" s="80"/>
      <c r="S46" s="80">
        <v>1</v>
      </c>
      <c r="T46" s="80"/>
      <c r="U46" s="81"/>
      <c r="V46" s="82"/>
      <c r="W46" s="28">
        <f t="shared" si="7"/>
        <v>1.5</v>
      </c>
      <c r="X46" s="30">
        <f t="shared" si="8"/>
        <v>76.5</v>
      </c>
      <c r="Y46" s="35">
        <f t="shared" si="9"/>
        <v>17.977499999999999</v>
      </c>
      <c r="Z46" s="80"/>
      <c r="AA46" s="80"/>
      <c r="AB46" s="80"/>
      <c r="AC46" s="80">
        <v>1</v>
      </c>
      <c r="AD46" s="80"/>
      <c r="AE46" s="80"/>
      <c r="AF46" s="80"/>
      <c r="AG46" s="81"/>
      <c r="AH46" s="82"/>
      <c r="AI46" s="28">
        <f t="shared" si="10"/>
        <v>0.36</v>
      </c>
      <c r="AJ46" s="30">
        <f t="shared" si="11"/>
        <v>41.76</v>
      </c>
      <c r="AK46" s="35">
        <f t="shared" si="12"/>
        <v>5.5123199999999999</v>
      </c>
      <c r="AL46" s="80">
        <v>1</v>
      </c>
      <c r="AM46" s="80"/>
      <c r="AN46" s="80"/>
      <c r="AO46" s="80"/>
      <c r="AP46" s="80"/>
      <c r="AQ46" s="80"/>
      <c r="AR46" s="80"/>
      <c r="AS46" s="81"/>
      <c r="AT46" s="82"/>
      <c r="AU46" s="28">
        <f t="shared" si="13"/>
        <v>0</v>
      </c>
      <c r="AV46" s="30">
        <f t="shared" si="14"/>
        <v>0</v>
      </c>
      <c r="AW46" s="35">
        <f t="shared" si="15"/>
        <v>0</v>
      </c>
      <c r="AX46" s="80"/>
      <c r="AY46" s="80"/>
      <c r="AZ46" s="80"/>
      <c r="BA46" s="80"/>
      <c r="BB46" s="80">
        <v>1</v>
      </c>
      <c r="BC46" s="80"/>
      <c r="BD46" s="80"/>
      <c r="BE46" s="81"/>
      <c r="BF46" s="82"/>
      <c r="BG46" s="28">
        <f t="shared" si="16"/>
        <v>0.71</v>
      </c>
      <c r="BH46" s="30">
        <f t="shared" ref="BH46:BH59" si="55">250*BG46</f>
        <v>177.5</v>
      </c>
      <c r="BI46" s="35">
        <f t="shared" si="17"/>
        <v>4.7924999999999995</v>
      </c>
      <c r="BJ46" s="80">
        <v>1</v>
      </c>
      <c r="BK46" s="80"/>
      <c r="BL46" s="80"/>
      <c r="BM46" s="80"/>
      <c r="BN46" s="80"/>
      <c r="BO46" s="80"/>
      <c r="BP46" s="80"/>
      <c r="BQ46" s="81"/>
      <c r="BR46" s="82"/>
      <c r="BS46" s="28">
        <f t="shared" si="18"/>
        <v>0</v>
      </c>
      <c r="BT46" s="30">
        <f t="shared" ref="BT46:BT59" si="56">250*BS46</f>
        <v>0</v>
      </c>
      <c r="BU46" s="32">
        <f t="shared" si="19"/>
        <v>0</v>
      </c>
      <c r="BV46" s="79">
        <v>1</v>
      </c>
      <c r="BW46" s="80"/>
      <c r="BX46" s="80"/>
      <c r="BY46" s="80"/>
      <c r="BZ46" s="80"/>
      <c r="CA46" s="80"/>
      <c r="CB46" s="80"/>
      <c r="CC46" s="28">
        <f t="shared" si="20"/>
        <v>0</v>
      </c>
      <c r="CD46" s="30">
        <f t="shared" si="21"/>
        <v>0</v>
      </c>
      <c r="CE46" s="35">
        <f t="shared" si="22"/>
        <v>0</v>
      </c>
      <c r="CF46" s="80">
        <v>1</v>
      </c>
      <c r="CG46" s="80"/>
      <c r="CH46" s="80"/>
      <c r="CI46" s="80"/>
      <c r="CJ46" s="80"/>
      <c r="CK46" s="81"/>
      <c r="CL46" s="82"/>
      <c r="CM46" s="28">
        <f t="shared" si="23"/>
        <v>0</v>
      </c>
      <c r="CN46" s="30">
        <f t="shared" si="24"/>
        <v>0</v>
      </c>
      <c r="CO46" s="35">
        <f t="shared" si="25"/>
        <v>0</v>
      </c>
      <c r="CP46" s="80">
        <v>1</v>
      </c>
      <c r="CQ46" s="80"/>
      <c r="CR46" s="80"/>
      <c r="CS46" s="80"/>
      <c r="CT46" s="80"/>
      <c r="CU46" s="81"/>
      <c r="CV46" s="82"/>
      <c r="CW46" s="28">
        <f t="shared" si="26"/>
        <v>0</v>
      </c>
      <c r="CX46" s="30">
        <f t="shared" si="27"/>
        <v>0</v>
      </c>
      <c r="CY46" s="35">
        <f t="shared" si="28"/>
        <v>0</v>
      </c>
      <c r="CZ46" s="80">
        <v>1</v>
      </c>
      <c r="DA46" s="80"/>
      <c r="DB46" s="80"/>
      <c r="DC46" s="80"/>
      <c r="DD46" s="80"/>
      <c r="DE46" s="81"/>
      <c r="DF46" s="82"/>
      <c r="DG46" s="28">
        <f t="shared" si="29"/>
        <v>0</v>
      </c>
      <c r="DH46" s="30">
        <f t="shared" ref="DH46:DH59" si="57">140*DG46</f>
        <v>0</v>
      </c>
      <c r="DI46" s="35">
        <f t="shared" si="30"/>
        <v>0</v>
      </c>
      <c r="DJ46" s="86">
        <v>1</v>
      </c>
      <c r="DK46" s="87"/>
      <c r="DL46" s="87"/>
      <c r="DM46" s="87"/>
      <c r="DN46" s="87"/>
      <c r="DO46" s="89"/>
      <c r="DP46" s="88"/>
      <c r="DQ46" s="28">
        <f t="shared" si="31"/>
        <v>0</v>
      </c>
      <c r="DR46" s="30">
        <f t="shared" si="32"/>
        <v>0</v>
      </c>
      <c r="DS46" s="35">
        <f t="shared" si="33"/>
        <v>0</v>
      </c>
      <c r="DT46" s="80"/>
      <c r="DU46" s="80"/>
      <c r="DV46" s="80"/>
      <c r="DW46" s="80">
        <v>1</v>
      </c>
      <c r="DX46" s="80"/>
      <c r="DY46" s="81"/>
      <c r="DZ46" s="82"/>
      <c r="EA46" s="28">
        <f t="shared" si="34"/>
        <v>0.36</v>
      </c>
      <c r="EB46" s="30">
        <f t="shared" si="35"/>
        <v>14.399999999999999</v>
      </c>
      <c r="EC46" s="35">
        <f t="shared" si="36"/>
        <v>4.4207999999999998</v>
      </c>
      <c r="ED46" s="80"/>
      <c r="EE46" s="80"/>
      <c r="EF46" s="80"/>
      <c r="EG46" s="80">
        <v>1</v>
      </c>
      <c r="EH46" s="80"/>
      <c r="EI46" s="81"/>
      <c r="EJ46" s="82"/>
      <c r="EK46" s="28">
        <f t="shared" si="37"/>
        <v>0.36</v>
      </c>
      <c r="EL46" s="30">
        <f t="shared" si="38"/>
        <v>14.399999999999999</v>
      </c>
      <c r="EM46" s="35">
        <f t="shared" si="39"/>
        <v>1.1663999999999999</v>
      </c>
      <c r="EN46" s="80">
        <v>1</v>
      </c>
      <c r="EO46" s="80"/>
      <c r="EP46" s="80"/>
      <c r="EQ46" s="80"/>
      <c r="ER46" s="80"/>
      <c r="ES46" s="81"/>
      <c r="ET46" s="82"/>
      <c r="EU46" s="28">
        <f t="shared" si="40"/>
        <v>0</v>
      </c>
      <c r="EV46" s="30">
        <f t="shared" si="41"/>
        <v>0</v>
      </c>
      <c r="EW46" s="35">
        <f t="shared" si="42"/>
        <v>0</v>
      </c>
      <c r="EX46" s="80">
        <v>1</v>
      </c>
      <c r="EY46" s="80"/>
      <c r="EZ46" s="80"/>
      <c r="FA46" s="80"/>
      <c r="FB46" s="80"/>
      <c r="FC46" s="81"/>
      <c r="FD46" s="82"/>
      <c r="FE46" s="28">
        <f t="shared" si="43"/>
        <v>0</v>
      </c>
      <c r="FF46" s="30">
        <f t="shared" ref="FF46:FF58" si="58">5*FE46</f>
        <v>0</v>
      </c>
      <c r="FG46" s="35">
        <f t="shared" si="44"/>
        <v>0</v>
      </c>
      <c r="FH46" s="80"/>
      <c r="FI46" s="80"/>
      <c r="FJ46" s="80"/>
      <c r="FK46" s="80"/>
      <c r="FL46" s="80"/>
      <c r="FM46" s="81">
        <v>1</v>
      </c>
      <c r="FN46" s="82"/>
      <c r="FO46" s="28">
        <f t="shared" si="45"/>
        <v>1.1399999999999999</v>
      </c>
      <c r="FP46" s="30">
        <f t="shared" si="46"/>
        <v>5.6999999999999993</v>
      </c>
      <c r="FQ46" s="35">
        <f t="shared" si="47"/>
        <v>3.9044999999999996</v>
      </c>
      <c r="FR46" s="80">
        <v>1</v>
      </c>
      <c r="FS46" s="80"/>
      <c r="FT46" s="80"/>
      <c r="FU46" s="80"/>
      <c r="FV46" s="80"/>
      <c r="FW46" s="80"/>
      <c r="FX46" s="82"/>
      <c r="FY46" s="28">
        <f t="shared" si="48"/>
        <v>0</v>
      </c>
      <c r="FZ46" s="30">
        <f t="shared" si="49"/>
        <v>0</v>
      </c>
      <c r="GA46" s="35">
        <f t="shared" si="50"/>
        <v>0</v>
      </c>
      <c r="GB46" s="80"/>
      <c r="GC46" s="80"/>
      <c r="GD46" s="80"/>
      <c r="GE46" s="80">
        <v>1</v>
      </c>
      <c r="GF46" s="80"/>
      <c r="GG46" s="81"/>
      <c r="GH46" s="82"/>
      <c r="GI46" s="28">
        <f t="shared" si="51"/>
        <v>0.36</v>
      </c>
      <c r="GJ46" s="30">
        <f t="shared" si="52"/>
        <v>9</v>
      </c>
      <c r="GK46" s="35">
        <f t="shared" si="53"/>
        <v>4.5720000000000001</v>
      </c>
      <c r="GM46" s="74">
        <f t="shared" si="54"/>
        <v>42.346020000000003</v>
      </c>
      <c r="GN46" s="101"/>
    </row>
    <row r="47" spans="1:196">
      <c r="A47" s="78"/>
      <c r="B47" s="80">
        <v>1</v>
      </c>
      <c r="C47" s="80"/>
      <c r="D47" s="80"/>
      <c r="E47" s="80"/>
      <c r="F47" s="80"/>
      <c r="G47" s="80"/>
      <c r="H47" s="80"/>
      <c r="I47" s="81"/>
      <c r="J47" s="82"/>
      <c r="K47" s="28">
        <f t="shared" si="4"/>
        <v>0</v>
      </c>
      <c r="L47" s="30">
        <f t="shared" si="5"/>
        <v>0</v>
      </c>
      <c r="M47" s="35">
        <f t="shared" si="6"/>
        <v>0</v>
      </c>
      <c r="N47" s="80"/>
      <c r="O47" s="80"/>
      <c r="P47" s="80"/>
      <c r="Q47" s="80"/>
      <c r="R47" s="80"/>
      <c r="S47" s="80"/>
      <c r="T47" s="80"/>
      <c r="U47" s="81">
        <v>1</v>
      </c>
      <c r="V47" s="82"/>
      <c r="W47" s="28">
        <f t="shared" si="7"/>
        <v>6</v>
      </c>
      <c r="X47" s="30">
        <f t="shared" si="8"/>
        <v>306</v>
      </c>
      <c r="Y47" s="35">
        <f t="shared" si="9"/>
        <v>71.91</v>
      </c>
      <c r="Z47" s="80"/>
      <c r="AA47" s="80">
        <v>1</v>
      </c>
      <c r="AB47" s="80"/>
      <c r="AC47" s="80"/>
      <c r="AD47" s="80"/>
      <c r="AE47" s="80"/>
      <c r="AF47" s="80"/>
      <c r="AG47" s="81"/>
      <c r="AH47" s="82"/>
      <c r="AI47" s="28">
        <f t="shared" si="10"/>
        <v>0.05</v>
      </c>
      <c r="AJ47" s="30">
        <f t="shared" si="11"/>
        <v>5.8000000000000007</v>
      </c>
      <c r="AK47" s="35">
        <f t="shared" si="12"/>
        <v>0.76560000000000017</v>
      </c>
      <c r="AL47" s="80"/>
      <c r="AM47" s="80">
        <v>1</v>
      </c>
      <c r="AN47" s="80"/>
      <c r="AO47" s="80"/>
      <c r="AP47" s="80"/>
      <c r="AQ47" s="80"/>
      <c r="AR47" s="80"/>
      <c r="AS47" s="81"/>
      <c r="AT47" s="82"/>
      <c r="AU47" s="28">
        <f t="shared" si="13"/>
        <v>0.05</v>
      </c>
      <c r="AV47" s="30">
        <f t="shared" si="14"/>
        <v>1.7000000000000002</v>
      </c>
      <c r="AW47" s="35">
        <f t="shared" si="15"/>
        <v>0.53720000000000001</v>
      </c>
      <c r="AX47" s="80">
        <v>1</v>
      </c>
      <c r="AY47" s="80"/>
      <c r="AZ47" s="80"/>
      <c r="BA47" s="80"/>
      <c r="BB47" s="80"/>
      <c r="BC47" s="80"/>
      <c r="BD47" s="80"/>
      <c r="BE47" s="81"/>
      <c r="BF47" s="82"/>
      <c r="BG47" s="28">
        <f t="shared" si="16"/>
        <v>0</v>
      </c>
      <c r="BH47" s="30">
        <f t="shared" si="55"/>
        <v>0</v>
      </c>
      <c r="BI47" s="35">
        <f t="shared" si="17"/>
        <v>0</v>
      </c>
      <c r="BJ47" s="80">
        <v>1</v>
      </c>
      <c r="BK47" s="80"/>
      <c r="BL47" s="80"/>
      <c r="BM47" s="80"/>
      <c r="BN47" s="80"/>
      <c r="BO47" s="80"/>
      <c r="BP47" s="80"/>
      <c r="BQ47" s="81"/>
      <c r="BR47" s="82"/>
      <c r="BS47" s="28">
        <f t="shared" si="18"/>
        <v>0</v>
      </c>
      <c r="BT47" s="30">
        <f t="shared" si="56"/>
        <v>0</v>
      </c>
      <c r="BU47" s="32">
        <f t="shared" si="19"/>
        <v>0</v>
      </c>
      <c r="BV47" s="79"/>
      <c r="BW47" s="80"/>
      <c r="BX47" s="80"/>
      <c r="BY47" s="80"/>
      <c r="BZ47" s="80">
        <v>1</v>
      </c>
      <c r="CA47" s="80"/>
      <c r="CB47" s="80"/>
      <c r="CC47" s="28">
        <f t="shared" si="20"/>
        <v>0.71</v>
      </c>
      <c r="CD47" s="30">
        <f t="shared" si="21"/>
        <v>90.88</v>
      </c>
      <c r="CE47" s="35">
        <f t="shared" si="22"/>
        <v>14.90432</v>
      </c>
      <c r="CF47" s="80"/>
      <c r="CG47" s="80">
        <v>1</v>
      </c>
      <c r="CH47" s="80"/>
      <c r="CI47" s="80"/>
      <c r="CJ47" s="80"/>
      <c r="CK47" s="81"/>
      <c r="CL47" s="82"/>
      <c r="CM47" s="28">
        <f t="shared" si="23"/>
        <v>0.05</v>
      </c>
      <c r="CN47" s="30">
        <f t="shared" si="24"/>
        <v>3.45</v>
      </c>
      <c r="CO47" s="35">
        <f t="shared" si="25"/>
        <v>0.73830000000000007</v>
      </c>
      <c r="CP47" s="80"/>
      <c r="CQ47" s="80"/>
      <c r="CR47" s="80">
        <v>1</v>
      </c>
      <c r="CS47" s="80"/>
      <c r="CT47" s="80"/>
      <c r="CU47" s="81"/>
      <c r="CV47" s="82"/>
      <c r="CW47" s="28">
        <f t="shared" si="26"/>
        <v>0.14000000000000001</v>
      </c>
      <c r="CX47" s="30">
        <f t="shared" si="27"/>
        <v>15.96</v>
      </c>
      <c r="CY47" s="35">
        <f t="shared" si="28"/>
        <v>2.2503599999999997</v>
      </c>
      <c r="CZ47" s="80"/>
      <c r="DA47" s="80">
        <v>1</v>
      </c>
      <c r="DB47" s="80"/>
      <c r="DC47" s="80"/>
      <c r="DD47" s="80"/>
      <c r="DE47" s="81"/>
      <c r="DF47" s="82"/>
      <c r="DG47" s="28">
        <f t="shared" si="29"/>
        <v>0.05</v>
      </c>
      <c r="DH47" s="30">
        <f t="shared" si="57"/>
        <v>7</v>
      </c>
      <c r="DI47" s="35">
        <f t="shared" si="30"/>
        <v>0.80500000000000005</v>
      </c>
      <c r="DJ47" s="86">
        <v>1</v>
      </c>
      <c r="DK47" s="87"/>
      <c r="DL47" s="87"/>
      <c r="DM47" s="87"/>
      <c r="DN47" s="87"/>
      <c r="DO47" s="87"/>
      <c r="DP47" s="88"/>
      <c r="DQ47" s="28">
        <f t="shared" si="31"/>
        <v>0</v>
      </c>
      <c r="DR47" s="30">
        <f t="shared" si="32"/>
        <v>0</v>
      </c>
      <c r="DS47" s="35">
        <f t="shared" si="33"/>
        <v>0</v>
      </c>
      <c r="DT47" s="80">
        <v>1</v>
      </c>
      <c r="DU47" s="80"/>
      <c r="DV47" s="80"/>
      <c r="DW47" s="80"/>
      <c r="DX47" s="80"/>
      <c r="DY47" s="81"/>
      <c r="DZ47" s="82"/>
      <c r="EA47" s="28">
        <f t="shared" si="34"/>
        <v>0</v>
      </c>
      <c r="EB47" s="30">
        <f t="shared" si="35"/>
        <v>0</v>
      </c>
      <c r="EC47" s="35">
        <f t="shared" si="36"/>
        <v>0</v>
      </c>
      <c r="ED47" s="80">
        <v>1</v>
      </c>
      <c r="EE47" s="80"/>
      <c r="EF47" s="80"/>
      <c r="EG47" s="80"/>
      <c r="EH47" s="80"/>
      <c r="EI47" s="81"/>
      <c r="EJ47" s="82"/>
      <c r="EK47" s="28">
        <f t="shared" si="37"/>
        <v>0</v>
      </c>
      <c r="EL47" s="30">
        <f t="shared" si="38"/>
        <v>0</v>
      </c>
      <c r="EM47" s="35">
        <f t="shared" si="39"/>
        <v>0</v>
      </c>
      <c r="EN47" s="80"/>
      <c r="EO47" s="80"/>
      <c r="EP47" s="80"/>
      <c r="EQ47" s="80"/>
      <c r="ER47" s="80"/>
      <c r="ES47" s="81">
        <v>1</v>
      </c>
      <c r="ET47" s="82"/>
      <c r="EU47" s="28">
        <f t="shared" si="40"/>
        <v>1.1399999999999999</v>
      </c>
      <c r="EV47" s="30">
        <f t="shared" si="41"/>
        <v>5.6999999999999993</v>
      </c>
      <c r="EW47" s="35">
        <f t="shared" si="42"/>
        <v>4.6853999999999996</v>
      </c>
      <c r="EX47" s="80">
        <v>1</v>
      </c>
      <c r="EY47" s="80"/>
      <c r="EZ47" s="80"/>
      <c r="FA47" s="80"/>
      <c r="FB47" s="80"/>
      <c r="FC47" s="81"/>
      <c r="FD47" s="82"/>
      <c r="FE47" s="28">
        <f t="shared" si="43"/>
        <v>0</v>
      </c>
      <c r="FF47" s="30">
        <f t="shared" si="58"/>
        <v>0</v>
      </c>
      <c r="FG47" s="35">
        <f t="shared" si="44"/>
        <v>0</v>
      </c>
      <c r="FH47" s="80">
        <v>1</v>
      </c>
      <c r="FI47" s="80"/>
      <c r="FJ47" s="80"/>
      <c r="FK47" s="80"/>
      <c r="FL47" s="80"/>
      <c r="FM47" s="81"/>
      <c r="FN47" s="82"/>
      <c r="FO47" s="28">
        <f t="shared" si="45"/>
        <v>0</v>
      </c>
      <c r="FP47" s="30">
        <f t="shared" si="46"/>
        <v>0</v>
      </c>
      <c r="FQ47" s="35">
        <f t="shared" si="47"/>
        <v>0</v>
      </c>
      <c r="FR47" s="80">
        <v>1</v>
      </c>
      <c r="FS47" s="80"/>
      <c r="FT47" s="80"/>
      <c r="FU47" s="80"/>
      <c r="FV47" s="80"/>
      <c r="FW47" s="80"/>
      <c r="FX47" s="82"/>
      <c r="FY47" s="28">
        <f t="shared" si="48"/>
        <v>0</v>
      </c>
      <c r="FZ47" s="30">
        <f t="shared" si="49"/>
        <v>0</v>
      </c>
      <c r="GA47" s="35">
        <f t="shared" si="50"/>
        <v>0</v>
      </c>
      <c r="GB47" s="80"/>
      <c r="GC47" s="80"/>
      <c r="GD47" s="80"/>
      <c r="GE47" s="80">
        <v>1</v>
      </c>
      <c r="GF47" s="80"/>
      <c r="GG47" s="81"/>
      <c r="GH47" s="82"/>
      <c r="GI47" s="28">
        <f t="shared" si="51"/>
        <v>0.36</v>
      </c>
      <c r="GJ47" s="30">
        <f t="shared" si="52"/>
        <v>9</v>
      </c>
      <c r="GK47" s="35">
        <f t="shared" si="53"/>
        <v>4.5720000000000001</v>
      </c>
      <c r="GM47" s="74">
        <f t="shared" si="54"/>
        <v>101.16818000000001</v>
      </c>
      <c r="GN47" s="101"/>
    </row>
    <row r="48" spans="1:196">
      <c r="A48" s="78"/>
      <c r="B48" s="80"/>
      <c r="C48" s="80"/>
      <c r="D48" s="80"/>
      <c r="E48" s="80">
        <v>1</v>
      </c>
      <c r="F48" s="80"/>
      <c r="G48" s="80"/>
      <c r="H48" s="80"/>
      <c r="I48" s="81"/>
      <c r="J48" s="82"/>
      <c r="K48" s="28">
        <f t="shared" si="4"/>
        <v>0.36</v>
      </c>
      <c r="L48" s="30">
        <f t="shared" si="5"/>
        <v>59.4</v>
      </c>
      <c r="M48" s="35">
        <f t="shared" si="6"/>
        <v>7.5438000000000001</v>
      </c>
      <c r="N48" s="80"/>
      <c r="O48" s="80">
        <v>1</v>
      </c>
      <c r="P48" s="80"/>
      <c r="Q48" s="80"/>
      <c r="R48" s="80"/>
      <c r="S48" s="80"/>
      <c r="T48" s="80"/>
      <c r="U48" s="81"/>
      <c r="V48" s="82"/>
      <c r="W48" s="28">
        <f t="shared" si="7"/>
        <v>0.05</v>
      </c>
      <c r="X48" s="30">
        <f t="shared" si="8"/>
        <v>2.5500000000000003</v>
      </c>
      <c r="Y48" s="35">
        <f t="shared" si="9"/>
        <v>0.59925000000000006</v>
      </c>
      <c r="Z48" s="80">
        <v>1</v>
      </c>
      <c r="AA48" s="80"/>
      <c r="AB48" s="80"/>
      <c r="AC48" s="80"/>
      <c r="AD48" s="80"/>
      <c r="AE48" s="80"/>
      <c r="AF48" s="80"/>
      <c r="AG48" s="81"/>
      <c r="AH48" s="82"/>
      <c r="AI48" s="28">
        <f t="shared" si="10"/>
        <v>0</v>
      </c>
      <c r="AJ48" s="30">
        <f t="shared" si="11"/>
        <v>0</v>
      </c>
      <c r="AK48" s="35">
        <f t="shared" si="12"/>
        <v>0</v>
      </c>
      <c r="AL48" s="80"/>
      <c r="AM48" s="80"/>
      <c r="AN48" s="80">
        <v>1</v>
      </c>
      <c r="AO48" s="80"/>
      <c r="AP48" s="80"/>
      <c r="AQ48" s="80"/>
      <c r="AR48" s="80"/>
      <c r="AS48" s="81"/>
      <c r="AT48" s="82"/>
      <c r="AU48" s="28">
        <f t="shared" si="13"/>
        <v>0.14000000000000001</v>
      </c>
      <c r="AV48" s="30">
        <f t="shared" si="14"/>
        <v>4.7600000000000007</v>
      </c>
      <c r="AW48" s="35">
        <f t="shared" si="15"/>
        <v>1.5041600000000002</v>
      </c>
      <c r="AX48" s="80">
        <v>1</v>
      </c>
      <c r="AY48" s="80"/>
      <c r="AZ48" s="80"/>
      <c r="BA48" s="80"/>
      <c r="BB48" s="80"/>
      <c r="BC48" s="80"/>
      <c r="BD48" s="80"/>
      <c r="BE48" s="81"/>
      <c r="BF48" s="82"/>
      <c r="BG48" s="28">
        <f t="shared" si="16"/>
        <v>0</v>
      </c>
      <c r="BH48" s="30">
        <f t="shared" si="55"/>
        <v>0</v>
      </c>
      <c r="BI48" s="35">
        <f t="shared" si="17"/>
        <v>0</v>
      </c>
      <c r="BJ48" s="80">
        <v>1</v>
      </c>
      <c r="BK48" s="80"/>
      <c r="BL48" s="80"/>
      <c r="BM48" s="80"/>
      <c r="BN48" s="80"/>
      <c r="BO48" s="80"/>
      <c r="BP48" s="80"/>
      <c r="BQ48" s="81"/>
      <c r="BR48" s="82"/>
      <c r="BS48" s="28">
        <f t="shared" si="18"/>
        <v>0</v>
      </c>
      <c r="BT48" s="30">
        <f t="shared" si="56"/>
        <v>0</v>
      </c>
      <c r="BU48" s="32">
        <f t="shared" si="19"/>
        <v>0</v>
      </c>
      <c r="BV48" s="79"/>
      <c r="BW48" s="80"/>
      <c r="BX48" s="80">
        <v>1</v>
      </c>
      <c r="BY48" s="80"/>
      <c r="BZ48" s="80"/>
      <c r="CA48" s="80"/>
      <c r="CB48" s="80"/>
      <c r="CC48" s="28">
        <f t="shared" si="20"/>
        <v>0.14000000000000001</v>
      </c>
      <c r="CD48" s="30">
        <f t="shared" si="21"/>
        <v>17.920000000000002</v>
      </c>
      <c r="CE48" s="35">
        <f t="shared" si="22"/>
        <v>2.9388800000000006</v>
      </c>
      <c r="CF48" s="80"/>
      <c r="CG48" s="80"/>
      <c r="CH48" s="80"/>
      <c r="CI48" s="80">
        <v>1</v>
      </c>
      <c r="CJ48" s="80"/>
      <c r="CK48" s="81"/>
      <c r="CL48" s="82"/>
      <c r="CM48" s="28">
        <f t="shared" si="23"/>
        <v>0.36</v>
      </c>
      <c r="CN48" s="30">
        <f t="shared" si="24"/>
        <v>24.84</v>
      </c>
      <c r="CO48" s="35">
        <f t="shared" si="25"/>
        <v>5.31576</v>
      </c>
      <c r="CP48" s="80">
        <v>1</v>
      </c>
      <c r="CQ48" s="80"/>
      <c r="CR48" s="80"/>
      <c r="CS48" s="80"/>
      <c r="CT48" s="80"/>
      <c r="CU48" s="81"/>
      <c r="CV48" s="82"/>
      <c r="CW48" s="28">
        <f t="shared" si="26"/>
        <v>0</v>
      </c>
      <c r="CX48" s="30">
        <f t="shared" si="27"/>
        <v>0</v>
      </c>
      <c r="CY48" s="35">
        <f t="shared" si="28"/>
        <v>0</v>
      </c>
      <c r="CZ48" s="80">
        <v>1</v>
      </c>
      <c r="DA48" s="80"/>
      <c r="DB48" s="80"/>
      <c r="DC48" s="80"/>
      <c r="DD48" s="80"/>
      <c r="DE48" s="81"/>
      <c r="DF48" s="82"/>
      <c r="DG48" s="28">
        <f t="shared" si="29"/>
        <v>0</v>
      </c>
      <c r="DH48" s="30">
        <f t="shared" si="57"/>
        <v>0</v>
      </c>
      <c r="DI48" s="35">
        <f t="shared" si="30"/>
        <v>0</v>
      </c>
      <c r="DJ48" s="86">
        <v>1</v>
      </c>
      <c r="DK48" s="87"/>
      <c r="DL48" s="87"/>
      <c r="DM48" s="87"/>
      <c r="DN48" s="87"/>
      <c r="DO48" s="87"/>
      <c r="DP48" s="88"/>
      <c r="DQ48" s="28">
        <f t="shared" si="31"/>
        <v>0</v>
      </c>
      <c r="DR48" s="30">
        <f t="shared" si="32"/>
        <v>0</v>
      </c>
      <c r="DS48" s="35">
        <f t="shared" si="33"/>
        <v>0</v>
      </c>
      <c r="DT48" s="80"/>
      <c r="DU48" s="80">
        <v>1</v>
      </c>
      <c r="DV48" s="80"/>
      <c r="DW48" s="80"/>
      <c r="DX48" s="80"/>
      <c r="DY48" s="81"/>
      <c r="DZ48" s="82"/>
      <c r="EA48" s="28">
        <f t="shared" si="34"/>
        <v>0.05</v>
      </c>
      <c r="EB48" s="30">
        <f t="shared" si="35"/>
        <v>2</v>
      </c>
      <c r="EC48" s="35">
        <f t="shared" si="36"/>
        <v>0.61399999999999999</v>
      </c>
      <c r="ED48" s="80"/>
      <c r="EE48" s="80">
        <v>1</v>
      </c>
      <c r="EF48" s="80"/>
      <c r="EG48" s="80"/>
      <c r="EH48" s="80"/>
      <c r="EI48" s="81"/>
      <c r="EJ48" s="82"/>
      <c r="EK48" s="28">
        <f t="shared" si="37"/>
        <v>0.05</v>
      </c>
      <c r="EL48" s="30">
        <f t="shared" si="38"/>
        <v>2</v>
      </c>
      <c r="EM48" s="35">
        <f t="shared" si="39"/>
        <v>0.16200000000000001</v>
      </c>
      <c r="EN48" s="80">
        <v>1</v>
      </c>
      <c r="EO48" s="80"/>
      <c r="EP48" s="80"/>
      <c r="EQ48" s="80"/>
      <c r="ER48" s="80"/>
      <c r="ES48" s="81"/>
      <c r="ET48" s="82"/>
      <c r="EU48" s="28">
        <f t="shared" si="40"/>
        <v>0</v>
      </c>
      <c r="EV48" s="30">
        <f t="shared" si="41"/>
        <v>0</v>
      </c>
      <c r="EW48" s="35">
        <f t="shared" si="42"/>
        <v>0</v>
      </c>
      <c r="EX48" s="80">
        <v>1</v>
      </c>
      <c r="EY48" s="80"/>
      <c r="EZ48" s="80"/>
      <c r="FA48" s="80"/>
      <c r="FB48" s="80"/>
      <c r="FC48" s="81"/>
      <c r="FD48" s="82"/>
      <c r="FE48" s="28">
        <f t="shared" si="43"/>
        <v>0</v>
      </c>
      <c r="FF48" s="30">
        <f t="shared" si="58"/>
        <v>0</v>
      </c>
      <c r="FG48" s="35">
        <f t="shared" si="44"/>
        <v>0</v>
      </c>
      <c r="FH48" s="80"/>
      <c r="FI48" s="80"/>
      <c r="FJ48" s="80"/>
      <c r="FK48" s="80"/>
      <c r="FL48" s="80"/>
      <c r="FM48" s="81">
        <v>1</v>
      </c>
      <c r="FN48" s="82"/>
      <c r="FO48" s="28">
        <f t="shared" si="45"/>
        <v>1.1399999999999999</v>
      </c>
      <c r="FP48" s="30">
        <f t="shared" si="46"/>
        <v>5.6999999999999993</v>
      </c>
      <c r="FQ48" s="35">
        <f t="shared" si="47"/>
        <v>3.9044999999999996</v>
      </c>
      <c r="FR48" s="80">
        <v>1</v>
      </c>
      <c r="FS48" s="80"/>
      <c r="FT48" s="80"/>
      <c r="FU48" s="80"/>
      <c r="FV48" s="80"/>
      <c r="FW48" s="80"/>
      <c r="FX48" s="82"/>
      <c r="FY48" s="28">
        <f t="shared" si="48"/>
        <v>0</v>
      </c>
      <c r="FZ48" s="30">
        <f t="shared" si="49"/>
        <v>0</v>
      </c>
      <c r="GA48" s="35">
        <f t="shared" si="50"/>
        <v>0</v>
      </c>
      <c r="GB48" s="80">
        <v>1</v>
      </c>
      <c r="GC48" s="80"/>
      <c r="GD48" s="80"/>
      <c r="GE48" s="80"/>
      <c r="GF48" s="80"/>
      <c r="GG48" s="81"/>
      <c r="GH48" s="82"/>
      <c r="GI48" s="28">
        <f t="shared" si="51"/>
        <v>0</v>
      </c>
      <c r="GJ48" s="30">
        <f t="shared" si="52"/>
        <v>0</v>
      </c>
      <c r="GK48" s="35">
        <f t="shared" si="53"/>
        <v>0</v>
      </c>
      <c r="GM48" s="74">
        <f t="shared" si="54"/>
        <v>22.582350000000002</v>
      </c>
      <c r="GN48" s="101"/>
    </row>
    <row r="49" spans="1:196">
      <c r="A49" s="78"/>
      <c r="B49" s="80"/>
      <c r="C49" s="80">
        <v>1</v>
      </c>
      <c r="D49" s="80"/>
      <c r="E49" s="80"/>
      <c r="F49" s="80"/>
      <c r="G49" s="80"/>
      <c r="H49" s="80"/>
      <c r="I49" s="81"/>
      <c r="J49" s="82"/>
      <c r="K49" s="28">
        <f t="shared" si="4"/>
        <v>0.05</v>
      </c>
      <c r="L49" s="30">
        <f t="shared" si="5"/>
        <v>8.25</v>
      </c>
      <c r="M49" s="35">
        <f t="shared" si="6"/>
        <v>1.04775</v>
      </c>
      <c r="N49" s="80"/>
      <c r="O49" s="80"/>
      <c r="P49" s="80">
        <v>1</v>
      </c>
      <c r="Q49" s="80"/>
      <c r="R49" s="80"/>
      <c r="S49" s="80"/>
      <c r="T49" s="80"/>
      <c r="U49" s="81"/>
      <c r="V49" s="82"/>
      <c r="W49" s="28">
        <f t="shared" si="7"/>
        <v>0.14000000000000001</v>
      </c>
      <c r="X49" s="30">
        <f t="shared" si="8"/>
        <v>7.1400000000000006</v>
      </c>
      <c r="Y49" s="35">
        <f t="shared" si="9"/>
        <v>1.6778999999999999</v>
      </c>
      <c r="Z49" s="80"/>
      <c r="AA49" s="80"/>
      <c r="AB49" s="80"/>
      <c r="AC49" s="80">
        <v>1</v>
      </c>
      <c r="AD49" s="80"/>
      <c r="AE49" s="80"/>
      <c r="AF49" s="80"/>
      <c r="AG49" s="81"/>
      <c r="AH49" s="82"/>
      <c r="AI49" s="28">
        <f t="shared" si="10"/>
        <v>0.36</v>
      </c>
      <c r="AJ49" s="30">
        <f t="shared" si="11"/>
        <v>41.76</v>
      </c>
      <c r="AK49" s="35">
        <f t="shared" si="12"/>
        <v>5.5123199999999999</v>
      </c>
      <c r="AL49" s="80">
        <v>1</v>
      </c>
      <c r="AM49" s="80"/>
      <c r="AN49" s="80"/>
      <c r="AO49" s="80"/>
      <c r="AP49" s="80"/>
      <c r="AQ49" s="80"/>
      <c r="AR49" s="80"/>
      <c r="AS49" s="81"/>
      <c r="AT49" s="82"/>
      <c r="AU49" s="28">
        <f t="shared" si="13"/>
        <v>0</v>
      </c>
      <c r="AV49" s="30">
        <f t="shared" si="14"/>
        <v>0</v>
      </c>
      <c r="AW49" s="35">
        <f t="shared" si="15"/>
        <v>0</v>
      </c>
      <c r="AX49" s="80">
        <v>1</v>
      </c>
      <c r="AY49" s="80"/>
      <c r="AZ49" s="80"/>
      <c r="BA49" s="80"/>
      <c r="BB49" s="80"/>
      <c r="BC49" s="80"/>
      <c r="BD49" s="80"/>
      <c r="BE49" s="81"/>
      <c r="BF49" s="82"/>
      <c r="BG49" s="28">
        <f t="shared" si="16"/>
        <v>0</v>
      </c>
      <c r="BH49" s="30">
        <f t="shared" si="55"/>
        <v>0</v>
      </c>
      <c r="BI49" s="35">
        <f t="shared" si="17"/>
        <v>0</v>
      </c>
      <c r="BJ49" s="80">
        <v>1</v>
      </c>
      <c r="BK49" s="80"/>
      <c r="BL49" s="80"/>
      <c r="BM49" s="80"/>
      <c r="BN49" s="80"/>
      <c r="BO49" s="80"/>
      <c r="BP49" s="80"/>
      <c r="BQ49" s="81"/>
      <c r="BR49" s="82"/>
      <c r="BS49" s="28">
        <f t="shared" si="18"/>
        <v>0</v>
      </c>
      <c r="BT49" s="30">
        <f t="shared" si="56"/>
        <v>0</v>
      </c>
      <c r="BU49" s="32">
        <f t="shared" si="19"/>
        <v>0</v>
      </c>
      <c r="BV49" s="79"/>
      <c r="BW49" s="80"/>
      <c r="BX49" s="80"/>
      <c r="BY49" s="80">
        <v>1</v>
      </c>
      <c r="BZ49" s="80"/>
      <c r="CA49" s="80"/>
      <c r="CB49" s="80"/>
      <c r="CC49" s="28">
        <f t="shared" si="20"/>
        <v>0.36</v>
      </c>
      <c r="CD49" s="30">
        <f t="shared" si="21"/>
        <v>46.08</v>
      </c>
      <c r="CE49" s="35">
        <f t="shared" si="22"/>
        <v>7.5571200000000003</v>
      </c>
      <c r="CF49" s="80">
        <v>1</v>
      </c>
      <c r="CG49" s="80"/>
      <c r="CH49" s="80"/>
      <c r="CI49" s="80"/>
      <c r="CJ49" s="80"/>
      <c r="CK49" s="81"/>
      <c r="CL49" s="82"/>
      <c r="CM49" s="28">
        <f t="shared" si="23"/>
        <v>0</v>
      </c>
      <c r="CN49" s="30">
        <f t="shared" si="24"/>
        <v>0</v>
      </c>
      <c r="CO49" s="35">
        <f t="shared" si="25"/>
        <v>0</v>
      </c>
      <c r="CP49" s="80">
        <v>1</v>
      </c>
      <c r="CQ49" s="80"/>
      <c r="CR49" s="80"/>
      <c r="CS49" s="80"/>
      <c r="CT49" s="80"/>
      <c r="CU49" s="81"/>
      <c r="CV49" s="82"/>
      <c r="CW49" s="28">
        <f t="shared" si="26"/>
        <v>0</v>
      </c>
      <c r="CX49" s="30">
        <f t="shared" si="27"/>
        <v>0</v>
      </c>
      <c r="CY49" s="35">
        <f t="shared" si="28"/>
        <v>0</v>
      </c>
      <c r="CZ49" s="80"/>
      <c r="DA49" s="80"/>
      <c r="DB49" s="80">
        <v>1</v>
      </c>
      <c r="DC49" s="80"/>
      <c r="DD49" s="80"/>
      <c r="DE49" s="81"/>
      <c r="DF49" s="82"/>
      <c r="DG49" s="28">
        <f t="shared" si="29"/>
        <v>0.14000000000000001</v>
      </c>
      <c r="DH49" s="30">
        <f t="shared" si="57"/>
        <v>19.600000000000001</v>
      </c>
      <c r="DI49" s="35">
        <f t="shared" si="30"/>
        <v>2.2540000000000004</v>
      </c>
      <c r="DJ49" s="86">
        <v>1</v>
      </c>
      <c r="DK49" s="87"/>
      <c r="DL49" s="87"/>
      <c r="DM49" s="87"/>
      <c r="DN49" s="87"/>
      <c r="DO49" s="87"/>
      <c r="DP49" s="88"/>
      <c r="DQ49" s="28">
        <f t="shared" si="31"/>
        <v>0</v>
      </c>
      <c r="DR49" s="30">
        <f t="shared" si="32"/>
        <v>0</v>
      </c>
      <c r="DS49" s="35">
        <f t="shared" si="33"/>
        <v>0</v>
      </c>
      <c r="DT49" s="80"/>
      <c r="DU49" s="80"/>
      <c r="DV49" s="80"/>
      <c r="DW49" s="80">
        <v>1</v>
      </c>
      <c r="DX49" s="80"/>
      <c r="DY49" s="81"/>
      <c r="DZ49" s="82"/>
      <c r="EA49" s="28">
        <f t="shared" si="34"/>
        <v>0.36</v>
      </c>
      <c r="EB49" s="30">
        <f t="shared" si="35"/>
        <v>14.399999999999999</v>
      </c>
      <c r="EC49" s="35">
        <f t="shared" si="36"/>
        <v>4.4207999999999998</v>
      </c>
      <c r="ED49" s="80">
        <v>1</v>
      </c>
      <c r="EE49" s="80"/>
      <c r="EF49" s="80"/>
      <c r="EG49" s="80"/>
      <c r="EH49" s="80"/>
      <c r="EI49" s="81"/>
      <c r="EJ49" s="82"/>
      <c r="EK49" s="28">
        <f t="shared" si="37"/>
        <v>0</v>
      </c>
      <c r="EL49" s="30">
        <f t="shared" si="38"/>
        <v>0</v>
      </c>
      <c r="EM49" s="35">
        <f t="shared" si="39"/>
        <v>0</v>
      </c>
      <c r="EN49" s="80">
        <v>1</v>
      </c>
      <c r="EO49" s="80"/>
      <c r="EP49" s="80"/>
      <c r="EQ49" s="80"/>
      <c r="ER49" s="80"/>
      <c r="ES49" s="81"/>
      <c r="ET49" s="82"/>
      <c r="EU49" s="28">
        <f t="shared" si="40"/>
        <v>0</v>
      </c>
      <c r="EV49" s="30">
        <f t="shared" si="41"/>
        <v>0</v>
      </c>
      <c r="EW49" s="35">
        <f t="shared" si="42"/>
        <v>0</v>
      </c>
      <c r="EX49" s="80">
        <v>1</v>
      </c>
      <c r="EY49" s="80"/>
      <c r="EZ49" s="80"/>
      <c r="FA49" s="80"/>
      <c r="FB49" s="80"/>
      <c r="FC49" s="81"/>
      <c r="FD49" s="82"/>
      <c r="FE49" s="28">
        <f t="shared" si="43"/>
        <v>0</v>
      </c>
      <c r="FF49" s="30">
        <f t="shared" si="58"/>
        <v>0</v>
      </c>
      <c r="FG49" s="35">
        <f t="shared" si="44"/>
        <v>0</v>
      </c>
      <c r="FH49" s="80">
        <v>1</v>
      </c>
      <c r="FI49" s="80"/>
      <c r="FJ49" s="80"/>
      <c r="FK49" s="80"/>
      <c r="FL49" s="80"/>
      <c r="FM49" s="81"/>
      <c r="FN49" s="82"/>
      <c r="FO49" s="28">
        <f t="shared" si="45"/>
        <v>0</v>
      </c>
      <c r="FP49" s="30">
        <f t="shared" si="46"/>
        <v>0</v>
      </c>
      <c r="FQ49" s="35">
        <f t="shared" si="47"/>
        <v>0</v>
      </c>
      <c r="FR49" s="80"/>
      <c r="FS49" s="80"/>
      <c r="FT49" s="80"/>
      <c r="FU49" s="80"/>
      <c r="FV49" s="80"/>
      <c r="FW49" s="80">
        <v>1</v>
      </c>
      <c r="FX49" s="82"/>
      <c r="FY49" s="28">
        <f t="shared" si="48"/>
        <v>1.1399999999999999</v>
      </c>
      <c r="FZ49" s="30">
        <f t="shared" si="49"/>
        <v>5.6999999999999993</v>
      </c>
      <c r="GA49" s="35">
        <f t="shared" si="50"/>
        <v>2.2229999999999999</v>
      </c>
      <c r="GB49" s="80"/>
      <c r="GC49" s="80"/>
      <c r="GD49" s="80"/>
      <c r="GE49" s="80">
        <v>1</v>
      </c>
      <c r="GF49" s="80"/>
      <c r="GG49" s="81"/>
      <c r="GH49" s="82"/>
      <c r="GI49" s="28">
        <f t="shared" si="51"/>
        <v>0.36</v>
      </c>
      <c r="GJ49" s="30">
        <f t="shared" si="52"/>
        <v>9</v>
      </c>
      <c r="GK49" s="35">
        <f t="shared" si="53"/>
        <v>4.5720000000000001</v>
      </c>
      <c r="GM49" s="74">
        <f t="shared" si="54"/>
        <v>29.264890000000001</v>
      </c>
      <c r="GN49" s="101"/>
    </row>
    <row r="50" spans="1:196">
      <c r="A50" s="78"/>
      <c r="B50" s="80"/>
      <c r="C50" s="80"/>
      <c r="D50" s="80"/>
      <c r="E50" s="80"/>
      <c r="F50" s="80">
        <v>1</v>
      </c>
      <c r="G50" s="80"/>
      <c r="H50" s="80"/>
      <c r="I50" s="81"/>
      <c r="J50" s="82"/>
      <c r="K50" s="28">
        <f t="shared" si="4"/>
        <v>0.71</v>
      </c>
      <c r="L50" s="30">
        <f t="shared" si="5"/>
        <v>117.14999999999999</v>
      </c>
      <c r="M50" s="35">
        <f t="shared" si="6"/>
        <v>14.87805</v>
      </c>
      <c r="N50" s="80">
        <v>1</v>
      </c>
      <c r="O50" s="80"/>
      <c r="P50" s="80"/>
      <c r="Q50" s="80"/>
      <c r="R50" s="80"/>
      <c r="S50" s="80"/>
      <c r="T50" s="80"/>
      <c r="U50" s="81"/>
      <c r="V50" s="82"/>
      <c r="W50" s="28">
        <f t="shared" si="7"/>
        <v>0</v>
      </c>
      <c r="X50" s="30">
        <f t="shared" si="8"/>
        <v>0</v>
      </c>
      <c r="Y50" s="35">
        <f t="shared" si="9"/>
        <v>0</v>
      </c>
      <c r="Z50" s="80"/>
      <c r="AA50" s="80"/>
      <c r="AB50" s="80"/>
      <c r="AC50" s="80">
        <v>1</v>
      </c>
      <c r="AD50" s="80"/>
      <c r="AE50" s="80"/>
      <c r="AF50" s="80"/>
      <c r="AG50" s="81"/>
      <c r="AH50" s="82"/>
      <c r="AI50" s="28">
        <f t="shared" si="10"/>
        <v>0.36</v>
      </c>
      <c r="AJ50" s="30">
        <f t="shared" si="11"/>
        <v>41.76</v>
      </c>
      <c r="AK50" s="35">
        <f t="shared" si="12"/>
        <v>5.5123199999999999</v>
      </c>
      <c r="AL50" s="80"/>
      <c r="AM50" s="80"/>
      <c r="AN50" s="80"/>
      <c r="AO50" s="80"/>
      <c r="AP50" s="80">
        <v>1</v>
      </c>
      <c r="AQ50" s="80"/>
      <c r="AR50" s="80"/>
      <c r="AS50" s="81"/>
      <c r="AT50" s="82"/>
      <c r="AU50" s="28">
        <f t="shared" si="13"/>
        <v>0.71</v>
      </c>
      <c r="AV50" s="30">
        <f t="shared" si="14"/>
        <v>24.14</v>
      </c>
      <c r="AW50" s="35">
        <f t="shared" si="15"/>
        <v>7.6282399999999999</v>
      </c>
      <c r="AX50" s="80"/>
      <c r="AY50" s="80"/>
      <c r="AZ50" s="80"/>
      <c r="BA50" s="80">
        <v>1</v>
      </c>
      <c r="BB50" s="80"/>
      <c r="BC50" s="80"/>
      <c r="BD50" s="80"/>
      <c r="BE50" s="81"/>
      <c r="BF50" s="82"/>
      <c r="BG50" s="28">
        <f t="shared" si="16"/>
        <v>0.36</v>
      </c>
      <c r="BH50" s="30">
        <f t="shared" si="55"/>
        <v>90</v>
      </c>
      <c r="BI50" s="35">
        <f t="shared" si="17"/>
        <v>2.4300000000000002</v>
      </c>
      <c r="BJ50" s="80">
        <v>1</v>
      </c>
      <c r="BK50" s="80"/>
      <c r="BL50" s="80"/>
      <c r="BM50" s="80"/>
      <c r="BN50" s="80"/>
      <c r="BO50" s="80"/>
      <c r="BP50" s="80"/>
      <c r="BQ50" s="81"/>
      <c r="BR50" s="82"/>
      <c r="BS50" s="28">
        <f t="shared" si="18"/>
        <v>0</v>
      </c>
      <c r="BT50" s="30">
        <f t="shared" si="56"/>
        <v>0</v>
      </c>
      <c r="BU50" s="32">
        <f t="shared" si="19"/>
        <v>0</v>
      </c>
      <c r="BV50" s="79"/>
      <c r="BW50" s="80"/>
      <c r="BX50" s="80">
        <v>1</v>
      </c>
      <c r="BY50" s="80"/>
      <c r="BZ50" s="80"/>
      <c r="CA50" s="80"/>
      <c r="CB50" s="80"/>
      <c r="CC50" s="28">
        <f t="shared" si="20"/>
        <v>0.14000000000000001</v>
      </c>
      <c r="CD50" s="30">
        <f t="shared" si="21"/>
        <v>17.920000000000002</v>
      </c>
      <c r="CE50" s="35">
        <f t="shared" si="22"/>
        <v>2.9388800000000006</v>
      </c>
      <c r="CF50" s="80"/>
      <c r="CG50" s="80"/>
      <c r="CH50" s="80"/>
      <c r="CI50" s="80"/>
      <c r="CJ50" s="80">
        <v>1</v>
      </c>
      <c r="CK50" s="81"/>
      <c r="CL50" s="82"/>
      <c r="CM50" s="28">
        <f t="shared" si="23"/>
        <v>0.71</v>
      </c>
      <c r="CN50" s="30">
        <f t="shared" si="24"/>
        <v>48.989999999999995</v>
      </c>
      <c r="CO50" s="35">
        <f t="shared" si="25"/>
        <v>10.483859999999998</v>
      </c>
      <c r="CP50" s="80">
        <v>1</v>
      </c>
      <c r="CQ50" s="80"/>
      <c r="CR50" s="80"/>
      <c r="CS50" s="80"/>
      <c r="CT50" s="80"/>
      <c r="CU50" s="81"/>
      <c r="CV50" s="82"/>
      <c r="CW50" s="28">
        <f t="shared" si="26"/>
        <v>0</v>
      </c>
      <c r="CX50" s="30">
        <f t="shared" si="27"/>
        <v>0</v>
      </c>
      <c r="CY50" s="35">
        <f t="shared" si="28"/>
        <v>0</v>
      </c>
      <c r="CZ50" s="80">
        <v>1</v>
      </c>
      <c r="DA50" s="80"/>
      <c r="DB50" s="80"/>
      <c r="DC50" s="80"/>
      <c r="DD50" s="80"/>
      <c r="DE50" s="81"/>
      <c r="DF50" s="82"/>
      <c r="DG50" s="28">
        <f t="shared" si="29"/>
        <v>0</v>
      </c>
      <c r="DH50" s="30">
        <f t="shared" si="57"/>
        <v>0</v>
      </c>
      <c r="DI50" s="35">
        <f t="shared" si="30"/>
        <v>0</v>
      </c>
      <c r="DJ50" s="86">
        <v>1</v>
      </c>
      <c r="DK50" s="87"/>
      <c r="DL50" s="87"/>
      <c r="DM50" s="87"/>
      <c r="DN50" s="87"/>
      <c r="DO50" s="87"/>
      <c r="DP50" s="88"/>
      <c r="DQ50" s="28">
        <f t="shared" si="31"/>
        <v>0</v>
      </c>
      <c r="DR50" s="30">
        <f t="shared" si="32"/>
        <v>0</v>
      </c>
      <c r="DS50" s="35">
        <f t="shared" si="33"/>
        <v>0</v>
      </c>
      <c r="DT50" s="80"/>
      <c r="DU50" s="80"/>
      <c r="DV50" s="80"/>
      <c r="DW50" s="80"/>
      <c r="DX50" s="80"/>
      <c r="DY50" s="81">
        <v>1</v>
      </c>
      <c r="DZ50" s="82"/>
      <c r="EA50" s="28">
        <f t="shared" si="34"/>
        <v>1.1399999999999999</v>
      </c>
      <c r="EB50" s="30">
        <f t="shared" si="35"/>
        <v>45.599999999999994</v>
      </c>
      <c r="EC50" s="35">
        <f t="shared" si="36"/>
        <v>13.999199999999998</v>
      </c>
      <c r="ED50" s="80">
        <v>1</v>
      </c>
      <c r="EE50" s="80"/>
      <c r="EF50" s="80"/>
      <c r="EG50" s="80"/>
      <c r="EH50" s="80"/>
      <c r="EI50" s="81"/>
      <c r="EJ50" s="82"/>
      <c r="EK50" s="28">
        <f t="shared" si="37"/>
        <v>0</v>
      </c>
      <c r="EL50" s="30">
        <f t="shared" si="38"/>
        <v>0</v>
      </c>
      <c r="EM50" s="35">
        <f t="shared" si="39"/>
        <v>0</v>
      </c>
      <c r="EN50" s="80"/>
      <c r="EO50" s="80"/>
      <c r="EP50" s="80"/>
      <c r="EQ50" s="80"/>
      <c r="ER50" s="80"/>
      <c r="ES50" s="81">
        <v>1</v>
      </c>
      <c r="ET50" s="82"/>
      <c r="EU50" s="28">
        <f t="shared" si="40"/>
        <v>1.1399999999999999</v>
      </c>
      <c r="EV50" s="30">
        <f t="shared" si="41"/>
        <v>5.6999999999999993</v>
      </c>
      <c r="EW50" s="35">
        <f t="shared" si="42"/>
        <v>4.6853999999999996</v>
      </c>
      <c r="EX50" s="80">
        <v>1</v>
      </c>
      <c r="EY50" s="80"/>
      <c r="EZ50" s="80"/>
      <c r="FA50" s="80"/>
      <c r="FB50" s="80"/>
      <c r="FC50" s="81"/>
      <c r="FD50" s="82"/>
      <c r="FE50" s="28">
        <f t="shared" si="43"/>
        <v>0</v>
      </c>
      <c r="FF50" s="30">
        <f t="shared" si="58"/>
        <v>0</v>
      </c>
      <c r="FG50" s="35">
        <f t="shared" si="44"/>
        <v>0</v>
      </c>
      <c r="FH50" s="80">
        <v>1</v>
      </c>
      <c r="FI50" s="80"/>
      <c r="FJ50" s="80"/>
      <c r="FK50" s="80"/>
      <c r="FL50" s="80"/>
      <c r="FM50" s="81"/>
      <c r="FN50" s="82"/>
      <c r="FO50" s="28">
        <f t="shared" si="45"/>
        <v>0</v>
      </c>
      <c r="FP50" s="30">
        <f t="shared" si="46"/>
        <v>0</v>
      </c>
      <c r="FQ50" s="35">
        <f t="shared" si="47"/>
        <v>0</v>
      </c>
      <c r="FR50" s="80">
        <v>1</v>
      </c>
      <c r="FS50" s="80"/>
      <c r="FT50" s="80"/>
      <c r="FU50" s="80"/>
      <c r="FV50" s="80"/>
      <c r="FW50" s="80"/>
      <c r="FX50" s="82"/>
      <c r="FY50" s="28">
        <f t="shared" si="48"/>
        <v>0</v>
      </c>
      <c r="FZ50" s="30">
        <f t="shared" si="49"/>
        <v>0</v>
      </c>
      <c r="GA50" s="35">
        <f t="shared" si="50"/>
        <v>0</v>
      </c>
      <c r="GB50" s="80"/>
      <c r="GC50" s="80"/>
      <c r="GD50" s="80"/>
      <c r="GE50" s="80"/>
      <c r="GF50" s="80"/>
      <c r="GG50" s="81">
        <v>1</v>
      </c>
      <c r="GH50" s="82"/>
      <c r="GI50" s="28">
        <f t="shared" si="51"/>
        <v>1.1399999999999999</v>
      </c>
      <c r="GJ50" s="30">
        <f t="shared" si="52"/>
        <v>28.499999999999996</v>
      </c>
      <c r="GK50" s="35">
        <f t="shared" si="53"/>
        <v>14.477999999999998</v>
      </c>
      <c r="GM50" s="74">
        <f t="shared" si="54"/>
        <v>77.03394999999999</v>
      </c>
      <c r="GN50" s="101"/>
    </row>
    <row r="51" spans="1:196">
      <c r="A51" s="78"/>
      <c r="B51" s="80"/>
      <c r="C51" s="80"/>
      <c r="D51" s="80">
        <v>1</v>
      </c>
      <c r="E51" s="80"/>
      <c r="F51" s="80"/>
      <c r="G51" s="80"/>
      <c r="H51" s="80"/>
      <c r="I51" s="81"/>
      <c r="J51" s="82"/>
      <c r="K51" s="28">
        <f t="shared" si="4"/>
        <v>0.14000000000000001</v>
      </c>
      <c r="L51" s="30">
        <f t="shared" si="5"/>
        <v>23.1</v>
      </c>
      <c r="M51" s="35">
        <f t="shared" si="6"/>
        <v>2.9337000000000004</v>
      </c>
      <c r="N51" s="80"/>
      <c r="O51" s="80"/>
      <c r="P51" s="80"/>
      <c r="Q51" s="80"/>
      <c r="R51" s="80"/>
      <c r="S51" s="80">
        <v>1</v>
      </c>
      <c r="T51" s="80"/>
      <c r="U51" s="81"/>
      <c r="V51" s="82"/>
      <c r="W51" s="28">
        <f t="shared" si="7"/>
        <v>1.5</v>
      </c>
      <c r="X51" s="30">
        <f t="shared" si="8"/>
        <v>76.5</v>
      </c>
      <c r="Y51" s="35">
        <f t="shared" si="9"/>
        <v>17.977499999999999</v>
      </c>
      <c r="Z51" s="80"/>
      <c r="AA51" s="80"/>
      <c r="AB51" s="80"/>
      <c r="AC51" s="80">
        <v>1</v>
      </c>
      <c r="AD51" s="80"/>
      <c r="AE51" s="80"/>
      <c r="AF51" s="80"/>
      <c r="AG51" s="81"/>
      <c r="AH51" s="82"/>
      <c r="AI51" s="28">
        <f t="shared" si="10"/>
        <v>0.36</v>
      </c>
      <c r="AJ51" s="30">
        <f t="shared" si="11"/>
        <v>41.76</v>
      </c>
      <c r="AK51" s="35">
        <f t="shared" si="12"/>
        <v>5.5123199999999999</v>
      </c>
      <c r="AL51" s="80"/>
      <c r="AM51" s="80"/>
      <c r="AN51" s="80"/>
      <c r="AO51" s="80">
        <v>1</v>
      </c>
      <c r="AP51" s="80"/>
      <c r="AQ51" s="80"/>
      <c r="AR51" s="80"/>
      <c r="AS51" s="81"/>
      <c r="AT51" s="82"/>
      <c r="AU51" s="28">
        <f t="shared" si="13"/>
        <v>0.36</v>
      </c>
      <c r="AV51" s="30">
        <f t="shared" si="14"/>
        <v>12.24</v>
      </c>
      <c r="AW51" s="35">
        <f t="shared" si="15"/>
        <v>3.8678400000000002</v>
      </c>
      <c r="AX51" s="80">
        <v>1</v>
      </c>
      <c r="AY51" s="80"/>
      <c r="AZ51" s="80"/>
      <c r="BA51" s="80"/>
      <c r="BB51" s="80"/>
      <c r="BC51" s="80"/>
      <c r="BD51" s="80"/>
      <c r="BE51" s="81"/>
      <c r="BF51" s="82"/>
      <c r="BG51" s="28">
        <f t="shared" si="16"/>
        <v>0</v>
      </c>
      <c r="BH51" s="30">
        <f t="shared" si="55"/>
        <v>0</v>
      </c>
      <c r="BI51" s="35">
        <f t="shared" si="17"/>
        <v>0</v>
      </c>
      <c r="BJ51" s="80">
        <v>1</v>
      </c>
      <c r="BK51" s="80"/>
      <c r="BL51" s="80"/>
      <c r="BM51" s="80"/>
      <c r="BN51" s="80"/>
      <c r="BO51" s="80"/>
      <c r="BP51" s="80"/>
      <c r="BQ51" s="81"/>
      <c r="BR51" s="82"/>
      <c r="BS51" s="28">
        <f t="shared" si="18"/>
        <v>0</v>
      </c>
      <c r="BT51" s="30">
        <f t="shared" si="56"/>
        <v>0</v>
      </c>
      <c r="BU51" s="32">
        <f t="shared" si="19"/>
        <v>0</v>
      </c>
      <c r="BV51" s="79"/>
      <c r="BW51" s="80"/>
      <c r="BX51" s="80"/>
      <c r="BY51" s="80"/>
      <c r="BZ51" s="80">
        <v>1</v>
      </c>
      <c r="CA51" s="80"/>
      <c r="CB51" s="80"/>
      <c r="CC51" s="28">
        <f t="shared" si="20"/>
        <v>0.71</v>
      </c>
      <c r="CD51" s="30">
        <f t="shared" si="21"/>
        <v>90.88</v>
      </c>
      <c r="CE51" s="35">
        <f t="shared" si="22"/>
        <v>14.90432</v>
      </c>
      <c r="CF51" s="80"/>
      <c r="CG51" s="80">
        <v>1</v>
      </c>
      <c r="CH51" s="80"/>
      <c r="CI51" s="80"/>
      <c r="CJ51" s="80"/>
      <c r="CK51" s="81"/>
      <c r="CL51" s="82"/>
      <c r="CM51" s="28">
        <f t="shared" si="23"/>
        <v>0.05</v>
      </c>
      <c r="CN51" s="30">
        <f t="shared" si="24"/>
        <v>3.45</v>
      </c>
      <c r="CO51" s="35">
        <f t="shared" si="25"/>
        <v>0.73830000000000007</v>
      </c>
      <c r="CP51" s="80"/>
      <c r="CQ51" s="80">
        <v>1</v>
      </c>
      <c r="CR51" s="80"/>
      <c r="CS51" s="80"/>
      <c r="CT51" s="80"/>
      <c r="CU51" s="81"/>
      <c r="CV51" s="82"/>
      <c r="CW51" s="28">
        <f t="shared" si="26"/>
        <v>0.05</v>
      </c>
      <c r="CX51" s="30">
        <f t="shared" si="27"/>
        <v>5.7</v>
      </c>
      <c r="CY51" s="35">
        <f t="shared" si="28"/>
        <v>0.80369999999999997</v>
      </c>
      <c r="CZ51" s="80">
        <v>1</v>
      </c>
      <c r="DA51" s="80"/>
      <c r="DB51" s="80"/>
      <c r="DC51" s="80"/>
      <c r="DD51" s="80"/>
      <c r="DE51" s="81"/>
      <c r="DF51" s="82"/>
      <c r="DG51" s="28">
        <f t="shared" si="29"/>
        <v>0</v>
      </c>
      <c r="DH51" s="30">
        <f t="shared" si="57"/>
        <v>0</v>
      </c>
      <c r="DI51" s="35">
        <f t="shared" si="30"/>
        <v>0</v>
      </c>
      <c r="DJ51" s="86"/>
      <c r="DK51" s="87"/>
      <c r="DL51" s="87"/>
      <c r="DM51" s="87">
        <v>1</v>
      </c>
      <c r="DN51" s="87"/>
      <c r="DO51" s="87"/>
      <c r="DP51" s="88"/>
      <c r="DQ51" s="28">
        <f t="shared" si="31"/>
        <v>0.36</v>
      </c>
      <c r="DR51" s="30">
        <f t="shared" si="32"/>
        <v>45</v>
      </c>
      <c r="DS51" s="35">
        <f t="shared" si="33"/>
        <v>2.97</v>
      </c>
      <c r="DT51" s="80">
        <v>1</v>
      </c>
      <c r="DU51" s="80"/>
      <c r="DV51" s="80"/>
      <c r="DW51" s="80"/>
      <c r="DX51" s="80"/>
      <c r="DY51" s="81"/>
      <c r="DZ51" s="82"/>
      <c r="EA51" s="28">
        <f t="shared" si="34"/>
        <v>0</v>
      </c>
      <c r="EB51" s="30">
        <f t="shared" si="35"/>
        <v>0</v>
      </c>
      <c r="EC51" s="35">
        <f t="shared" si="36"/>
        <v>0</v>
      </c>
      <c r="ED51" s="80">
        <v>1</v>
      </c>
      <c r="EE51" s="80"/>
      <c r="EF51" s="80"/>
      <c r="EG51" s="80"/>
      <c r="EH51" s="80"/>
      <c r="EI51" s="81"/>
      <c r="EJ51" s="82"/>
      <c r="EK51" s="28">
        <f t="shared" si="37"/>
        <v>0</v>
      </c>
      <c r="EL51" s="30">
        <f t="shared" si="38"/>
        <v>0</v>
      </c>
      <c r="EM51" s="35">
        <f t="shared" si="39"/>
        <v>0</v>
      </c>
      <c r="EN51" s="80"/>
      <c r="EO51" s="80"/>
      <c r="EP51" s="80"/>
      <c r="EQ51" s="80"/>
      <c r="ER51" s="80"/>
      <c r="ES51" s="81">
        <v>1</v>
      </c>
      <c r="ET51" s="82"/>
      <c r="EU51" s="28">
        <f t="shared" si="40"/>
        <v>1.1399999999999999</v>
      </c>
      <c r="EV51" s="30">
        <f t="shared" si="41"/>
        <v>5.6999999999999993</v>
      </c>
      <c r="EW51" s="35">
        <f t="shared" si="42"/>
        <v>4.6853999999999996</v>
      </c>
      <c r="EX51" s="80">
        <v>1</v>
      </c>
      <c r="EY51" s="80"/>
      <c r="EZ51" s="80"/>
      <c r="FA51" s="80"/>
      <c r="FB51" s="80"/>
      <c r="FC51" s="81"/>
      <c r="FD51" s="82"/>
      <c r="FE51" s="28">
        <f t="shared" si="43"/>
        <v>0</v>
      </c>
      <c r="FF51" s="30">
        <f t="shared" si="58"/>
        <v>0</v>
      </c>
      <c r="FG51" s="35">
        <f t="shared" si="44"/>
        <v>0</v>
      </c>
      <c r="FH51" s="80">
        <v>1</v>
      </c>
      <c r="FI51" s="80"/>
      <c r="FJ51" s="80"/>
      <c r="FK51" s="80"/>
      <c r="FL51" s="80"/>
      <c r="FM51" s="81"/>
      <c r="FN51" s="82"/>
      <c r="FO51" s="28">
        <f t="shared" si="45"/>
        <v>0</v>
      </c>
      <c r="FP51" s="30">
        <f t="shared" si="46"/>
        <v>0</v>
      </c>
      <c r="FQ51" s="35">
        <f t="shared" si="47"/>
        <v>0</v>
      </c>
      <c r="FR51" s="80">
        <v>1</v>
      </c>
      <c r="FS51" s="80"/>
      <c r="FT51" s="80"/>
      <c r="FU51" s="80"/>
      <c r="FV51" s="80"/>
      <c r="FW51" s="80"/>
      <c r="FX51" s="82"/>
      <c r="FY51" s="28">
        <f t="shared" si="48"/>
        <v>0</v>
      </c>
      <c r="FZ51" s="30">
        <f t="shared" si="49"/>
        <v>0</v>
      </c>
      <c r="GA51" s="35">
        <f t="shared" si="50"/>
        <v>0</v>
      </c>
      <c r="GB51" s="80"/>
      <c r="GC51" s="80"/>
      <c r="GD51" s="80"/>
      <c r="GE51" s="80">
        <v>1</v>
      </c>
      <c r="GF51" s="80"/>
      <c r="GG51" s="81"/>
      <c r="GH51" s="82"/>
      <c r="GI51" s="28">
        <f t="shared" si="51"/>
        <v>0.36</v>
      </c>
      <c r="GJ51" s="30">
        <f t="shared" si="52"/>
        <v>9</v>
      </c>
      <c r="GK51" s="35">
        <f t="shared" si="53"/>
        <v>4.5720000000000001</v>
      </c>
      <c r="GM51" s="74">
        <f t="shared" si="54"/>
        <v>58.965080000000007</v>
      </c>
      <c r="GN51" s="101"/>
    </row>
    <row r="52" spans="1:196">
      <c r="A52" s="78"/>
      <c r="B52" s="80"/>
      <c r="C52" s="80">
        <v>1</v>
      </c>
      <c r="D52" s="80"/>
      <c r="E52" s="80"/>
      <c r="F52" s="80"/>
      <c r="G52" s="80"/>
      <c r="H52" s="80"/>
      <c r="I52" s="81"/>
      <c r="J52" s="82"/>
      <c r="K52" s="28">
        <f t="shared" si="4"/>
        <v>0.05</v>
      </c>
      <c r="L52" s="30">
        <f t="shared" si="5"/>
        <v>8.25</v>
      </c>
      <c r="M52" s="35">
        <f t="shared" si="6"/>
        <v>1.04775</v>
      </c>
      <c r="N52" s="80">
        <v>1</v>
      </c>
      <c r="O52" s="80"/>
      <c r="P52" s="80"/>
      <c r="Q52" s="80"/>
      <c r="R52" s="80"/>
      <c r="S52" s="80"/>
      <c r="T52" s="80"/>
      <c r="U52" s="81"/>
      <c r="V52" s="82"/>
      <c r="W52" s="28">
        <f t="shared" si="7"/>
        <v>0</v>
      </c>
      <c r="X52" s="30">
        <f t="shared" si="8"/>
        <v>0</v>
      </c>
      <c r="Y52" s="35">
        <f t="shared" si="9"/>
        <v>0</v>
      </c>
      <c r="Z52" s="80"/>
      <c r="AA52" s="80">
        <v>1</v>
      </c>
      <c r="AB52" s="80"/>
      <c r="AC52" s="80"/>
      <c r="AD52" s="80"/>
      <c r="AE52" s="80"/>
      <c r="AF52" s="80"/>
      <c r="AG52" s="81"/>
      <c r="AH52" s="82"/>
      <c r="AI52" s="28">
        <f t="shared" si="10"/>
        <v>0.05</v>
      </c>
      <c r="AJ52" s="30">
        <f t="shared" si="11"/>
        <v>5.8000000000000007</v>
      </c>
      <c r="AK52" s="35">
        <f t="shared" si="12"/>
        <v>0.76560000000000017</v>
      </c>
      <c r="AL52" s="80"/>
      <c r="AM52" s="80"/>
      <c r="AN52" s="80"/>
      <c r="AO52" s="80"/>
      <c r="AP52" s="80"/>
      <c r="AQ52" s="80"/>
      <c r="AR52" s="80"/>
      <c r="AS52" s="81"/>
      <c r="AT52" s="82">
        <v>1</v>
      </c>
      <c r="AU52" s="28">
        <f t="shared" si="13"/>
        <v>0</v>
      </c>
      <c r="AV52" s="30">
        <f t="shared" si="14"/>
        <v>0</v>
      </c>
      <c r="AW52" s="35">
        <f t="shared" si="15"/>
        <v>0</v>
      </c>
      <c r="AX52" s="80">
        <v>1</v>
      </c>
      <c r="AY52" s="80"/>
      <c r="AZ52" s="80"/>
      <c r="BA52" s="80"/>
      <c r="BB52" s="80"/>
      <c r="BC52" s="80"/>
      <c r="BD52" s="80"/>
      <c r="BE52" s="81"/>
      <c r="BF52" s="82"/>
      <c r="BG52" s="28">
        <f t="shared" si="16"/>
        <v>0</v>
      </c>
      <c r="BH52" s="30">
        <f t="shared" si="55"/>
        <v>0</v>
      </c>
      <c r="BI52" s="35">
        <f t="shared" si="17"/>
        <v>0</v>
      </c>
      <c r="BJ52" s="80">
        <v>1</v>
      </c>
      <c r="BK52" s="80"/>
      <c r="BL52" s="80"/>
      <c r="BM52" s="80"/>
      <c r="BN52" s="80"/>
      <c r="BO52" s="80"/>
      <c r="BP52" s="80"/>
      <c r="BQ52" s="81"/>
      <c r="BR52" s="82"/>
      <c r="BS52" s="28">
        <f t="shared" si="18"/>
        <v>0</v>
      </c>
      <c r="BT52" s="30">
        <f t="shared" si="56"/>
        <v>0</v>
      </c>
      <c r="BU52" s="32">
        <f t="shared" si="19"/>
        <v>0</v>
      </c>
      <c r="BV52" s="79"/>
      <c r="BW52" s="80"/>
      <c r="BX52" s="80"/>
      <c r="BY52" s="80">
        <v>1</v>
      </c>
      <c r="BZ52" s="80"/>
      <c r="CA52" s="80"/>
      <c r="CB52" s="80"/>
      <c r="CC52" s="28">
        <f t="shared" si="20"/>
        <v>0.36</v>
      </c>
      <c r="CD52" s="30">
        <f t="shared" si="21"/>
        <v>46.08</v>
      </c>
      <c r="CE52" s="35">
        <f t="shared" si="22"/>
        <v>7.5571200000000003</v>
      </c>
      <c r="CF52" s="80"/>
      <c r="CG52" s="80"/>
      <c r="CH52" s="80"/>
      <c r="CI52" s="80">
        <v>1</v>
      </c>
      <c r="CJ52" s="80"/>
      <c r="CK52" s="81"/>
      <c r="CL52" s="82"/>
      <c r="CM52" s="28">
        <f t="shared" si="23"/>
        <v>0.36</v>
      </c>
      <c r="CN52" s="30">
        <f t="shared" si="24"/>
        <v>24.84</v>
      </c>
      <c r="CO52" s="35">
        <f t="shared" si="25"/>
        <v>5.31576</v>
      </c>
      <c r="CP52" s="80"/>
      <c r="CQ52" s="80">
        <v>1</v>
      </c>
      <c r="CR52" s="80"/>
      <c r="CS52" s="80"/>
      <c r="CT52" s="80"/>
      <c r="CU52" s="81"/>
      <c r="CV52" s="82"/>
      <c r="CW52" s="28">
        <f t="shared" si="26"/>
        <v>0.05</v>
      </c>
      <c r="CX52" s="30">
        <f t="shared" si="27"/>
        <v>5.7</v>
      </c>
      <c r="CY52" s="35">
        <f t="shared" si="28"/>
        <v>0.80369999999999997</v>
      </c>
      <c r="CZ52" s="80"/>
      <c r="DA52" s="80">
        <v>1</v>
      </c>
      <c r="DB52" s="80"/>
      <c r="DC52" s="80"/>
      <c r="DD52" s="80"/>
      <c r="DE52" s="81"/>
      <c r="DF52" s="82"/>
      <c r="DG52" s="28">
        <f t="shared" si="29"/>
        <v>0.05</v>
      </c>
      <c r="DH52" s="30">
        <f t="shared" si="57"/>
        <v>7</v>
      </c>
      <c r="DI52" s="35">
        <f t="shared" si="30"/>
        <v>0.80500000000000005</v>
      </c>
      <c r="DJ52" s="86"/>
      <c r="DK52" s="87"/>
      <c r="DL52" s="87"/>
      <c r="DM52" s="87">
        <v>1</v>
      </c>
      <c r="DN52" s="87"/>
      <c r="DO52" s="87"/>
      <c r="DP52" s="88"/>
      <c r="DQ52" s="28">
        <f t="shared" si="31"/>
        <v>0.36</v>
      </c>
      <c r="DR52" s="30">
        <f t="shared" si="32"/>
        <v>45</v>
      </c>
      <c r="DS52" s="35">
        <f t="shared" si="33"/>
        <v>2.97</v>
      </c>
      <c r="DT52" s="80"/>
      <c r="DU52" s="80">
        <v>1</v>
      </c>
      <c r="DV52" s="80"/>
      <c r="DW52" s="80"/>
      <c r="DX52" s="80"/>
      <c r="DY52" s="81"/>
      <c r="DZ52" s="82"/>
      <c r="EA52" s="28">
        <f t="shared" si="34"/>
        <v>0.05</v>
      </c>
      <c r="EB52" s="30">
        <f t="shared" si="35"/>
        <v>2</v>
      </c>
      <c r="EC52" s="35">
        <f t="shared" si="36"/>
        <v>0.61399999999999999</v>
      </c>
      <c r="ED52" s="80"/>
      <c r="EE52" s="80"/>
      <c r="EF52" s="80"/>
      <c r="EG52" s="80">
        <v>1</v>
      </c>
      <c r="EH52" s="80"/>
      <c r="EI52" s="81"/>
      <c r="EJ52" s="82"/>
      <c r="EK52" s="28">
        <f t="shared" si="37"/>
        <v>0.36</v>
      </c>
      <c r="EL52" s="30">
        <f t="shared" si="38"/>
        <v>14.399999999999999</v>
      </c>
      <c r="EM52" s="35">
        <f t="shared" si="39"/>
        <v>1.1663999999999999</v>
      </c>
      <c r="EN52" s="80">
        <v>1</v>
      </c>
      <c r="EO52" s="80"/>
      <c r="EP52" s="80"/>
      <c r="EQ52" s="80"/>
      <c r="ER52" s="80"/>
      <c r="ES52" s="81"/>
      <c r="ET52" s="82"/>
      <c r="EU52" s="28">
        <f t="shared" si="40"/>
        <v>0</v>
      </c>
      <c r="EV52" s="30">
        <f t="shared" si="41"/>
        <v>0</v>
      </c>
      <c r="EW52" s="35">
        <f t="shared" si="42"/>
        <v>0</v>
      </c>
      <c r="EX52" s="80">
        <v>1</v>
      </c>
      <c r="EY52" s="80"/>
      <c r="EZ52" s="80"/>
      <c r="FA52" s="80"/>
      <c r="FB52" s="80"/>
      <c r="FC52" s="81"/>
      <c r="FD52" s="82"/>
      <c r="FE52" s="28">
        <f t="shared" si="43"/>
        <v>0</v>
      </c>
      <c r="FF52" s="30">
        <f t="shared" si="58"/>
        <v>0</v>
      </c>
      <c r="FG52" s="35">
        <f t="shared" si="44"/>
        <v>0</v>
      </c>
      <c r="FH52" s="80">
        <v>1</v>
      </c>
      <c r="FI52" s="80"/>
      <c r="FJ52" s="80"/>
      <c r="FK52" s="80"/>
      <c r="FL52" s="80"/>
      <c r="FM52" s="81"/>
      <c r="FN52" s="82"/>
      <c r="FO52" s="28">
        <f t="shared" si="45"/>
        <v>0</v>
      </c>
      <c r="FP52" s="30">
        <f t="shared" si="46"/>
        <v>0</v>
      </c>
      <c r="FQ52" s="35">
        <f t="shared" si="47"/>
        <v>0</v>
      </c>
      <c r="FR52" s="80">
        <v>1</v>
      </c>
      <c r="FS52" s="80"/>
      <c r="FT52" s="80"/>
      <c r="FU52" s="80"/>
      <c r="FV52" s="80"/>
      <c r="FW52" s="80"/>
      <c r="FX52" s="82"/>
      <c r="FY52" s="28">
        <f t="shared" si="48"/>
        <v>0</v>
      </c>
      <c r="FZ52" s="30">
        <f t="shared" si="49"/>
        <v>0</v>
      </c>
      <c r="GA52" s="35">
        <f t="shared" si="50"/>
        <v>0</v>
      </c>
      <c r="GB52" s="80"/>
      <c r="GC52" s="80"/>
      <c r="GD52" s="80">
        <v>1</v>
      </c>
      <c r="GE52" s="80"/>
      <c r="GF52" s="80"/>
      <c r="GG52" s="81"/>
      <c r="GH52" s="82"/>
      <c r="GI52" s="28">
        <f t="shared" si="51"/>
        <v>0.14000000000000001</v>
      </c>
      <c r="GJ52" s="30">
        <f t="shared" si="52"/>
        <v>3.5000000000000004</v>
      </c>
      <c r="GK52" s="35">
        <f t="shared" si="53"/>
        <v>1.7780000000000002</v>
      </c>
      <c r="GM52" s="74">
        <f t="shared" si="54"/>
        <v>22.823329999999999</v>
      </c>
      <c r="GN52" s="101"/>
    </row>
    <row r="53" spans="1:196">
      <c r="A53" s="78"/>
      <c r="B53" s="80"/>
      <c r="C53" s="80"/>
      <c r="D53" s="80">
        <v>1</v>
      </c>
      <c r="E53" s="80"/>
      <c r="F53" s="80"/>
      <c r="G53" s="80"/>
      <c r="H53" s="80"/>
      <c r="I53" s="81"/>
      <c r="J53" s="82"/>
      <c r="K53" s="28">
        <f t="shared" si="4"/>
        <v>0.14000000000000001</v>
      </c>
      <c r="L53" s="30">
        <f t="shared" si="5"/>
        <v>23.1</v>
      </c>
      <c r="M53" s="35">
        <f t="shared" si="6"/>
        <v>2.9337000000000004</v>
      </c>
      <c r="N53" s="80"/>
      <c r="O53" s="80"/>
      <c r="P53" s="80"/>
      <c r="Q53" s="80">
        <v>1</v>
      </c>
      <c r="R53" s="80"/>
      <c r="S53" s="80"/>
      <c r="T53" s="80"/>
      <c r="U53" s="81"/>
      <c r="V53" s="82"/>
      <c r="W53" s="28">
        <f t="shared" si="7"/>
        <v>0.36</v>
      </c>
      <c r="X53" s="30">
        <f t="shared" si="8"/>
        <v>18.36</v>
      </c>
      <c r="Y53" s="35">
        <f t="shared" si="9"/>
        <v>4.3145999999999995</v>
      </c>
      <c r="Z53" s="80"/>
      <c r="AA53" s="80">
        <v>1</v>
      </c>
      <c r="AB53" s="80"/>
      <c r="AC53" s="80"/>
      <c r="AD53" s="80"/>
      <c r="AE53" s="80"/>
      <c r="AF53" s="80"/>
      <c r="AG53" s="81"/>
      <c r="AH53" s="82"/>
      <c r="AI53" s="28">
        <f t="shared" si="10"/>
        <v>0.05</v>
      </c>
      <c r="AJ53" s="30">
        <f t="shared" si="11"/>
        <v>5.8000000000000007</v>
      </c>
      <c r="AK53" s="35">
        <f t="shared" si="12"/>
        <v>0.76560000000000017</v>
      </c>
      <c r="AL53" s="80"/>
      <c r="AM53" s="80"/>
      <c r="AN53" s="80">
        <v>1</v>
      </c>
      <c r="AO53" s="80"/>
      <c r="AP53" s="80"/>
      <c r="AQ53" s="80"/>
      <c r="AR53" s="80"/>
      <c r="AS53" s="81"/>
      <c r="AT53" s="82"/>
      <c r="AU53" s="28">
        <f t="shared" si="13"/>
        <v>0.14000000000000001</v>
      </c>
      <c r="AV53" s="30">
        <f t="shared" si="14"/>
        <v>4.7600000000000007</v>
      </c>
      <c r="AW53" s="35">
        <f t="shared" si="15"/>
        <v>1.5041600000000002</v>
      </c>
      <c r="AX53" s="80">
        <v>1</v>
      </c>
      <c r="AY53" s="80"/>
      <c r="AZ53" s="80"/>
      <c r="BA53" s="80"/>
      <c r="BB53" s="80"/>
      <c r="BC53" s="80"/>
      <c r="BD53" s="80"/>
      <c r="BE53" s="81"/>
      <c r="BF53" s="82"/>
      <c r="BG53" s="28">
        <f t="shared" si="16"/>
        <v>0</v>
      </c>
      <c r="BH53" s="30">
        <f t="shared" si="55"/>
        <v>0</v>
      </c>
      <c r="BI53" s="35">
        <f t="shared" si="17"/>
        <v>0</v>
      </c>
      <c r="BJ53" s="80">
        <v>1</v>
      </c>
      <c r="BK53" s="80"/>
      <c r="BL53" s="80"/>
      <c r="BM53" s="80"/>
      <c r="BN53" s="80"/>
      <c r="BO53" s="80"/>
      <c r="BP53" s="80"/>
      <c r="BQ53" s="81"/>
      <c r="BR53" s="82"/>
      <c r="BS53" s="28">
        <f t="shared" si="18"/>
        <v>0</v>
      </c>
      <c r="BT53" s="30">
        <f t="shared" si="56"/>
        <v>0</v>
      </c>
      <c r="BU53" s="32">
        <f t="shared" si="19"/>
        <v>0</v>
      </c>
      <c r="BV53" s="79"/>
      <c r="BW53" s="80"/>
      <c r="BX53" s="80">
        <v>1</v>
      </c>
      <c r="BY53" s="80"/>
      <c r="BZ53" s="80"/>
      <c r="CA53" s="80"/>
      <c r="CB53" s="80"/>
      <c r="CC53" s="28">
        <f t="shared" si="20"/>
        <v>0.14000000000000001</v>
      </c>
      <c r="CD53" s="30">
        <f t="shared" si="21"/>
        <v>17.920000000000002</v>
      </c>
      <c r="CE53" s="35">
        <f t="shared" si="22"/>
        <v>2.9388800000000006</v>
      </c>
      <c r="CF53" s="80"/>
      <c r="CG53" s="80"/>
      <c r="CH53" s="80">
        <v>1</v>
      </c>
      <c r="CI53" s="80"/>
      <c r="CJ53" s="80"/>
      <c r="CK53" s="81"/>
      <c r="CL53" s="82"/>
      <c r="CM53" s="28">
        <f t="shared" si="23"/>
        <v>0.14000000000000001</v>
      </c>
      <c r="CN53" s="30">
        <f t="shared" si="24"/>
        <v>9.66</v>
      </c>
      <c r="CO53" s="35">
        <f t="shared" si="25"/>
        <v>2.06724</v>
      </c>
      <c r="CP53" s="80">
        <v>1</v>
      </c>
      <c r="CQ53" s="80"/>
      <c r="CR53" s="80"/>
      <c r="CS53" s="80"/>
      <c r="CT53" s="80"/>
      <c r="CU53" s="81"/>
      <c r="CV53" s="82"/>
      <c r="CW53" s="28">
        <f t="shared" si="26"/>
        <v>0</v>
      </c>
      <c r="CX53" s="30">
        <f t="shared" si="27"/>
        <v>0</v>
      </c>
      <c r="CY53" s="35">
        <f t="shared" si="28"/>
        <v>0</v>
      </c>
      <c r="CZ53" s="80"/>
      <c r="DA53" s="80"/>
      <c r="DB53" s="80">
        <v>1</v>
      </c>
      <c r="DC53" s="80"/>
      <c r="DD53" s="80"/>
      <c r="DE53" s="81"/>
      <c r="DF53" s="82"/>
      <c r="DG53" s="28">
        <f t="shared" si="29"/>
        <v>0.14000000000000001</v>
      </c>
      <c r="DH53" s="30">
        <f t="shared" si="57"/>
        <v>19.600000000000001</v>
      </c>
      <c r="DI53" s="35">
        <f t="shared" si="30"/>
        <v>2.2540000000000004</v>
      </c>
      <c r="DJ53" s="86">
        <v>1</v>
      </c>
      <c r="DK53" s="87"/>
      <c r="DL53" s="87"/>
      <c r="DM53" s="87"/>
      <c r="DN53" s="87"/>
      <c r="DO53" s="87"/>
      <c r="DP53" s="88"/>
      <c r="DQ53" s="28">
        <f t="shared" si="31"/>
        <v>0</v>
      </c>
      <c r="DR53" s="30">
        <f t="shared" si="32"/>
        <v>0</v>
      </c>
      <c r="DS53" s="35">
        <f t="shared" si="33"/>
        <v>0</v>
      </c>
      <c r="DT53" s="80"/>
      <c r="DU53" s="80"/>
      <c r="DV53" s="80"/>
      <c r="DW53" s="80">
        <v>1</v>
      </c>
      <c r="DX53" s="80"/>
      <c r="DY53" s="81"/>
      <c r="DZ53" s="82"/>
      <c r="EA53" s="28">
        <f t="shared" si="34"/>
        <v>0.36</v>
      </c>
      <c r="EB53" s="30">
        <f t="shared" si="35"/>
        <v>14.399999999999999</v>
      </c>
      <c r="EC53" s="35">
        <f t="shared" si="36"/>
        <v>4.4207999999999998</v>
      </c>
      <c r="ED53" s="80">
        <v>1</v>
      </c>
      <c r="EE53" s="80"/>
      <c r="EF53" s="80"/>
      <c r="EG53" s="80"/>
      <c r="EH53" s="80"/>
      <c r="EI53" s="81"/>
      <c r="EJ53" s="82"/>
      <c r="EK53" s="28">
        <f t="shared" si="37"/>
        <v>0</v>
      </c>
      <c r="EL53" s="30">
        <f t="shared" si="38"/>
        <v>0</v>
      </c>
      <c r="EM53" s="35">
        <f t="shared" si="39"/>
        <v>0</v>
      </c>
      <c r="EN53" s="80"/>
      <c r="EO53" s="80"/>
      <c r="EP53" s="80"/>
      <c r="EQ53" s="80"/>
      <c r="ER53" s="80"/>
      <c r="ES53" s="81">
        <v>1</v>
      </c>
      <c r="ET53" s="82"/>
      <c r="EU53" s="28">
        <f t="shared" si="40"/>
        <v>1.1399999999999999</v>
      </c>
      <c r="EV53" s="30">
        <f t="shared" si="41"/>
        <v>5.6999999999999993</v>
      </c>
      <c r="EW53" s="35">
        <f t="shared" si="42"/>
        <v>4.6853999999999996</v>
      </c>
      <c r="EX53" s="80">
        <v>1</v>
      </c>
      <c r="EY53" s="80"/>
      <c r="EZ53" s="80"/>
      <c r="FA53" s="80"/>
      <c r="FB53" s="80"/>
      <c r="FC53" s="81"/>
      <c r="FD53" s="82"/>
      <c r="FE53" s="28">
        <f t="shared" si="43"/>
        <v>0</v>
      </c>
      <c r="FF53" s="30">
        <f t="shared" si="58"/>
        <v>0</v>
      </c>
      <c r="FG53" s="35">
        <f t="shared" si="44"/>
        <v>0</v>
      </c>
      <c r="FH53" s="80">
        <v>1</v>
      </c>
      <c r="FI53" s="80"/>
      <c r="FJ53" s="80"/>
      <c r="FK53" s="80"/>
      <c r="FL53" s="80"/>
      <c r="FM53" s="81"/>
      <c r="FN53" s="82"/>
      <c r="FO53" s="28">
        <f t="shared" si="45"/>
        <v>0</v>
      </c>
      <c r="FP53" s="30">
        <f t="shared" si="46"/>
        <v>0</v>
      </c>
      <c r="FQ53" s="35">
        <f t="shared" si="47"/>
        <v>0</v>
      </c>
      <c r="FR53" s="80">
        <v>1</v>
      </c>
      <c r="FS53" s="80"/>
      <c r="FT53" s="80"/>
      <c r="FU53" s="80"/>
      <c r="FV53" s="80"/>
      <c r="FW53" s="80"/>
      <c r="FX53" s="82"/>
      <c r="FY53" s="28">
        <f t="shared" si="48"/>
        <v>0</v>
      </c>
      <c r="FZ53" s="30">
        <f t="shared" si="49"/>
        <v>0</v>
      </c>
      <c r="GA53" s="35">
        <f t="shared" si="50"/>
        <v>0</v>
      </c>
      <c r="GB53" s="80"/>
      <c r="GC53" s="80"/>
      <c r="GD53" s="80">
        <v>1</v>
      </c>
      <c r="GE53" s="80"/>
      <c r="GF53" s="80"/>
      <c r="GG53" s="81"/>
      <c r="GH53" s="82"/>
      <c r="GI53" s="28">
        <f t="shared" si="51"/>
        <v>0.14000000000000001</v>
      </c>
      <c r="GJ53" s="30">
        <f t="shared" si="52"/>
        <v>3.5000000000000004</v>
      </c>
      <c r="GK53" s="35">
        <f t="shared" si="53"/>
        <v>1.7780000000000002</v>
      </c>
      <c r="GM53" s="74">
        <f t="shared" si="54"/>
        <v>27.662379999999999</v>
      </c>
      <c r="GN53" s="101"/>
    </row>
    <row r="54" spans="1:196">
      <c r="A54" s="78"/>
      <c r="B54" s="80">
        <v>1</v>
      </c>
      <c r="C54" s="80"/>
      <c r="D54" s="80"/>
      <c r="E54" s="80"/>
      <c r="F54" s="80"/>
      <c r="G54" s="80"/>
      <c r="H54" s="80"/>
      <c r="I54" s="81"/>
      <c r="J54" s="82"/>
      <c r="K54" s="28">
        <f t="shared" si="4"/>
        <v>0</v>
      </c>
      <c r="L54" s="30">
        <f t="shared" si="5"/>
        <v>0</v>
      </c>
      <c r="M54" s="35">
        <f t="shared" si="6"/>
        <v>0</v>
      </c>
      <c r="N54" s="80"/>
      <c r="O54" s="80"/>
      <c r="P54" s="80">
        <v>1</v>
      </c>
      <c r="Q54" s="80"/>
      <c r="R54" s="80"/>
      <c r="S54" s="80"/>
      <c r="T54" s="80"/>
      <c r="U54" s="81"/>
      <c r="V54" s="82"/>
      <c r="W54" s="28">
        <f t="shared" si="7"/>
        <v>0.14000000000000001</v>
      </c>
      <c r="X54" s="30">
        <f t="shared" si="8"/>
        <v>7.1400000000000006</v>
      </c>
      <c r="Y54" s="35">
        <f t="shared" si="9"/>
        <v>1.6778999999999999</v>
      </c>
      <c r="Z54" s="80">
        <v>1</v>
      </c>
      <c r="AA54" s="80"/>
      <c r="AB54" s="80"/>
      <c r="AC54" s="80"/>
      <c r="AD54" s="80"/>
      <c r="AE54" s="80"/>
      <c r="AF54" s="80"/>
      <c r="AG54" s="81"/>
      <c r="AH54" s="82"/>
      <c r="AI54" s="28">
        <f t="shared" si="10"/>
        <v>0</v>
      </c>
      <c r="AJ54" s="30">
        <f t="shared" si="11"/>
        <v>0</v>
      </c>
      <c r="AK54" s="35">
        <f t="shared" si="12"/>
        <v>0</v>
      </c>
      <c r="AL54" s="80"/>
      <c r="AM54" s="80"/>
      <c r="AN54" s="80"/>
      <c r="AO54" s="80"/>
      <c r="AP54" s="80"/>
      <c r="AQ54" s="80">
        <v>1</v>
      </c>
      <c r="AR54" s="80"/>
      <c r="AS54" s="81"/>
      <c r="AT54" s="82"/>
      <c r="AU54" s="28">
        <f t="shared" si="13"/>
        <v>1.5</v>
      </c>
      <c r="AV54" s="30">
        <f t="shared" si="14"/>
        <v>51</v>
      </c>
      <c r="AW54" s="35">
        <f t="shared" si="15"/>
        <v>16.116</v>
      </c>
      <c r="AX54" s="80">
        <v>1</v>
      </c>
      <c r="AY54" s="80"/>
      <c r="AZ54" s="80"/>
      <c r="BA54" s="80"/>
      <c r="BB54" s="80"/>
      <c r="BC54" s="80"/>
      <c r="BD54" s="80"/>
      <c r="BE54" s="81"/>
      <c r="BF54" s="82"/>
      <c r="BG54" s="28">
        <f t="shared" si="16"/>
        <v>0</v>
      </c>
      <c r="BH54" s="30">
        <f t="shared" si="55"/>
        <v>0</v>
      </c>
      <c r="BI54" s="35">
        <f t="shared" si="17"/>
        <v>0</v>
      </c>
      <c r="BJ54" s="80">
        <v>1</v>
      </c>
      <c r="BK54" s="80"/>
      <c r="BL54" s="80"/>
      <c r="BM54" s="80"/>
      <c r="BN54" s="80"/>
      <c r="BO54" s="80"/>
      <c r="BP54" s="80"/>
      <c r="BQ54" s="81"/>
      <c r="BR54" s="82"/>
      <c r="BS54" s="28">
        <f t="shared" si="18"/>
        <v>0</v>
      </c>
      <c r="BT54" s="30">
        <f t="shared" si="56"/>
        <v>0</v>
      </c>
      <c r="BU54" s="32">
        <f t="shared" si="19"/>
        <v>0</v>
      </c>
      <c r="BV54" s="79">
        <v>1</v>
      </c>
      <c r="BW54" s="80"/>
      <c r="BX54" s="80"/>
      <c r="BY54" s="80"/>
      <c r="BZ54" s="80"/>
      <c r="CA54" s="80"/>
      <c r="CB54" s="80"/>
      <c r="CC54" s="28">
        <f t="shared" si="20"/>
        <v>0</v>
      </c>
      <c r="CD54" s="30">
        <f t="shared" si="21"/>
        <v>0</v>
      </c>
      <c r="CE54" s="35">
        <f t="shared" si="22"/>
        <v>0</v>
      </c>
      <c r="CF54" s="80"/>
      <c r="CG54" s="80"/>
      <c r="CH54" s="80"/>
      <c r="CI54" s="80">
        <v>1</v>
      </c>
      <c r="CJ54" s="80"/>
      <c r="CK54" s="81"/>
      <c r="CL54" s="82"/>
      <c r="CM54" s="28">
        <f t="shared" si="23"/>
        <v>0.36</v>
      </c>
      <c r="CN54" s="30">
        <f t="shared" si="24"/>
        <v>24.84</v>
      </c>
      <c r="CO54" s="35">
        <f t="shared" si="25"/>
        <v>5.31576</v>
      </c>
      <c r="CP54" s="80">
        <v>1</v>
      </c>
      <c r="CQ54" s="80"/>
      <c r="CR54" s="80"/>
      <c r="CS54" s="80"/>
      <c r="CT54" s="80"/>
      <c r="CU54" s="81"/>
      <c r="CV54" s="82"/>
      <c r="CW54" s="28">
        <f t="shared" si="26"/>
        <v>0</v>
      </c>
      <c r="CX54" s="30">
        <f t="shared" si="27"/>
        <v>0</v>
      </c>
      <c r="CY54" s="35">
        <f t="shared" si="28"/>
        <v>0</v>
      </c>
      <c r="CZ54" s="80">
        <v>1</v>
      </c>
      <c r="DA54" s="80"/>
      <c r="DB54" s="80"/>
      <c r="DC54" s="80"/>
      <c r="DD54" s="80"/>
      <c r="DE54" s="81"/>
      <c r="DF54" s="82"/>
      <c r="DG54" s="28">
        <f t="shared" si="29"/>
        <v>0</v>
      </c>
      <c r="DH54" s="30">
        <f t="shared" si="57"/>
        <v>0</v>
      </c>
      <c r="DI54" s="35">
        <f t="shared" si="30"/>
        <v>0</v>
      </c>
      <c r="DJ54" s="86">
        <v>1</v>
      </c>
      <c r="DK54" s="87"/>
      <c r="DL54" s="87"/>
      <c r="DM54" s="87"/>
      <c r="DN54" s="87"/>
      <c r="DO54" s="87"/>
      <c r="DP54" s="88"/>
      <c r="DQ54" s="28">
        <f t="shared" si="31"/>
        <v>0</v>
      </c>
      <c r="DR54" s="30">
        <f t="shared" si="32"/>
        <v>0</v>
      </c>
      <c r="DS54" s="35">
        <f t="shared" si="33"/>
        <v>0</v>
      </c>
      <c r="DT54" s="80">
        <v>1</v>
      </c>
      <c r="DU54" s="80"/>
      <c r="DV54" s="80"/>
      <c r="DW54" s="80"/>
      <c r="DX54" s="80"/>
      <c r="DY54" s="81"/>
      <c r="DZ54" s="82"/>
      <c r="EA54" s="28">
        <f t="shared" si="34"/>
        <v>0</v>
      </c>
      <c r="EB54" s="30">
        <f t="shared" si="35"/>
        <v>0</v>
      </c>
      <c r="EC54" s="35">
        <f t="shared" si="36"/>
        <v>0</v>
      </c>
      <c r="ED54" s="80">
        <v>1</v>
      </c>
      <c r="EE54" s="80"/>
      <c r="EF54" s="80"/>
      <c r="EG54" s="80"/>
      <c r="EH54" s="80"/>
      <c r="EI54" s="81"/>
      <c r="EJ54" s="82"/>
      <c r="EK54" s="28">
        <f t="shared" si="37"/>
        <v>0</v>
      </c>
      <c r="EL54" s="30">
        <f t="shared" si="38"/>
        <v>0</v>
      </c>
      <c r="EM54" s="35">
        <f t="shared" si="39"/>
        <v>0</v>
      </c>
      <c r="EN54" s="80"/>
      <c r="EO54" s="80"/>
      <c r="EP54" s="80">
        <v>1</v>
      </c>
      <c r="EQ54" s="80"/>
      <c r="ER54" s="80"/>
      <c r="ES54" s="81"/>
      <c r="ET54" s="82"/>
      <c r="EU54" s="28">
        <f t="shared" si="40"/>
        <v>0.14000000000000001</v>
      </c>
      <c r="EV54" s="30">
        <f t="shared" si="41"/>
        <v>0.70000000000000007</v>
      </c>
      <c r="EW54" s="35">
        <f t="shared" si="42"/>
        <v>0.57540000000000002</v>
      </c>
      <c r="EX54" s="80">
        <v>1</v>
      </c>
      <c r="EY54" s="80"/>
      <c r="EZ54" s="80"/>
      <c r="FA54" s="80"/>
      <c r="FB54" s="80"/>
      <c r="FC54" s="81"/>
      <c r="FD54" s="82"/>
      <c r="FE54" s="28">
        <f t="shared" si="43"/>
        <v>0</v>
      </c>
      <c r="FF54" s="30">
        <f t="shared" si="58"/>
        <v>0</v>
      </c>
      <c r="FG54" s="35">
        <f t="shared" si="44"/>
        <v>0</v>
      </c>
      <c r="FH54" s="80"/>
      <c r="FI54" s="80">
        <v>1</v>
      </c>
      <c r="FJ54" s="80"/>
      <c r="FK54" s="80"/>
      <c r="FL54" s="80"/>
      <c r="FM54" s="81"/>
      <c r="FN54" s="82"/>
      <c r="FO54" s="28">
        <f t="shared" si="45"/>
        <v>0.05</v>
      </c>
      <c r="FP54" s="30">
        <f t="shared" si="46"/>
        <v>0.25</v>
      </c>
      <c r="FQ54" s="35">
        <f t="shared" si="47"/>
        <v>0.17125000000000001</v>
      </c>
      <c r="FR54" s="80">
        <v>1</v>
      </c>
      <c r="FS54" s="80"/>
      <c r="FT54" s="80"/>
      <c r="FU54" s="80"/>
      <c r="FV54" s="80"/>
      <c r="FW54" s="80"/>
      <c r="FX54" s="82"/>
      <c r="FY54" s="28">
        <f t="shared" si="48"/>
        <v>0</v>
      </c>
      <c r="FZ54" s="30">
        <f t="shared" si="49"/>
        <v>0</v>
      </c>
      <c r="GA54" s="35">
        <f t="shared" si="50"/>
        <v>0</v>
      </c>
      <c r="GB54" s="80"/>
      <c r="GC54" s="80">
        <v>1</v>
      </c>
      <c r="GD54" s="80"/>
      <c r="GE54" s="80"/>
      <c r="GF54" s="80"/>
      <c r="GG54" s="81"/>
      <c r="GH54" s="82"/>
      <c r="GI54" s="28">
        <f t="shared" si="51"/>
        <v>0.05</v>
      </c>
      <c r="GJ54" s="30">
        <f t="shared" si="52"/>
        <v>1.25</v>
      </c>
      <c r="GK54" s="35">
        <f t="shared" si="53"/>
        <v>0.63500000000000001</v>
      </c>
      <c r="GM54" s="74">
        <f t="shared" si="54"/>
        <v>24.491310000000002</v>
      </c>
      <c r="GN54" s="101"/>
    </row>
    <row r="55" spans="1:196">
      <c r="A55" s="78"/>
      <c r="B55" s="80"/>
      <c r="C55" s="80">
        <v>1</v>
      </c>
      <c r="D55" s="80"/>
      <c r="E55" s="80"/>
      <c r="F55" s="80"/>
      <c r="G55" s="80"/>
      <c r="H55" s="80"/>
      <c r="I55" s="81"/>
      <c r="J55" s="82"/>
      <c r="K55" s="28">
        <f t="shared" si="4"/>
        <v>0.05</v>
      </c>
      <c r="L55" s="30">
        <f t="shared" si="5"/>
        <v>8.25</v>
      </c>
      <c r="M55" s="35">
        <f t="shared" si="6"/>
        <v>1.04775</v>
      </c>
      <c r="N55" s="80"/>
      <c r="O55" s="80"/>
      <c r="P55" s="80"/>
      <c r="Q55" s="80"/>
      <c r="R55" s="80">
        <v>1</v>
      </c>
      <c r="S55" s="80"/>
      <c r="T55" s="80"/>
      <c r="U55" s="81"/>
      <c r="V55" s="82"/>
      <c r="W55" s="28">
        <f t="shared" si="7"/>
        <v>0.71</v>
      </c>
      <c r="X55" s="30">
        <f t="shared" si="8"/>
        <v>36.21</v>
      </c>
      <c r="Y55" s="35">
        <f t="shared" si="9"/>
        <v>8.5093499999999995</v>
      </c>
      <c r="Z55" s="80"/>
      <c r="AA55" s="80"/>
      <c r="AB55" s="80">
        <v>1</v>
      </c>
      <c r="AC55" s="80"/>
      <c r="AD55" s="80"/>
      <c r="AE55" s="80"/>
      <c r="AF55" s="80"/>
      <c r="AG55" s="81"/>
      <c r="AH55" s="82"/>
      <c r="AI55" s="28">
        <f t="shared" si="10"/>
        <v>0.14000000000000001</v>
      </c>
      <c r="AJ55" s="30">
        <f t="shared" si="11"/>
        <v>16.240000000000002</v>
      </c>
      <c r="AK55" s="35">
        <f t="shared" si="12"/>
        <v>2.1436800000000003</v>
      </c>
      <c r="AL55" s="80">
        <v>1</v>
      </c>
      <c r="AM55" s="80"/>
      <c r="AN55" s="80"/>
      <c r="AO55" s="80"/>
      <c r="AP55" s="80"/>
      <c r="AQ55" s="80"/>
      <c r="AR55" s="80"/>
      <c r="AS55" s="81"/>
      <c r="AT55" s="82"/>
      <c r="AU55" s="28">
        <f t="shared" si="13"/>
        <v>0</v>
      </c>
      <c r="AV55" s="30">
        <f t="shared" si="14"/>
        <v>0</v>
      </c>
      <c r="AW55" s="35">
        <f t="shared" si="15"/>
        <v>0</v>
      </c>
      <c r="AX55" s="80">
        <v>1</v>
      </c>
      <c r="AY55" s="80"/>
      <c r="AZ55" s="80"/>
      <c r="BA55" s="80"/>
      <c r="BB55" s="80"/>
      <c r="BC55" s="80"/>
      <c r="BD55" s="80"/>
      <c r="BE55" s="81"/>
      <c r="BF55" s="82"/>
      <c r="BG55" s="28">
        <f t="shared" si="16"/>
        <v>0</v>
      </c>
      <c r="BH55" s="30">
        <f t="shared" si="55"/>
        <v>0</v>
      </c>
      <c r="BI55" s="35">
        <f t="shared" si="17"/>
        <v>0</v>
      </c>
      <c r="BJ55" s="80">
        <v>1</v>
      </c>
      <c r="BK55" s="80"/>
      <c r="BL55" s="80"/>
      <c r="BM55" s="80"/>
      <c r="BN55" s="80"/>
      <c r="BO55" s="80"/>
      <c r="BP55" s="80"/>
      <c r="BQ55" s="81"/>
      <c r="BR55" s="82"/>
      <c r="BS55" s="28">
        <f t="shared" si="18"/>
        <v>0</v>
      </c>
      <c r="BT55" s="30">
        <f t="shared" si="56"/>
        <v>0</v>
      </c>
      <c r="BU55" s="32">
        <f t="shared" si="19"/>
        <v>0</v>
      </c>
      <c r="BV55" s="79"/>
      <c r="BW55" s="80"/>
      <c r="BX55" s="80"/>
      <c r="BY55" s="80"/>
      <c r="BZ55" s="80"/>
      <c r="CA55" s="80">
        <v>1</v>
      </c>
      <c r="CB55" s="80"/>
      <c r="CC55" s="28">
        <f t="shared" si="20"/>
        <v>1.1399999999999999</v>
      </c>
      <c r="CD55" s="30">
        <f t="shared" si="21"/>
        <v>145.91999999999999</v>
      </c>
      <c r="CE55" s="35">
        <f t="shared" si="22"/>
        <v>23.930879999999998</v>
      </c>
      <c r="CF55" s="80"/>
      <c r="CG55" s="80"/>
      <c r="CH55" s="80"/>
      <c r="CI55" s="80"/>
      <c r="CJ55" s="80"/>
      <c r="CK55" s="81">
        <v>1</v>
      </c>
      <c r="CL55" s="82"/>
      <c r="CM55" s="28">
        <f t="shared" si="23"/>
        <v>1.1399999999999999</v>
      </c>
      <c r="CN55" s="30">
        <f t="shared" si="24"/>
        <v>78.66</v>
      </c>
      <c r="CO55" s="35">
        <f t="shared" si="25"/>
        <v>16.83324</v>
      </c>
      <c r="CP55" s="80"/>
      <c r="CQ55" s="80"/>
      <c r="CR55" s="80"/>
      <c r="CS55" s="80"/>
      <c r="CT55" s="80"/>
      <c r="CU55" s="81">
        <v>1</v>
      </c>
      <c r="CV55" s="82"/>
      <c r="CW55" s="28">
        <f t="shared" si="26"/>
        <v>1.1399999999999999</v>
      </c>
      <c r="CX55" s="30">
        <f t="shared" si="27"/>
        <v>129.95999999999998</v>
      </c>
      <c r="CY55" s="35">
        <f t="shared" si="28"/>
        <v>18.324359999999995</v>
      </c>
      <c r="CZ55" s="80">
        <v>1</v>
      </c>
      <c r="DA55" s="80"/>
      <c r="DB55" s="80"/>
      <c r="DC55" s="80"/>
      <c r="DD55" s="80"/>
      <c r="DE55" s="81"/>
      <c r="DF55" s="82"/>
      <c r="DG55" s="28">
        <f t="shared" si="29"/>
        <v>0</v>
      </c>
      <c r="DH55" s="30">
        <f t="shared" si="57"/>
        <v>0</v>
      </c>
      <c r="DI55" s="35">
        <f t="shared" si="30"/>
        <v>0</v>
      </c>
      <c r="DJ55" s="86">
        <v>1</v>
      </c>
      <c r="DK55" s="87"/>
      <c r="DL55" s="87"/>
      <c r="DM55" s="87"/>
      <c r="DN55" s="87"/>
      <c r="DO55" s="87"/>
      <c r="DP55" s="88"/>
      <c r="DQ55" s="28">
        <f t="shared" si="31"/>
        <v>0</v>
      </c>
      <c r="DR55" s="30">
        <f t="shared" si="32"/>
        <v>0</v>
      </c>
      <c r="DS55" s="35">
        <f t="shared" si="33"/>
        <v>0</v>
      </c>
      <c r="DT55" s="80"/>
      <c r="DU55" s="80"/>
      <c r="DV55" s="80"/>
      <c r="DW55" s="80">
        <v>1</v>
      </c>
      <c r="DX55" s="80"/>
      <c r="DY55" s="81"/>
      <c r="DZ55" s="82"/>
      <c r="EA55" s="28">
        <f t="shared" si="34"/>
        <v>0.36</v>
      </c>
      <c r="EB55" s="30">
        <f t="shared" si="35"/>
        <v>14.399999999999999</v>
      </c>
      <c r="EC55" s="35">
        <f t="shared" si="36"/>
        <v>4.4207999999999998</v>
      </c>
      <c r="ED55" s="80">
        <v>1</v>
      </c>
      <c r="EE55" s="80"/>
      <c r="EF55" s="80"/>
      <c r="EG55" s="80"/>
      <c r="EH55" s="80"/>
      <c r="EI55" s="81"/>
      <c r="EJ55" s="82"/>
      <c r="EK55" s="28">
        <f t="shared" si="37"/>
        <v>0</v>
      </c>
      <c r="EL55" s="30">
        <f t="shared" si="38"/>
        <v>0</v>
      </c>
      <c r="EM55" s="35">
        <f t="shared" si="39"/>
        <v>0</v>
      </c>
      <c r="EN55" s="80"/>
      <c r="EO55" s="80"/>
      <c r="EP55" s="80"/>
      <c r="EQ55" s="80"/>
      <c r="ER55" s="80"/>
      <c r="ES55" s="81">
        <v>1</v>
      </c>
      <c r="ET55" s="82"/>
      <c r="EU55" s="28">
        <f t="shared" si="40"/>
        <v>1.1399999999999999</v>
      </c>
      <c r="EV55" s="30">
        <f t="shared" si="41"/>
        <v>5.6999999999999993</v>
      </c>
      <c r="EW55" s="35">
        <f t="shared" si="42"/>
        <v>4.6853999999999996</v>
      </c>
      <c r="EX55" s="80">
        <v>1</v>
      </c>
      <c r="EY55" s="80"/>
      <c r="EZ55" s="80"/>
      <c r="FA55" s="80"/>
      <c r="FB55" s="80"/>
      <c r="FC55" s="81"/>
      <c r="FD55" s="82"/>
      <c r="FE55" s="28">
        <f t="shared" si="43"/>
        <v>0</v>
      </c>
      <c r="FF55" s="30">
        <f t="shared" si="58"/>
        <v>0</v>
      </c>
      <c r="FG55" s="35">
        <f t="shared" si="44"/>
        <v>0</v>
      </c>
      <c r="FH55" s="80">
        <v>1</v>
      </c>
      <c r="FI55" s="80"/>
      <c r="FJ55" s="80"/>
      <c r="FK55" s="80"/>
      <c r="FL55" s="80"/>
      <c r="FM55" s="81"/>
      <c r="FN55" s="82"/>
      <c r="FO55" s="28">
        <f t="shared" si="45"/>
        <v>0</v>
      </c>
      <c r="FP55" s="30">
        <f t="shared" si="46"/>
        <v>0</v>
      </c>
      <c r="FQ55" s="35">
        <f t="shared" si="47"/>
        <v>0</v>
      </c>
      <c r="FR55" s="80">
        <v>1</v>
      </c>
      <c r="FS55" s="80"/>
      <c r="FT55" s="80"/>
      <c r="FU55" s="80"/>
      <c r="FV55" s="80"/>
      <c r="FW55" s="80"/>
      <c r="FX55" s="82"/>
      <c r="FY55" s="28">
        <f t="shared" si="48"/>
        <v>0</v>
      </c>
      <c r="FZ55" s="30">
        <f t="shared" si="49"/>
        <v>0</v>
      </c>
      <c r="GA55" s="35">
        <f t="shared" si="50"/>
        <v>0</v>
      </c>
      <c r="GB55" s="80">
        <v>1</v>
      </c>
      <c r="GC55" s="80"/>
      <c r="GD55" s="80"/>
      <c r="GE55" s="80"/>
      <c r="GF55" s="80"/>
      <c r="GG55" s="81"/>
      <c r="GH55" s="82"/>
      <c r="GI55" s="28">
        <f t="shared" si="51"/>
        <v>0</v>
      </c>
      <c r="GJ55" s="30">
        <f t="shared" si="52"/>
        <v>0</v>
      </c>
      <c r="GK55" s="35">
        <f t="shared" si="53"/>
        <v>0</v>
      </c>
      <c r="GM55" s="74">
        <f t="shared" si="54"/>
        <v>79.89546</v>
      </c>
      <c r="GN55" s="101"/>
    </row>
    <row r="56" spans="1:196">
      <c r="A56" s="78"/>
      <c r="B56" s="80"/>
      <c r="C56" s="80">
        <v>1</v>
      </c>
      <c r="D56" s="80"/>
      <c r="E56" s="80"/>
      <c r="F56" s="80"/>
      <c r="G56" s="80"/>
      <c r="H56" s="80"/>
      <c r="I56" s="81"/>
      <c r="J56" s="82"/>
      <c r="K56" s="28">
        <f t="shared" si="4"/>
        <v>0.05</v>
      </c>
      <c r="L56" s="30">
        <f t="shared" si="5"/>
        <v>8.25</v>
      </c>
      <c r="M56" s="35">
        <f t="shared" si="6"/>
        <v>1.04775</v>
      </c>
      <c r="N56" s="80"/>
      <c r="O56" s="80"/>
      <c r="P56" s="80"/>
      <c r="Q56" s="80"/>
      <c r="R56" s="80">
        <v>1</v>
      </c>
      <c r="S56" s="80"/>
      <c r="T56" s="80"/>
      <c r="U56" s="81"/>
      <c r="V56" s="82"/>
      <c r="W56" s="28">
        <f t="shared" si="7"/>
        <v>0.71</v>
      </c>
      <c r="X56" s="30">
        <f t="shared" si="8"/>
        <v>36.21</v>
      </c>
      <c r="Y56" s="35">
        <f t="shared" si="9"/>
        <v>8.5093499999999995</v>
      </c>
      <c r="Z56" s="80"/>
      <c r="AA56" s="80"/>
      <c r="AB56" s="80">
        <v>1</v>
      </c>
      <c r="AC56" s="80"/>
      <c r="AD56" s="80"/>
      <c r="AE56" s="80"/>
      <c r="AF56" s="80"/>
      <c r="AG56" s="81"/>
      <c r="AH56" s="82"/>
      <c r="AI56" s="28">
        <f t="shared" si="10"/>
        <v>0.14000000000000001</v>
      </c>
      <c r="AJ56" s="30">
        <f t="shared" si="11"/>
        <v>16.240000000000002</v>
      </c>
      <c r="AK56" s="35">
        <f t="shared" si="12"/>
        <v>2.1436800000000003</v>
      </c>
      <c r="AL56" s="80"/>
      <c r="AM56" s="80"/>
      <c r="AN56" s="80">
        <v>1</v>
      </c>
      <c r="AO56" s="80"/>
      <c r="AP56" s="80"/>
      <c r="AQ56" s="80"/>
      <c r="AR56" s="80"/>
      <c r="AS56" s="81"/>
      <c r="AT56" s="82"/>
      <c r="AU56" s="28">
        <f t="shared" si="13"/>
        <v>0.14000000000000001</v>
      </c>
      <c r="AV56" s="30">
        <f t="shared" si="14"/>
        <v>4.7600000000000007</v>
      </c>
      <c r="AW56" s="35">
        <f t="shared" si="15"/>
        <v>1.5041600000000002</v>
      </c>
      <c r="AX56" s="80"/>
      <c r="AY56" s="80"/>
      <c r="AZ56" s="80"/>
      <c r="BA56" s="80">
        <v>1</v>
      </c>
      <c r="BB56" s="80"/>
      <c r="BC56" s="80"/>
      <c r="BD56" s="80"/>
      <c r="BE56" s="81"/>
      <c r="BF56" s="82"/>
      <c r="BG56" s="28">
        <f t="shared" si="16"/>
        <v>0.36</v>
      </c>
      <c r="BH56" s="30">
        <f t="shared" si="55"/>
        <v>90</v>
      </c>
      <c r="BI56" s="35">
        <f t="shared" si="17"/>
        <v>2.4300000000000002</v>
      </c>
      <c r="BJ56" s="80">
        <v>1</v>
      </c>
      <c r="BK56" s="80"/>
      <c r="BL56" s="80"/>
      <c r="BM56" s="80"/>
      <c r="BN56" s="80"/>
      <c r="BO56" s="80"/>
      <c r="BP56" s="80"/>
      <c r="BQ56" s="81"/>
      <c r="BR56" s="82"/>
      <c r="BS56" s="28">
        <f t="shared" si="18"/>
        <v>0</v>
      </c>
      <c r="BT56" s="30">
        <f t="shared" si="56"/>
        <v>0</v>
      </c>
      <c r="BU56" s="32">
        <f t="shared" si="19"/>
        <v>0</v>
      </c>
      <c r="BV56" s="79"/>
      <c r="BW56" s="80"/>
      <c r="BX56" s="80">
        <v>1</v>
      </c>
      <c r="BY56" s="80"/>
      <c r="BZ56" s="80"/>
      <c r="CA56" s="80"/>
      <c r="CB56" s="80"/>
      <c r="CC56" s="28">
        <f t="shared" si="20"/>
        <v>0.14000000000000001</v>
      </c>
      <c r="CD56" s="30">
        <f t="shared" si="21"/>
        <v>17.920000000000002</v>
      </c>
      <c r="CE56" s="35">
        <f t="shared" si="22"/>
        <v>2.9388800000000006</v>
      </c>
      <c r="CF56" s="80"/>
      <c r="CG56" s="80">
        <v>1</v>
      </c>
      <c r="CH56" s="80"/>
      <c r="CI56" s="80"/>
      <c r="CJ56" s="80"/>
      <c r="CK56" s="81"/>
      <c r="CL56" s="82"/>
      <c r="CM56" s="28">
        <f t="shared" si="23"/>
        <v>0.05</v>
      </c>
      <c r="CN56" s="30">
        <f t="shared" si="24"/>
        <v>3.45</v>
      </c>
      <c r="CO56" s="35">
        <f t="shared" si="25"/>
        <v>0.73830000000000007</v>
      </c>
      <c r="CP56" s="80">
        <v>1</v>
      </c>
      <c r="CQ56" s="80"/>
      <c r="CR56" s="80"/>
      <c r="CS56" s="80"/>
      <c r="CT56" s="80"/>
      <c r="CU56" s="81"/>
      <c r="CV56" s="82"/>
      <c r="CW56" s="28">
        <f t="shared" si="26"/>
        <v>0</v>
      </c>
      <c r="CX56" s="30">
        <f t="shared" si="27"/>
        <v>0</v>
      </c>
      <c r="CY56" s="35">
        <f t="shared" si="28"/>
        <v>0</v>
      </c>
      <c r="CZ56" s="80"/>
      <c r="DA56" s="80">
        <v>1</v>
      </c>
      <c r="DB56" s="80"/>
      <c r="DC56" s="80"/>
      <c r="DD56" s="80"/>
      <c r="DE56" s="81"/>
      <c r="DF56" s="82"/>
      <c r="DG56" s="28">
        <f t="shared" si="29"/>
        <v>0.05</v>
      </c>
      <c r="DH56" s="30">
        <f t="shared" si="57"/>
        <v>7</v>
      </c>
      <c r="DI56" s="35">
        <f t="shared" si="30"/>
        <v>0.80500000000000005</v>
      </c>
      <c r="DJ56" s="86">
        <v>1</v>
      </c>
      <c r="DK56" s="87"/>
      <c r="DL56" s="87"/>
      <c r="DM56" s="87"/>
      <c r="DN56" s="87"/>
      <c r="DO56" s="87"/>
      <c r="DP56" s="88"/>
      <c r="DQ56" s="28">
        <f t="shared" si="31"/>
        <v>0</v>
      </c>
      <c r="DR56" s="30">
        <f t="shared" si="32"/>
        <v>0</v>
      </c>
      <c r="DS56" s="35">
        <f t="shared" si="33"/>
        <v>0</v>
      </c>
      <c r="DT56" s="80"/>
      <c r="DU56" s="80"/>
      <c r="DV56" s="80">
        <v>1</v>
      </c>
      <c r="DW56" s="80"/>
      <c r="DX56" s="80"/>
      <c r="DY56" s="81"/>
      <c r="DZ56" s="82"/>
      <c r="EA56" s="28">
        <f t="shared" si="34"/>
        <v>0.14000000000000001</v>
      </c>
      <c r="EB56" s="30">
        <f t="shared" si="35"/>
        <v>5.6000000000000005</v>
      </c>
      <c r="EC56" s="35">
        <f t="shared" si="36"/>
        <v>1.7192000000000001</v>
      </c>
      <c r="ED56" s="80">
        <v>1</v>
      </c>
      <c r="EE56" s="80"/>
      <c r="EF56" s="80"/>
      <c r="EG56" s="80"/>
      <c r="EH56" s="80"/>
      <c r="EI56" s="81"/>
      <c r="EJ56" s="82"/>
      <c r="EK56" s="28">
        <f t="shared" si="37"/>
        <v>0</v>
      </c>
      <c r="EL56" s="30">
        <f t="shared" si="38"/>
        <v>0</v>
      </c>
      <c r="EM56" s="35">
        <f t="shared" si="39"/>
        <v>0</v>
      </c>
      <c r="EN56" s="80"/>
      <c r="EO56" s="80">
        <v>1</v>
      </c>
      <c r="EP56" s="80"/>
      <c r="EQ56" s="80"/>
      <c r="ER56" s="80"/>
      <c r="ES56" s="81"/>
      <c r="ET56" s="82"/>
      <c r="EU56" s="28">
        <f t="shared" si="40"/>
        <v>0.05</v>
      </c>
      <c r="EV56" s="30">
        <f t="shared" si="41"/>
        <v>0.25</v>
      </c>
      <c r="EW56" s="35">
        <f t="shared" si="42"/>
        <v>0.20549999999999999</v>
      </c>
      <c r="EX56" s="80">
        <v>1</v>
      </c>
      <c r="EY56" s="80"/>
      <c r="EZ56" s="80"/>
      <c r="FA56" s="80"/>
      <c r="FB56" s="80"/>
      <c r="FC56" s="81"/>
      <c r="FD56" s="82"/>
      <c r="FE56" s="28">
        <f t="shared" si="43"/>
        <v>0</v>
      </c>
      <c r="FF56" s="30">
        <f t="shared" si="58"/>
        <v>0</v>
      </c>
      <c r="FG56" s="35">
        <f t="shared" si="44"/>
        <v>0</v>
      </c>
      <c r="FH56" s="80">
        <v>1</v>
      </c>
      <c r="FI56" s="80"/>
      <c r="FJ56" s="80"/>
      <c r="FK56" s="80"/>
      <c r="FL56" s="80"/>
      <c r="FM56" s="81"/>
      <c r="FN56" s="82"/>
      <c r="FO56" s="28">
        <f t="shared" si="45"/>
        <v>0</v>
      </c>
      <c r="FP56" s="30">
        <f t="shared" si="46"/>
        <v>0</v>
      </c>
      <c r="FQ56" s="35">
        <f t="shared" si="47"/>
        <v>0</v>
      </c>
      <c r="FR56" s="80"/>
      <c r="FS56" s="80"/>
      <c r="FT56" s="80"/>
      <c r="FU56" s="80"/>
      <c r="FV56" s="80"/>
      <c r="FW56" s="80">
        <v>1</v>
      </c>
      <c r="FX56" s="82"/>
      <c r="FY56" s="28">
        <f t="shared" si="48"/>
        <v>1.1399999999999999</v>
      </c>
      <c r="FZ56" s="30">
        <f t="shared" si="49"/>
        <v>5.6999999999999993</v>
      </c>
      <c r="GA56" s="35">
        <f t="shared" si="50"/>
        <v>2.2229999999999999</v>
      </c>
      <c r="GB56" s="80"/>
      <c r="GC56" s="80"/>
      <c r="GD56" s="80"/>
      <c r="GE56" s="80"/>
      <c r="GF56" s="80">
        <v>1</v>
      </c>
      <c r="GG56" s="81"/>
      <c r="GH56" s="82"/>
      <c r="GI56" s="28">
        <f t="shared" si="51"/>
        <v>0.71</v>
      </c>
      <c r="GJ56" s="30">
        <f t="shared" si="52"/>
        <v>17.75</v>
      </c>
      <c r="GK56" s="35">
        <f t="shared" si="53"/>
        <v>9.0169999999999995</v>
      </c>
      <c r="GM56" s="74">
        <f t="shared" si="54"/>
        <v>33.281819999999996</v>
      </c>
      <c r="GN56" s="101"/>
    </row>
    <row r="57" spans="1:196">
      <c r="A57" s="78"/>
      <c r="B57" s="80">
        <v>1</v>
      </c>
      <c r="C57" s="80"/>
      <c r="D57" s="80"/>
      <c r="E57" s="80"/>
      <c r="F57" s="80"/>
      <c r="G57" s="80"/>
      <c r="H57" s="80"/>
      <c r="I57" s="81"/>
      <c r="J57" s="82"/>
      <c r="K57" s="28">
        <f t="shared" si="4"/>
        <v>0</v>
      </c>
      <c r="L57" s="30">
        <f t="shared" si="5"/>
        <v>0</v>
      </c>
      <c r="M57" s="35">
        <f t="shared" si="6"/>
        <v>0</v>
      </c>
      <c r="N57" s="80"/>
      <c r="O57" s="80">
        <v>1</v>
      </c>
      <c r="P57" s="80"/>
      <c r="Q57" s="80"/>
      <c r="R57" s="80"/>
      <c r="S57" s="80"/>
      <c r="T57" s="80"/>
      <c r="U57" s="81"/>
      <c r="V57" s="82"/>
      <c r="W57" s="28">
        <f t="shared" si="7"/>
        <v>0.05</v>
      </c>
      <c r="X57" s="30">
        <f t="shared" si="8"/>
        <v>2.5500000000000003</v>
      </c>
      <c r="Y57" s="35">
        <f t="shared" si="9"/>
        <v>0.59925000000000006</v>
      </c>
      <c r="Z57" s="80"/>
      <c r="AA57" s="80"/>
      <c r="AB57" s="80"/>
      <c r="AC57" s="80"/>
      <c r="AD57" s="80">
        <v>1</v>
      </c>
      <c r="AE57" s="80"/>
      <c r="AF57" s="80"/>
      <c r="AG57" s="81"/>
      <c r="AH57" s="82"/>
      <c r="AI57" s="28">
        <f t="shared" si="10"/>
        <v>0.71</v>
      </c>
      <c r="AJ57" s="30">
        <f t="shared" si="11"/>
        <v>82.36</v>
      </c>
      <c r="AK57" s="35">
        <f t="shared" si="12"/>
        <v>10.87152</v>
      </c>
      <c r="AL57" s="80"/>
      <c r="AM57" s="80"/>
      <c r="AN57" s="80"/>
      <c r="AO57" s="80">
        <v>1</v>
      </c>
      <c r="AP57" s="80"/>
      <c r="AQ57" s="80"/>
      <c r="AR57" s="80"/>
      <c r="AS57" s="81"/>
      <c r="AT57" s="82"/>
      <c r="AU57" s="28">
        <f t="shared" si="13"/>
        <v>0.36</v>
      </c>
      <c r="AV57" s="30">
        <f t="shared" si="14"/>
        <v>12.24</v>
      </c>
      <c r="AW57" s="35">
        <f t="shared" si="15"/>
        <v>3.8678400000000002</v>
      </c>
      <c r="AX57" s="80">
        <v>1</v>
      </c>
      <c r="AY57" s="80"/>
      <c r="AZ57" s="80"/>
      <c r="BA57" s="80"/>
      <c r="BB57" s="80"/>
      <c r="BC57" s="80"/>
      <c r="BD57" s="80"/>
      <c r="BE57" s="81"/>
      <c r="BF57" s="82"/>
      <c r="BG57" s="28">
        <f t="shared" si="16"/>
        <v>0</v>
      </c>
      <c r="BH57" s="30">
        <f t="shared" si="55"/>
        <v>0</v>
      </c>
      <c r="BI57" s="35">
        <f t="shared" si="17"/>
        <v>0</v>
      </c>
      <c r="BJ57" s="80">
        <v>1</v>
      </c>
      <c r="BK57" s="80"/>
      <c r="BL57" s="80"/>
      <c r="BM57" s="80"/>
      <c r="BN57" s="80"/>
      <c r="BO57" s="80"/>
      <c r="BP57" s="80"/>
      <c r="BQ57" s="81"/>
      <c r="BR57" s="82"/>
      <c r="BS57" s="28">
        <f t="shared" si="18"/>
        <v>0</v>
      </c>
      <c r="BT57" s="30">
        <f t="shared" si="56"/>
        <v>0</v>
      </c>
      <c r="BU57" s="32">
        <f t="shared" si="19"/>
        <v>0</v>
      </c>
      <c r="BV57" s="79"/>
      <c r="BW57" s="80"/>
      <c r="BX57" s="80"/>
      <c r="BY57" s="80">
        <v>1</v>
      </c>
      <c r="BZ57" s="80"/>
      <c r="CA57" s="80"/>
      <c r="CB57" s="80"/>
      <c r="CC57" s="28">
        <f t="shared" si="20"/>
        <v>0.36</v>
      </c>
      <c r="CD57" s="30">
        <f t="shared" si="21"/>
        <v>46.08</v>
      </c>
      <c r="CE57" s="35">
        <f t="shared" si="22"/>
        <v>7.5571200000000003</v>
      </c>
      <c r="CF57" s="80"/>
      <c r="CG57" s="80"/>
      <c r="CH57" s="80">
        <v>1</v>
      </c>
      <c r="CI57" s="80"/>
      <c r="CJ57" s="80"/>
      <c r="CK57" s="81"/>
      <c r="CL57" s="82"/>
      <c r="CM57" s="28">
        <f t="shared" si="23"/>
        <v>0.14000000000000001</v>
      </c>
      <c r="CN57" s="30">
        <f t="shared" si="24"/>
        <v>9.66</v>
      </c>
      <c r="CO57" s="35">
        <f t="shared" si="25"/>
        <v>2.06724</v>
      </c>
      <c r="CP57" s="80">
        <v>1</v>
      </c>
      <c r="CQ57" s="80"/>
      <c r="CR57" s="80"/>
      <c r="CS57" s="80"/>
      <c r="CT57" s="80"/>
      <c r="CU57" s="81"/>
      <c r="CV57" s="82"/>
      <c r="CW57" s="28">
        <f t="shared" si="26"/>
        <v>0</v>
      </c>
      <c r="CX57" s="30">
        <f t="shared" si="27"/>
        <v>0</v>
      </c>
      <c r="CY57" s="35">
        <f t="shared" si="28"/>
        <v>0</v>
      </c>
      <c r="CZ57" s="80"/>
      <c r="DA57" s="80">
        <v>1</v>
      </c>
      <c r="DB57" s="80"/>
      <c r="DC57" s="80"/>
      <c r="DD57" s="80"/>
      <c r="DE57" s="81"/>
      <c r="DF57" s="82"/>
      <c r="DG57" s="28">
        <f t="shared" si="29"/>
        <v>0.05</v>
      </c>
      <c r="DH57" s="30">
        <f t="shared" si="57"/>
        <v>7</v>
      </c>
      <c r="DI57" s="35">
        <f t="shared" si="30"/>
        <v>0.80500000000000005</v>
      </c>
      <c r="DJ57" s="86"/>
      <c r="DK57" s="87"/>
      <c r="DL57" s="87"/>
      <c r="DM57" s="87">
        <v>1</v>
      </c>
      <c r="DN57" s="87"/>
      <c r="DO57" s="87"/>
      <c r="DP57" s="88"/>
      <c r="DQ57" s="28">
        <f t="shared" si="31"/>
        <v>0.36</v>
      </c>
      <c r="DR57" s="30">
        <f t="shared" si="32"/>
        <v>45</v>
      </c>
      <c r="DS57" s="35">
        <f t="shared" si="33"/>
        <v>2.97</v>
      </c>
      <c r="DT57" s="80"/>
      <c r="DU57" s="80"/>
      <c r="DV57" s="80">
        <v>1</v>
      </c>
      <c r="DW57" s="80"/>
      <c r="DX57" s="80"/>
      <c r="DY57" s="81"/>
      <c r="DZ57" s="82"/>
      <c r="EA57" s="28">
        <f t="shared" si="34"/>
        <v>0.14000000000000001</v>
      </c>
      <c r="EB57" s="30">
        <f t="shared" si="35"/>
        <v>5.6000000000000005</v>
      </c>
      <c r="EC57" s="35">
        <f t="shared" si="36"/>
        <v>1.7192000000000001</v>
      </c>
      <c r="ED57" s="80">
        <v>1</v>
      </c>
      <c r="EE57" s="80"/>
      <c r="EF57" s="80"/>
      <c r="EG57" s="80"/>
      <c r="EH57" s="80"/>
      <c r="EI57" s="81"/>
      <c r="EJ57" s="82"/>
      <c r="EK57" s="28">
        <f t="shared" si="37"/>
        <v>0</v>
      </c>
      <c r="EL57" s="30">
        <f t="shared" si="38"/>
        <v>0</v>
      </c>
      <c r="EM57" s="35">
        <f t="shared" si="39"/>
        <v>0</v>
      </c>
      <c r="EN57" s="80"/>
      <c r="EO57" s="80"/>
      <c r="EP57" s="80"/>
      <c r="EQ57" s="80"/>
      <c r="ER57" s="80"/>
      <c r="ES57" s="81">
        <v>1</v>
      </c>
      <c r="ET57" s="82"/>
      <c r="EU57" s="28">
        <f t="shared" si="40"/>
        <v>1.1399999999999999</v>
      </c>
      <c r="EV57" s="30">
        <f t="shared" si="41"/>
        <v>5.6999999999999993</v>
      </c>
      <c r="EW57" s="35">
        <f t="shared" si="42"/>
        <v>4.6853999999999996</v>
      </c>
      <c r="EX57" s="80">
        <v>1</v>
      </c>
      <c r="EY57" s="80"/>
      <c r="EZ57" s="80"/>
      <c r="FA57" s="80"/>
      <c r="FB57" s="80"/>
      <c r="FC57" s="81"/>
      <c r="FD57" s="82"/>
      <c r="FE57" s="28">
        <f t="shared" si="43"/>
        <v>0</v>
      </c>
      <c r="FF57" s="30">
        <f t="shared" si="58"/>
        <v>0</v>
      </c>
      <c r="FG57" s="35">
        <f t="shared" si="44"/>
        <v>0</v>
      </c>
      <c r="FH57" s="80">
        <v>1</v>
      </c>
      <c r="FI57" s="80"/>
      <c r="FJ57" s="80"/>
      <c r="FK57" s="80"/>
      <c r="FL57" s="80"/>
      <c r="FM57" s="81"/>
      <c r="FN57" s="82"/>
      <c r="FO57" s="28">
        <f t="shared" si="45"/>
        <v>0</v>
      </c>
      <c r="FP57" s="30">
        <f t="shared" si="46"/>
        <v>0</v>
      </c>
      <c r="FQ57" s="35">
        <f t="shared" si="47"/>
        <v>0</v>
      </c>
      <c r="FR57" s="80">
        <v>1</v>
      </c>
      <c r="FS57" s="80"/>
      <c r="FT57" s="80"/>
      <c r="FU57" s="80"/>
      <c r="FV57" s="80"/>
      <c r="FW57" s="80"/>
      <c r="FX57" s="82"/>
      <c r="FY57" s="28">
        <f t="shared" si="48"/>
        <v>0</v>
      </c>
      <c r="FZ57" s="30">
        <f t="shared" si="49"/>
        <v>0</v>
      </c>
      <c r="GA57" s="35">
        <f t="shared" si="50"/>
        <v>0</v>
      </c>
      <c r="GB57" s="80">
        <v>1</v>
      </c>
      <c r="GC57" s="80"/>
      <c r="GD57" s="80"/>
      <c r="GE57" s="80"/>
      <c r="GF57" s="80"/>
      <c r="GG57" s="81"/>
      <c r="GH57" s="82"/>
      <c r="GI57" s="28">
        <f t="shared" si="51"/>
        <v>0</v>
      </c>
      <c r="GJ57" s="30">
        <f t="shared" si="52"/>
        <v>0</v>
      </c>
      <c r="GK57" s="35">
        <f t="shared" si="53"/>
        <v>0</v>
      </c>
      <c r="GM57" s="74">
        <f t="shared" si="54"/>
        <v>35.142569999999999</v>
      </c>
      <c r="GN57" s="101"/>
    </row>
    <row r="58" spans="1:196">
      <c r="A58" s="78"/>
      <c r="B58" s="80">
        <v>1</v>
      </c>
      <c r="C58" s="80"/>
      <c r="D58" s="80"/>
      <c r="E58" s="80"/>
      <c r="F58" s="80"/>
      <c r="G58" s="80"/>
      <c r="H58" s="80"/>
      <c r="I58" s="81"/>
      <c r="J58" s="82"/>
      <c r="K58" s="28">
        <f t="shared" si="4"/>
        <v>0</v>
      </c>
      <c r="L58" s="30">
        <f t="shared" si="5"/>
        <v>0</v>
      </c>
      <c r="M58" s="35">
        <f t="shared" si="6"/>
        <v>0</v>
      </c>
      <c r="N58" s="80"/>
      <c r="O58" s="80">
        <v>1</v>
      </c>
      <c r="P58" s="80"/>
      <c r="Q58" s="80"/>
      <c r="R58" s="80"/>
      <c r="S58" s="80"/>
      <c r="T58" s="80"/>
      <c r="U58" s="81"/>
      <c r="V58" s="82"/>
      <c r="W58" s="28">
        <f t="shared" si="7"/>
        <v>0.05</v>
      </c>
      <c r="X58" s="30">
        <f t="shared" si="8"/>
        <v>2.5500000000000003</v>
      </c>
      <c r="Y58" s="35">
        <f t="shared" si="9"/>
        <v>0.59925000000000006</v>
      </c>
      <c r="Z58" s="80">
        <v>1</v>
      </c>
      <c r="AA58" s="80"/>
      <c r="AB58" s="80"/>
      <c r="AC58" s="80"/>
      <c r="AD58" s="80"/>
      <c r="AE58" s="80"/>
      <c r="AF58" s="80"/>
      <c r="AG58" s="81"/>
      <c r="AH58" s="82"/>
      <c r="AI58" s="28">
        <f t="shared" si="10"/>
        <v>0</v>
      </c>
      <c r="AJ58" s="30">
        <f t="shared" si="11"/>
        <v>0</v>
      </c>
      <c r="AK58" s="35">
        <f t="shared" si="12"/>
        <v>0</v>
      </c>
      <c r="AL58" s="80"/>
      <c r="AM58" s="80">
        <v>1</v>
      </c>
      <c r="AN58" s="80"/>
      <c r="AO58" s="80"/>
      <c r="AP58" s="80"/>
      <c r="AQ58" s="80"/>
      <c r="AR58" s="80"/>
      <c r="AS58" s="81"/>
      <c r="AT58" s="82"/>
      <c r="AU58" s="28">
        <f t="shared" si="13"/>
        <v>0.05</v>
      </c>
      <c r="AV58" s="30">
        <f t="shared" si="14"/>
        <v>1.7000000000000002</v>
      </c>
      <c r="AW58" s="35">
        <f t="shared" si="15"/>
        <v>0.53720000000000001</v>
      </c>
      <c r="AX58" s="80">
        <v>1</v>
      </c>
      <c r="AY58" s="80"/>
      <c r="AZ58" s="80"/>
      <c r="BA58" s="80"/>
      <c r="BB58" s="80"/>
      <c r="BC58" s="80"/>
      <c r="BD58" s="80"/>
      <c r="BE58" s="81"/>
      <c r="BF58" s="82"/>
      <c r="BG58" s="28">
        <f t="shared" si="16"/>
        <v>0</v>
      </c>
      <c r="BH58" s="30">
        <f t="shared" si="55"/>
        <v>0</v>
      </c>
      <c r="BI58" s="35">
        <f t="shared" si="17"/>
        <v>0</v>
      </c>
      <c r="BJ58" s="80">
        <v>1</v>
      </c>
      <c r="BK58" s="80"/>
      <c r="BL58" s="80"/>
      <c r="BM58" s="80"/>
      <c r="BN58" s="80"/>
      <c r="BO58" s="80"/>
      <c r="BP58" s="80"/>
      <c r="BQ58" s="81"/>
      <c r="BR58" s="82"/>
      <c r="BS58" s="28">
        <f t="shared" si="18"/>
        <v>0</v>
      </c>
      <c r="BT58" s="30">
        <f t="shared" si="56"/>
        <v>0</v>
      </c>
      <c r="BU58" s="32">
        <f t="shared" si="19"/>
        <v>0</v>
      </c>
      <c r="BV58" s="79"/>
      <c r="BW58" s="80"/>
      <c r="BX58" s="80"/>
      <c r="BY58" s="80"/>
      <c r="BZ58" s="80">
        <v>1</v>
      </c>
      <c r="CA58" s="80"/>
      <c r="CB58" s="80"/>
      <c r="CC58" s="28">
        <f t="shared" si="20"/>
        <v>0.71</v>
      </c>
      <c r="CD58" s="30">
        <f t="shared" si="21"/>
        <v>90.88</v>
      </c>
      <c r="CE58" s="35">
        <f t="shared" si="22"/>
        <v>14.90432</v>
      </c>
      <c r="CF58" s="80"/>
      <c r="CG58" s="80"/>
      <c r="CH58" s="80"/>
      <c r="CI58" s="80"/>
      <c r="CJ58" s="80">
        <v>1</v>
      </c>
      <c r="CK58" s="81"/>
      <c r="CL58" s="82"/>
      <c r="CM58" s="28">
        <f t="shared" si="23"/>
        <v>0.71</v>
      </c>
      <c r="CN58" s="30">
        <f t="shared" si="24"/>
        <v>48.989999999999995</v>
      </c>
      <c r="CO58" s="35">
        <f t="shared" si="25"/>
        <v>10.483859999999998</v>
      </c>
      <c r="CP58" s="80">
        <v>1</v>
      </c>
      <c r="CQ58" s="80"/>
      <c r="CR58" s="80"/>
      <c r="CS58" s="80"/>
      <c r="CT58" s="80"/>
      <c r="CU58" s="81"/>
      <c r="CV58" s="82"/>
      <c r="CW58" s="28">
        <f t="shared" si="26"/>
        <v>0</v>
      </c>
      <c r="CX58" s="30">
        <f t="shared" si="27"/>
        <v>0</v>
      </c>
      <c r="CY58" s="35">
        <f t="shared" si="28"/>
        <v>0</v>
      </c>
      <c r="CZ58" s="80">
        <v>1</v>
      </c>
      <c r="DA58" s="80"/>
      <c r="DB58" s="80"/>
      <c r="DC58" s="80"/>
      <c r="DD58" s="80"/>
      <c r="DE58" s="81"/>
      <c r="DF58" s="82"/>
      <c r="DG58" s="28">
        <f t="shared" si="29"/>
        <v>0</v>
      </c>
      <c r="DH58" s="30">
        <f t="shared" si="57"/>
        <v>0</v>
      </c>
      <c r="DI58" s="35">
        <f t="shared" si="30"/>
        <v>0</v>
      </c>
      <c r="DJ58" s="86"/>
      <c r="DK58" s="87"/>
      <c r="DL58" s="87">
        <v>1</v>
      </c>
      <c r="DM58" s="87"/>
      <c r="DN58" s="87"/>
      <c r="DO58" s="87"/>
      <c r="DP58" s="88"/>
      <c r="DQ58" s="28">
        <f t="shared" si="31"/>
        <v>0.14000000000000001</v>
      </c>
      <c r="DR58" s="30">
        <f t="shared" si="32"/>
        <v>17.5</v>
      </c>
      <c r="DS58" s="35">
        <f t="shared" si="33"/>
        <v>1.155</v>
      </c>
      <c r="DT58" s="80"/>
      <c r="DU58" s="80"/>
      <c r="DV58" s="80"/>
      <c r="DW58" s="80"/>
      <c r="DX58" s="80">
        <v>1</v>
      </c>
      <c r="DY58" s="81"/>
      <c r="DZ58" s="82"/>
      <c r="EA58" s="28">
        <f t="shared" si="34"/>
        <v>0.71</v>
      </c>
      <c r="EB58" s="30">
        <f t="shared" si="35"/>
        <v>28.4</v>
      </c>
      <c r="EC58" s="35">
        <f t="shared" si="36"/>
        <v>8.7187999999999999</v>
      </c>
      <c r="ED58" s="80"/>
      <c r="EE58" s="80">
        <v>1</v>
      </c>
      <c r="EF58" s="80"/>
      <c r="EG58" s="80"/>
      <c r="EH58" s="80"/>
      <c r="EI58" s="81"/>
      <c r="EJ58" s="82"/>
      <c r="EK58" s="28">
        <f t="shared" si="37"/>
        <v>0.05</v>
      </c>
      <c r="EL58" s="30">
        <f t="shared" si="38"/>
        <v>2</v>
      </c>
      <c r="EM58" s="35">
        <f t="shared" si="39"/>
        <v>0.16200000000000001</v>
      </c>
      <c r="EN58" s="80"/>
      <c r="EO58" s="80"/>
      <c r="EP58" s="80"/>
      <c r="EQ58" s="80"/>
      <c r="ER58" s="80"/>
      <c r="ES58" s="81">
        <v>1</v>
      </c>
      <c r="ET58" s="82"/>
      <c r="EU58" s="28">
        <f t="shared" si="40"/>
        <v>1.1399999999999999</v>
      </c>
      <c r="EV58" s="30">
        <f t="shared" si="41"/>
        <v>5.6999999999999993</v>
      </c>
      <c r="EW58" s="35">
        <f t="shared" si="42"/>
        <v>4.6853999999999996</v>
      </c>
      <c r="EX58" s="80">
        <v>1</v>
      </c>
      <c r="EY58" s="80"/>
      <c r="EZ58" s="80"/>
      <c r="FA58" s="80"/>
      <c r="FB58" s="80"/>
      <c r="FC58" s="81"/>
      <c r="FD58" s="82"/>
      <c r="FE58" s="28">
        <f t="shared" si="43"/>
        <v>0</v>
      </c>
      <c r="FF58" s="30">
        <f t="shared" si="58"/>
        <v>0</v>
      </c>
      <c r="FG58" s="35">
        <f t="shared" si="44"/>
        <v>0</v>
      </c>
      <c r="FH58" s="80">
        <v>1</v>
      </c>
      <c r="FI58" s="80"/>
      <c r="FJ58" s="80"/>
      <c r="FK58" s="80"/>
      <c r="FL58" s="80"/>
      <c r="FM58" s="81"/>
      <c r="FN58" s="82"/>
      <c r="FO58" s="28">
        <f t="shared" si="45"/>
        <v>0</v>
      </c>
      <c r="FP58" s="30">
        <f t="shared" si="46"/>
        <v>0</v>
      </c>
      <c r="FQ58" s="35">
        <f t="shared" si="47"/>
        <v>0</v>
      </c>
      <c r="FR58" s="80">
        <v>1</v>
      </c>
      <c r="FS58" s="80"/>
      <c r="FT58" s="80"/>
      <c r="FU58" s="80"/>
      <c r="FV58" s="80"/>
      <c r="FW58" s="80"/>
      <c r="FX58" s="82"/>
      <c r="FY58" s="28">
        <f t="shared" si="48"/>
        <v>0</v>
      </c>
      <c r="FZ58" s="30">
        <f t="shared" si="49"/>
        <v>0</v>
      </c>
      <c r="GA58" s="35">
        <f t="shared" si="50"/>
        <v>0</v>
      </c>
      <c r="GB58" s="80"/>
      <c r="GC58" s="80">
        <v>1</v>
      </c>
      <c r="GD58" s="80"/>
      <c r="GE58" s="80"/>
      <c r="GF58" s="80"/>
      <c r="GG58" s="81"/>
      <c r="GH58" s="82"/>
      <c r="GI58" s="28">
        <f t="shared" si="51"/>
        <v>0.05</v>
      </c>
      <c r="GJ58" s="30">
        <f t="shared" si="52"/>
        <v>1.25</v>
      </c>
      <c r="GK58" s="35">
        <f t="shared" si="53"/>
        <v>0.63500000000000001</v>
      </c>
      <c r="GM58" s="74">
        <f t="shared" si="54"/>
        <v>41.880830000000003</v>
      </c>
      <c r="GN58" s="101"/>
    </row>
    <row r="59" spans="1:196">
      <c r="A59" s="78"/>
      <c r="B59" s="80"/>
      <c r="C59" s="80"/>
      <c r="D59" s="80"/>
      <c r="E59" s="80"/>
      <c r="F59" s="80">
        <v>1</v>
      </c>
      <c r="G59" s="80"/>
      <c r="H59" s="80"/>
      <c r="I59" s="81"/>
      <c r="J59" s="82"/>
      <c r="K59" s="28">
        <f t="shared" si="4"/>
        <v>0.71</v>
      </c>
      <c r="L59" s="30">
        <f t="shared" si="5"/>
        <v>117.14999999999999</v>
      </c>
      <c r="M59" s="35">
        <f t="shared" si="6"/>
        <v>14.87805</v>
      </c>
      <c r="N59" s="80"/>
      <c r="O59" s="80"/>
      <c r="P59" s="80"/>
      <c r="Q59" s="80">
        <v>1</v>
      </c>
      <c r="R59" s="80"/>
      <c r="S59" s="80"/>
      <c r="T59" s="80"/>
      <c r="U59" s="81"/>
      <c r="V59" s="82"/>
      <c r="W59" s="28">
        <f t="shared" si="7"/>
        <v>0.36</v>
      </c>
      <c r="X59" s="30">
        <f t="shared" si="8"/>
        <v>18.36</v>
      </c>
      <c r="Y59" s="35">
        <f t="shared" si="9"/>
        <v>4.3145999999999995</v>
      </c>
      <c r="Z59" s="80"/>
      <c r="AA59" s="80">
        <v>1</v>
      </c>
      <c r="AB59" s="80"/>
      <c r="AC59" s="80"/>
      <c r="AD59" s="80"/>
      <c r="AE59" s="80"/>
      <c r="AF59" s="80"/>
      <c r="AG59" s="81"/>
      <c r="AH59" s="82"/>
      <c r="AI59" s="28">
        <f t="shared" si="10"/>
        <v>0.05</v>
      </c>
      <c r="AJ59" s="30">
        <f t="shared" si="11"/>
        <v>5.8000000000000007</v>
      </c>
      <c r="AK59" s="35">
        <f t="shared" si="12"/>
        <v>0.76560000000000017</v>
      </c>
      <c r="AL59" s="80"/>
      <c r="AM59" s="80">
        <v>1</v>
      </c>
      <c r="AN59" s="80"/>
      <c r="AO59" s="80"/>
      <c r="AP59" s="80"/>
      <c r="AQ59" s="80"/>
      <c r="AR59" s="80"/>
      <c r="AS59" s="81"/>
      <c r="AT59" s="82"/>
      <c r="AU59" s="28">
        <f t="shared" si="13"/>
        <v>0.05</v>
      </c>
      <c r="AV59" s="30">
        <f t="shared" si="14"/>
        <v>1.7000000000000002</v>
      </c>
      <c r="AW59" s="35">
        <f t="shared" si="15"/>
        <v>0.53720000000000001</v>
      </c>
      <c r="AX59" s="80">
        <v>1</v>
      </c>
      <c r="AY59" s="80"/>
      <c r="AZ59" s="80"/>
      <c r="BA59" s="80"/>
      <c r="BB59" s="80"/>
      <c r="BC59" s="80"/>
      <c r="BD59" s="80"/>
      <c r="BE59" s="81"/>
      <c r="BF59" s="82"/>
      <c r="BG59" s="28">
        <f t="shared" si="16"/>
        <v>0</v>
      </c>
      <c r="BH59" s="30">
        <f t="shared" si="55"/>
        <v>0</v>
      </c>
      <c r="BI59" s="35">
        <f t="shared" si="17"/>
        <v>0</v>
      </c>
      <c r="BJ59" s="80">
        <v>1</v>
      </c>
      <c r="BK59" s="80"/>
      <c r="BL59" s="80"/>
      <c r="BM59" s="80"/>
      <c r="BN59" s="80"/>
      <c r="BO59" s="80"/>
      <c r="BP59" s="80"/>
      <c r="BQ59" s="81"/>
      <c r="BR59" s="82"/>
      <c r="BS59" s="28">
        <f t="shared" si="18"/>
        <v>0</v>
      </c>
      <c r="BT59" s="30">
        <f t="shared" si="56"/>
        <v>0</v>
      </c>
      <c r="BU59" s="32">
        <f t="shared" si="19"/>
        <v>0</v>
      </c>
      <c r="BV59" s="79"/>
      <c r="BW59" s="80"/>
      <c r="BX59" s="80"/>
      <c r="BY59" s="80">
        <v>1</v>
      </c>
      <c r="BZ59" s="80"/>
      <c r="CA59" s="80"/>
      <c r="CB59" s="80"/>
      <c r="CC59" s="28">
        <f t="shared" si="20"/>
        <v>0.36</v>
      </c>
      <c r="CD59" s="30">
        <f t="shared" si="21"/>
        <v>46.08</v>
      </c>
      <c r="CE59" s="35">
        <f t="shared" si="22"/>
        <v>7.5571200000000003</v>
      </c>
      <c r="CF59" s="80"/>
      <c r="CG59" s="80">
        <v>1</v>
      </c>
      <c r="CH59" s="80"/>
      <c r="CI59" s="80"/>
      <c r="CJ59" s="80"/>
      <c r="CK59" s="81"/>
      <c r="CL59" s="82"/>
      <c r="CM59" s="28">
        <f t="shared" si="23"/>
        <v>0.05</v>
      </c>
      <c r="CN59" s="30">
        <f t="shared" si="24"/>
        <v>3.45</v>
      </c>
      <c r="CO59" s="35">
        <f t="shared" si="25"/>
        <v>0.73830000000000007</v>
      </c>
      <c r="CP59" s="80">
        <v>1</v>
      </c>
      <c r="CQ59" s="80"/>
      <c r="CR59" s="80"/>
      <c r="CS59" s="80"/>
      <c r="CT59" s="80"/>
      <c r="CU59" s="81"/>
      <c r="CV59" s="82"/>
      <c r="CW59" s="28">
        <f t="shared" si="26"/>
        <v>0</v>
      </c>
      <c r="CX59" s="30">
        <f t="shared" si="27"/>
        <v>0</v>
      </c>
      <c r="CY59" s="35">
        <f t="shared" si="28"/>
        <v>0</v>
      </c>
      <c r="CZ59" s="80"/>
      <c r="DA59" s="80">
        <v>1</v>
      </c>
      <c r="DB59" s="80"/>
      <c r="DC59" s="80"/>
      <c r="DD59" s="80"/>
      <c r="DE59" s="81"/>
      <c r="DF59" s="82"/>
      <c r="DG59" s="28">
        <f t="shared" si="29"/>
        <v>0.05</v>
      </c>
      <c r="DH59" s="30">
        <f t="shared" si="57"/>
        <v>7</v>
      </c>
      <c r="DI59" s="35">
        <f t="shared" si="30"/>
        <v>0.80500000000000005</v>
      </c>
      <c r="DJ59" s="86"/>
      <c r="DK59" s="87">
        <v>1</v>
      </c>
      <c r="DL59" s="87"/>
      <c r="DM59" s="87"/>
      <c r="DN59" s="87"/>
      <c r="DO59" s="87"/>
      <c r="DP59" s="88"/>
      <c r="DQ59" s="28">
        <f t="shared" si="31"/>
        <v>0.05</v>
      </c>
      <c r="DR59" s="30">
        <f t="shared" si="32"/>
        <v>6.25</v>
      </c>
      <c r="DS59" s="35">
        <f t="shared" si="33"/>
        <v>0.41250000000000003</v>
      </c>
      <c r="DT59" s="80"/>
      <c r="DU59" s="80"/>
      <c r="DV59" s="80"/>
      <c r="DW59" s="80"/>
      <c r="DX59" s="80"/>
      <c r="DY59" s="81">
        <v>1</v>
      </c>
      <c r="DZ59" s="82"/>
      <c r="EA59" s="28">
        <f t="shared" si="34"/>
        <v>1.1399999999999999</v>
      </c>
      <c r="EB59" s="30">
        <f t="shared" si="35"/>
        <v>45.599999999999994</v>
      </c>
      <c r="EC59" s="35">
        <f t="shared" si="36"/>
        <v>13.999199999999998</v>
      </c>
      <c r="ED59" s="80">
        <v>1</v>
      </c>
      <c r="EE59" s="80"/>
      <c r="EF59" s="80"/>
      <c r="EG59" s="80"/>
      <c r="EH59" s="80"/>
      <c r="EI59" s="81"/>
      <c r="EJ59" s="82"/>
      <c r="EK59" s="28">
        <f t="shared" si="37"/>
        <v>0</v>
      </c>
      <c r="EL59" s="30">
        <f t="shared" si="38"/>
        <v>0</v>
      </c>
      <c r="EM59" s="35">
        <f t="shared" si="39"/>
        <v>0</v>
      </c>
      <c r="EN59" s="80">
        <v>1</v>
      </c>
      <c r="EO59" s="80"/>
      <c r="EP59" s="80"/>
      <c r="EQ59" s="80"/>
      <c r="ER59" s="80"/>
      <c r="ES59" s="81"/>
      <c r="ET59" s="82"/>
      <c r="EU59" s="28">
        <f t="shared" si="40"/>
        <v>0</v>
      </c>
      <c r="EV59" s="30">
        <f t="shared" si="41"/>
        <v>0</v>
      </c>
      <c r="EW59" s="35">
        <f t="shared" si="42"/>
        <v>0</v>
      </c>
      <c r="EX59" s="80">
        <v>1</v>
      </c>
      <c r="EY59" s="80"/>
      <c r="EZ59" s="80"/>
      <c r="FA59" s="80"/>
      <c r="FB59" s="80"/>
      <c r="FC59" s="81"/>
      <c r="FD59" s="82"/>
      <c r="FE59" s="28">
        <f t="shared" si="43"/>
        <v>0</v>
      </c>
      <c r="FF59" s="30">
        <f t="shared" ref="FF59" si="59">5*FE59</f>
        <v>0</v>
      </c>
      <c r="FG59" s="35">
        <f t="shared" si="44"/>
        <v>0</v>
      </c>
      <c r="FH59" s="80">
        <v>1</v>
      </c>
      <c r="FI59" s="80"/>
      <c r="FJ59" s="80"/>
      <c r="FK59" s="80"/>
      <c r="FL59" s="80"/>
      <c r="FM59" s="81"/>
      <c r="FN59" s="82"/>
      <c r="FO59" s="28">
        <f t="shared" si="45"/>
        <v>0</v>
      </c>
      <c r="FP59" s="30">
        <f t="shared" si="46"/>
        <v>0</v>
      </c>
      <c r="FQ59" s="35">
        <f t="shared" si="47"/>
        <v>0</v>
      </c>
      <c r="FR59" s="80">
        <v>1</v>
      </c>
      <c r="FS59" s="80"/>
      <c r="FT59" s="80"/>
      <c r="FU59" s="80"/>
      <c r="FV59" s="80"/>
      <c r="FW59" s="80"/>
      <c r="FX59" s="82"/>
      <c r="FY59" s="28">
        <f t="shared" si="48"/>
        <v>0</v>
      </c>
      <c r="FZ59" s="30">
        <f t="shared" si="49"/>
        <v>0</v>
      </c>
      <c r="GA59" s="35">
        <f t="shared" si="50"/>
        <v>0</v>
      </c>
      <c r="GB59" s="80">
        <v>1</v>
      </c>
      <c r="GC59" s="80"/>
      <c r="GD59" s="80"/>
      <c r="GE59" s="80"/>
      <c r="GF59" s="80"/>
      <c r="GG59" s="81"/>
      <c r="GH59" s="82"/>
      <c r="GI59" s="28">
        <f t="shared" si="51"/>
        <v>0</v>
      </c>
      <c r="GJ59" s="30">
        <f t="shared" si="52"/>
        <v>0</v>
      </c>
      <c r="GK59" s="35">
        <f t="shared" si="53"/>
        <v>0</v>
      </c>
      <c r="GM59" s="74">
        <f t="shared" si="54"/>
        <v>44.007570000000001</v>
      </c>
      <c r="GN59" s="101"/>
    </row>
  </sheetData>
  <mergeCells count="20">
    <mergeCell ref="GB3:GH3"/>
    <mergeCell ref="A3:A4"/>
    <mergeCell ref="B3:J3"/>
    <mergeCell ref="N3:V3"/>
    <mergeCell ref="Z3:AH3"/>
    <mergeCell ref="B1:J1"/>
    <mergeCell ref="CZ3:DF3"/>
    <mergeCell ref="FH3:FN3"/>
    <mergeCell ref="FR3:FX3"/>
    <mergeCell ref="AL3:AT3"/>
    <mergeCell ref="AX3:BF3"/>
    <mergeCell ref="BJ3:BR3"/>
    <mergeCell ref="BV3:CB3"/>
    <mergeCell ref="CF3:CL3"/>
    <mergeCell ref="CP3:CV3"/>
    <mergeCell ref="DJ3:DP3"/>
    <mergeCell ref="DT3:DZ3"/>
    <mergeCell ref="ED3:EJ3"/>
    <mergeCell ref="EN3:ET3"/>
    <mergeCell ref="EX3:FD3"/>
  </mergeCells>
  <phoneticPr fontId="3" type="noConversion"/>
  <dataValidations count="1">
    <dataValidation type="list" allowBlank="1" showInputMessage="1" showErrorMessage="1" sqref="BJ5:BR59 CF45:CL59 BV45:CB59 CP45:CV59 CZ45:DF59 FR45:FX59 EX5:FD43 CZ5:DF43 CP5:CV43 CF5:CL43 BV5:CB43 AX5:BF59 AL5:AT59 Z5:AH59 N5:V59 B5:J59 EN5:ET43 EN45:ET59 FR5:FX43 EX45:FD59 DJ45:DP45 DJ5:DP43 DJ46:DN46 DP46 DJ47:DP59 DT45:DZ59 DT5:DZ43 ED45:EJ59 ED5:EJ43 FH5:FN43 FH45:FN59 GB45:GH59 GB5:GH43">
      <formula1>"1"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59"/>
  <sheetViews>
    <sheetView zoomScaleNormal="100" workbookViewId="0">
      <pane ySplit="4" topLeftCell="A5" activePane="bottomLeft" state="frozen"/>
      <selection pane="bottomLeft"/>
    </sheetView>
  </sheetViews>
  <sheetFormatPr defaultColWidth="11.42578125" defaultRowHeight="15"/>
  <cols>
    <col min="1" max="1" width="13.28515625" customWidth="1"/>
  </cols>
  <sheetData>
    <row r="2" spans="1:25">
      <c r="B2" s="33">
        <v>0</v>
      </c>
      <c r="C2" s="33">
        <v>0.05</v>
      </c>
      <c r="D2" s="33">
        <v>0.14000000000000001</v>
      </c>
      <c r="E2" s="33">
        <v>0.36</v>
      </c>
      <c r="F2" s="33">
        <v>0.71</v>
      </c>
      <c r="G2" s="33">
        <v>1.5</v>
      </c>
      <c r="H2" s="33">
        <v>3.5</v>
      </c>
      <c r="I2" s="33">
        <v>6</v>
      </c>
      <c r="J2" s="33">
        <v>0</v>
      </c>
    </row>
    <row r="3" spans="1:25" ht="17.25">
      <c r="A3" s="207" t="s">
        <v>0</v>
      </c>
      <c r="B3" s="213" t="s">
        <v>92</v>
      </c>
      <c r="C3" s="197"/>
      <c r="D3" s="197"/>
      <c r="E3" s="197"/>
      <c r="F3" s="197"/>
      <c r="G3" s="197"/>
      <c r="H3" s="197"/>
      <c r="I3" s="197"/>
      <c r="J3" s="198"/>
      <c r="K3" s="58"/>
      <c r="L3" s="58"/>
      <c r="M3" s="208" t="s">
        <v>1</v>
      </c>
      <c r="N3" s="202"/>
      <c r="O3" s="202"/>
      <c r="P3" s="202"/>
      <c r="Q3" s="202"/>
      <c r="R3" s="202"/>
      <c r="S3" s="202"/>
      <c r="T3" s="202"/>
      <c r="U3" s="204"/>
      <c r="V3" s="69"/>
      <c r="W3" s="75"/>
      <c r="Y3" s="226" t="s">
        <v>109</v>
      </c>
    </row>
    <row r="4" spans="1:25" ht="30" customHeight="1">
      <c r="A4" s="207"/>
      <c r="B4" s="66" t="s">
        <v>93</v>
      </c>
      <c r="C4" s="17" t="s">
        <v>94</v>
      </c>
      <c r="D4" s="17" t="s">
        <v>95</v>
      </c>
      <c r="E4" s="17" t="s">
        <v>96</v>
      </c>
      <c r="F4" s="17" t="s">
        <v>97</v>
      </c>
      <c r="G4" s="17" t="s">
        <v>98</v>
      </c>
      <c r="H4" s="17" t="s">
        <v>99</v>
      </c>
      <c r="I4" s="18" t="s">
        <v>100</v>
      </c>
      <c r="J4" s="19" t="s">
        <v>101</v>
      </c>
      <c r="K4" s="27" t="s">
        <v>40</v>
      </c>
      <c r="L4" s="29" t="s">
        <v>41</v>
      </c>
      <c r="M4" s="2" t="s">
        <v>3</v>
      </c>
      <c r="N4" s="3" t="s">
        <v>4</v>
      </c>
      <c r="O4" s="3" t="s">
        <v>5</v>
      </c>
      <c r="P4" s="3" t="s">
        <v>6</v>
      </c>
      <c r="Q4" s="3" t="s">
        <v>7</v>
      </c>
      <c r="R4" s="3" t="s">
        <v>8</v>
      </c>
      <c r="S4" s="3" t="s">
        <v>9</v>
      </c>
      <c r="T4" s="3" t="s">
        <v>10</v>
      </c>
      <c r="U4" s="4" t="s">
        <v>11</v>
      </c>
      <c r="V4" s="27" t="s">
        <v>40</v>
      </c>
      <c r="W4" s="75" t="s">
        <v>41</v>
      </c>
      <c r="Y4" s="227"/>
    </row>
    <row r="5" spans="1:25" ht="15" customHeight="1">
      <c r="A5" s="78"/>
      <c r="B5" s="79"/>
      <c r="C5" s="80"/>
      <c r="D5" s="80"/>
      <c r="E5" s="80"/>
      <c r="F5" s="80"/>
      <c r="G5" s="80"/>
      <c r="H5" s="80">
        <v>1</v>
      </c>
      <c r="I5" s="81"/>
      <c r="J5" s="82"/>
      <c r="K5" s="28">
        <f>IF(B5=1,$B$2,IF(C5=1,$C$2,IF(D5=1,$D$2,IF(E5=1,$E$2,IF(F5=1,$F$2,IF(G5=1,$G$2,IF(H5=1,$H$2,IF(I5=1,$I$2,IF(J5=1,$J$2,0)))))))))</f>
        <v>3.5</v>
      </c>
      <c r="L5" s="30">
        <f>80*K5</f>
        <v>280</v>
      </c>
      <c r="M5" s="86"/>
      <c r="N5" s="87">
        <v>1</v>
      </c>
      <c r="O5" s="87"/>
      <c r="P5" s="87"/>
      <c r="Q5" s="87"/>
      <c r="R5" s="87"/>
      <c r="S5" s="87"/>
      <c r="T5" s="87"/>
      <c r="U5" s="88"/>
      <c r="V5" s="28">
        <f>IF(M5=1,$B$2,IF(N5=1,$C$2,IF(O5=1,$D$2,IF(P5=1,$E$2,IF(Q5=1,$F$2,IF(R5=1,$G$2,IF(S5=1,$H$2,IF(T5=1,$I$2,IF(U5=1,$J$2,0)))))))))</f>
        <v>0.05</v>
      </c>
      <c r="W5" s="76">
        <f>47*V5</f>
        <v>2.35</v>
      </c>
      <c r="Y5" s="37">
        <f t="shared" ref="Y5:Y36" si="0">SUM(W5+L5)</f>
        <v>282.35000000000002</v>
      </c>
    </row>
    <row r="6" spans="1:25">
      <c r="A6" s="1"/>
      <c r="B6" s="24"/>
      <c r="C6" s="8"/>
      <c r="D6" s="8"/>
      <c r="E6" s="8"/>
      <c r="F6" s="8">
        <v>1</v>
      </c>
      <c r="G6" s="8"/>
      <c r="H6" s="8"/>
      <c r="I6" s="9"/>
      <c r="J6" s="10"/>
      <c r="K6" s="28">
        <f t="shared" ref="K6:K59" si="1">IF(B6=1,$B$2,IF(C6=1,$C$2,IF(D6=1,$D$2,IF(E6=1,$E$2,IF(F6=1,$F$2,IF(G6=1,$G$2,IF(H6=1,$H$2,IF(I6=1,$I$2,IF(J6=1,$J$2,0)))))))))</f>
        <v>0.71</v>
      </c>
      <c r="L6" s="30">
        <f t="shared" ref="L6:L59" si="2">80*K6</f>
        <v>56.8</v>
      </c>
      <c r="M6" s="83"/>
      <c r="N6" s="84"/>
      <c r="O6" s="84"/>
      <c r="P6" s="84">
        <v>1</v>
      </c>
      <c r="Q6" s="84"/>
      <c r="R6" s="84"/>
      <c r="S6" s="84"/>
      <c r="T6" s="84"/>
      <c r="U6" s="85"/>
      <c r="V6" s="28">
        <f t="shared" ref="V6:V59" si="3">IF(M6=1,$B$2,IF(N6=1,$C$2,IF(O6=1,$D$2,IF(P6=1,$E$2,IF(Q6=1,$F$2,IF(R6=1,$G$2,IF(S6=1,$H$2,IF(T6=1,$I$2,IF(U6=1,$J$2,0)))))))))</f>
        <v>0.36</v>
      </c>
      <c r="W6" s="76">
        <f t="shared" ref="W6:W59" si="4">47*V6</f>
        <v>16.919999999999998</v>
      </c>
      <c r="Y6" s="37">
        <f t="shared" si="0"/>
        <v>73.72</v>
      </c>
    </row>
    <row r="7" spans="1:25">
      <c r="A7" s="78"/>
      <c r="B7" s="79"/>
      <c r="C7" s="80"/>
      <c r="D7" s="80"/>
      <c r="E7" s="80"/>
      <c r="F7" s="80"/>
      <c r="G7" s="80">
        <v>1</v>
      </c>
      <c r="H7" s="80"/>
      <c r="I7" s="81"/>
      <c r="J7" s="82"/>
      <c r="K7" s="28">
        <f t="shared" si="1"/>
        <v>1.5</v>
      </c>
      <c r="L7" s="30">
        <f t="shared" si="2"/>
        <v>120</v>
      </c>
      <c r="M7" s="86">
        <v>1</v>
      </c>
      <c r="N7" s="87"/>
      <c r="O7" s="87"/>
      <c r="P7" s="87"/>
      <c r="Q7" s="87"/>
      <c r="R7" s="87"/>
      <c r="S7" s="87"/>
      <c r="T7" s="87"/>
      <c r="U7" s="88"/>
      <c r="V7" s="28">
        <f t="shared" si="3"/>
        <v>0</v>
      </c>
      <c r="W7" s="76">
        <f t="shared" si="4"/>
        <v>0</v>
      </c>
      <c r="Y7" s="37">
        <f t="shared" si="0"/>
        <v>120</v>
      </c>
    </row>
    <row r="8" spans="1:25">
      <c r="A8" s="1"/>
      <c r="B8" s="24"/>
      <c r="C8" s="8"/>
      <c r="D8" s="8"/>
      <c r="E8" s="8"/>
      <c r="F8" s="8">
        <v>1</v>
      </c>
      <c r="G8" s="8"/>
      <c r="H8" s="8"/>
      <c r="I8" s="9"/>
      <c r="J8" s="10"/>
      <c r="K8" s="28">
        <f t="shared" si="1"/>
        <v>0.71</v>
      </c>
      <c r="L8" s="30">
        <f t="shared" si="2"/>
        <v>56.8</v>
      </c>
      <c r="M8" s="83">
        <v>1</v>
      </c>
      <c r="N8" s="84"/>
      <c r="O8" s="84"/>
      <c r="P8" s="84"/>
      <c r="Q8" s="84"/>
      <c r="R8" s="84"/>
      <c r="S8" s="84"/>
      <c r="T8" s="84"/>
      <c r="U8" s="85"/>
      <c r="V8" s="28">
        <f t="shared" si="3"/>
        <v>0</v>
      </c>
      <c r="W8" s="76">
        <f t="shared" si="4"/>
        <v>0</v>
      </c>
      <c r="Y8" s="37">
        <f t="shared" si="0"/>
        <v>56.8</v>
      </c>
    </row>
    <row r="9" spans="1:25">
      <c r="A9" s="78"/>
      <c r="B9" s="79"/>
      <c r="C9" s="80"/>
      <c r="D9" s="80"/>
      <c r="E9" s="80">
        <v>1</v>
      </c>
      <c r="F9" s="80"/>
      <c r="G9" s="80"/>
      <c r="H9" s="80"/>
      <c r="I9" s="81"/>
      <c r="J9" s="82"/>
      <c r="K9" s="28">
        <f t="shared" si="1"/>
        <v>0.36</v>
      </c>
      <c r="L9" s="30">
        <f t="shared" si="2"/>
        <v>28.799999999999997</v>
      </c>
      <c r="M9" s="86">
        <v>1</v>
      </c>
      <c r="N9" s="87"/>
      <c r="O9" s="87"/>
      <c r="P9" s="87"/>
      <c r="Q9" s="87"/>
      <c r="R9" s="87"/>
      <c r="S9" s="87"/>
      <c r="T9" s="87"/>
      <c r="U9" s="88"/>
      <c r="V9" s="28">
        <f t="shared" si="3"/>
        <v>0</v>
      </c>
      <c r="W9" s="76">
        <f t="shared" si="4"/>
        <v>0</v>
      </c>
      <c r="Y9" s="37">
        <f t="shared" si="0"/>
        <v>28.799999999999997</v>
      </c>
    </row>
    <row r="10" spans="1:25">
      <c r="A10" s="1"/>
      <c r="B10" s="24"/>
      <c r="C10" s="8"/>
      <c r="D10" s="8"/>
      <c r="E10" s="8"/>
      <c r="F10" s="8"/>
      <c r="G10" s="8"/>
      <c r="H10" s="8">
        <v>1</v>
      </c>
      <c r="I10" s="9"/>
      <c r="J10" s="10"/>
      <c r="K10" s="28">
        <f t="shared" si="1"/>
        <v>3.5</v>
      </c>
      <c r="L10" s="30">
        <f t="shared" si="2"/>
        <v>280</v>
      </c>
      <c r="M10" s="83">
        <v>1</v>
      </c>
      <c r="N10" s="84"/>
      <c r="O10" s="84"/>
      <c r="P10" s="84"/>
      <c r="Q10" s="84"/>
      <c r="R10" s="84"/>
      <c r="S10" s="84"/>
      <c r="T10" s="84"/>
      <c r="U10" s="85"/>
      <c r="V10" s="28">
        <f t="shared" si="3"/>
        <v>0</v>
      </c>
      <c r="W10" s="76">
        <f t="shared" si="4"/>
        <v>0</v>
      </c>
      <c r="Y10" s="37">
        <f t="shared" si="0"/>
        <v>280</v>
      </c>
    </row>
    <row r="11" spans="1:25">
      <c r="A11" s="78"/>
      <c r="B11" s="79"/>
      <c r="C11" s="80"/>
      <c r="D11" s="80">
        <v>1</v>
      </c>
      <c r="E11" s="80"/>
      <c r="F11" s="80"/>
      <c r="G11" s="80"/>
      <c r="H11" s="80"/>
      <c r="I11" s="81"/>
      <c r="J11" s="82"/>
      <c r="K11" s="28">
        <f t="shared" si="1"/>
        <v>0.14000000000000001</v>
      </c>
      <c r="L11" s="30">
        <f t="shared" si="2"/>
        <v>11.200000000000001</v>
      </c>
      <c r="M11" s="86">
        <v>1</v>
      </c>
      <c r="N11" s="87"/>
      <c r="O11" s="87"/>
      <c r="P11" s="87"/>
      <c r="Q11" s="87"/>
      <c r="R11" s="87"/>
      <c r="S11" s="87"/>
      <c r="T11" s="87"/>
      <c r="U11" s="88"/>
      <c r="V11" s="28">
        <f t="shared" si="3"/>
        <v>0</v>
      </c>
      <c r="W11" s="76">
        <f t="shared" si="4"/>
        <v>0</v>
      </c>
      <c r="Y11" s="37">
        <f t="shared" si="0"/>
        <v>11.200000000000001</v>
      </c>
    </row>
    <row r="12" spans="1:25">
      <c r="A12" s="1"/>
      <c r="B12" s="24"/>
      <c r="C12" s="8"/>
      <c r="D12" s="8"/>
      <c r="E12" s="8"/>
      <c r="F12" s="8"/>
      <c r="G12" s="8">
        <v>1</v>
      </c>
      <c r="H12" s="8"/>
      <c r="I12" s="9"/>
      <c r="J12" s="10"/>
      <c r="K12" s="28">
        <f t="shared" si="1"/>
        <v>1.5</v>
      </c>
      <c r="L12" s="30">
        <f t="shared" si="2"/>
        <v>120</v>
      </c>
      <c r="M12" s="83">
        <v>1</v>
      </c>
      <c r="N12" s="84"/>
      <c r="O12" s="84"/>
      <c r="P12" s="84"/>
      <c r="Q12" s="84"/>
      <c r="R12" s="84"/>
      <c r="S12" s="84"/>
      <c r="T12" s="84"/>
      <c r="U12" s="85"/>
      <c r="V12" s="28">
        <f t="shared" si="3"/>
        <v>0</v>
      </c>
      <c r="W12" s="76">
        <f t="shared" si="4"/>
        <v>0</v>
      </c>
      <c r="Y12" s="37">
        <f t="shared" si="0"/>
        <v>120</v>
      </c>
    </row>
    <row r="13" spans="1:25">
      <c r="A13" s="78"/>
      <c r="B13" s="79"/>
      <c r="C13" s="80"/>
      <c r="D13" s="80"/>
      <c r="E13" s="80"/>
      <c r="F13" s="80">
        <v>1</v>
      </c>
      <c r="G13" s="80"/>
      <c r="H13" s="80"/>
      <c r="I13" s="81"/>
      <c r="J13" s="82"/>
      <c r="K13" s="28">
        <f t="shared" si="1"/>
        <v>0.71</v>
      </c>
      <c r="L13" s="30">
        <f t="shared" si="2"/>
        <v>56.8</v>
      </c>
      <c r="M13" s="86">
        <v>1</v>
      </c>
      <c r="N13" s="87"/>
      <c r="O13" s="87"/>
      <c r="P13" s="87"/>
      <c r="Q13" s="87"/>
      <c r="R13" s="87"/>
      <c r="S13" s="87"/>
      <c r="T13" s="87"/>
      <c r="U13" s="88"/>
      <c r="V13" s="28">
        <f t="shared" si="3"/>
        <v>0</v>
      </c>
      <c r="W13" s="76">
        <f t="shared" si="4"/>
        <v>0</v>
      </c>
      <c r="Y13" s="37">
        <f t="shared" si="0"/>
        <v>56.8</v>
      </c>
    </row>
    <row r="14" spans="1:25">
      <c r="A14" s="1"/>
      <c r="B14" s="24"/>
      <c r="C14" s="8"/>
      <c r="D14" s="8"/>
      <c r="E14" s="8">
        <v>1</v>
      </c>
      <c r="F14" s="8"/>
      <c r="G14" s="8"/>
      <c r="H14" s="8"/>
      <c r="I14" s="9"/>
      <c r="J14" s="10"/>
      <c r="K14" s="28">
        <f t="shared" si="1"/>
        <v>0.36</v>
      </c>
      <c r="L14" s="30">
        <f t="shared" si="2"/>
        <v>28.799999999999997</v>
      </c>
      <c r="M14" s="83">
        <v>1</v>
      </c>
      <c r="N14" s="84"/>
      <c r="O14" s="84"/>
      <c r="P14" s="84"/>
      <c r="Q14" s="84"/>
      <c r="R14" s="84"/>
      <c r="S14" s="84"/>
      <c r="T14" s="84"/>
      <c r="U14" s="85"/>
      <c r="V14" s="28">
        <f t="shared" si="3"/>
        <v>0</v>
      </c>
      <c r="W14" s="76">
        <f t="shared" si="4"/>
        <v>0</v>
      </c>
      <c r="Y14" s="37">
        <f t="shared" si="0"/>
        <v>28.799999999999997</v>
      </c>
    </row>
    <row r="15" spans="1:25">
      <c r="A15" s="78"/>
      <c r="B15" s="79"/>
      <c r="C15" s="80"/>
      <c r="D15" s="80"/>
      <c r="E15" s="80">
        <v>1</v>
      </c>
      <c r="F15" s="80"/>
      <c r="G15" s="80"/>
      <c r="H15" s="80"/>
      <c r="I15" s="81"/>
      <c r="J15" s="82"/>
      <c r="K15" s="28">
        <f t="shared" si="1"/>
        <v>0.36</v>
      </c>
      <c r="L15" s="30">
        <f t="shared" si="2"/>
        <v>28.799999999999997</v>
      </c>
      <c r="M15" s="86">
        <v>1</v>
      </c>
      <c r="N15" s="87"/>
      <c r="O15" s="87"/>
      <c r="P15" s="87"/>
      <c r="Q15" s="87"/>
      <c r="R15" s="87"/>
      <c r="S15" s="87"/>
      <c r="T15" s="87"/>
      <c r="U15" s="88"/>
      <c r="V15" s="28">
        <f t="shared" si="3"/>
        <v>0</v>
      </c>
      <c r="W15" s="76">
        <f t="shared" si="4"/>
        <v>0</v>
      </c>
      <c r="Y15" s="37">
        <f t="shared" si="0"/>
        <v>28.799999999999997</v>
      </c>
    </row>
    <row r="16" spans="1:25">
      <c r="A16" s="1"/>
      <c r="B16" s="24"/>
      <c r="C16" s="8"/>
      <c r="D16" s="8"/>
      <c r="E16" s="8"/>
      <c r="F16" s="8">
        <v>1</v>
      </c>
      <c r="G16" s="8"/>
      <c r="H16" s="8"/>
      <c r="I16" s="9"/>
      <c r="J16" s="10"/>
      <c r="K16" s="28">
        <f t="shared" si="1"/>
        <v>0.71</v>
      </c>
      <c r="L16" s="30">
        <f t="shared" si="2"/>
        <v>56.8</v>
      </c>
      <c r="M16" s="83">
        <v>1</v>
      </c>
      <c r="N16" s="84"/>
      <c r="O16" s="84"/>
      <c r="P16" s="84"/>
      <c r="Q16" s="84"/>
      <c r="R16" s="84"/>
      <c r="S16" s="84"/>
      <c r="T16" s="84"/>
      <c r="U16" s="85"/>
      <c r="V16" s="28">
        <f t="shared" si="3"/>
        <v>0</v>
      </c>
      <c r="W16" s="76">
        <f t="shared" si="4"/>
        <v>0</v>
      </c>
      <c r="Y16" s="37">
        <f t="shared" si="0"/>
        <v>56.8</v>
      </c>
    </row>
    <row r="17" spans="1:25">
      <c r="A17" s="78"/>
      <c r="B17" s="79"/>
      <c r="C17" s="80"/>
      <c r="D17" s="80"/>
      <c r="E17" s="80"/>
      <c r="F17" s="80"/>
      <c r="G17" s="80"/>
      <c r="H17" s="80">
        <v>1</v>
      </c>
      <c r="I17" s="81"/>
      <c r="J17" s="82"/>
      <c r="K17" s="28">
        <f t="shared" si="1"/>
        <v>3.5</v>
      </c>
      <c r="L17" s="30">
        <f t="shared" si="2"/>
        <v>280</v>
      </c>
      <c r="M17" s="86">
        <v>1</v>
      </c>
      <c r="N17" s="87"/>
      <c r="O17" s="87"/>
      <c r="P17" s="87"/>
      <c r="Q17" s="87"/>
      <c r="R17" s="87"/>
      <c r="S17" s="87"/>
      <c r="T17" s="87"/>
      <c r="U17" s="88"/>
      <c r="V17" s="28">
        <f t="shared" si="3"/>
        <v>0</v>
      </c>
      <c r="W17" s="76">
        <f t="shared" si="4"/>
        <v>0</v>
      </c>
      <c r="Y17" s="37">
        <f t="shared" si="0"/>
        <v>280</v>
      </c>
    </row>
    <row r="18" spans="1:25">
      <c r="A18" s="1"/>
      <c r="B18" s="24"/>
      <c r="C18" s="8"/>
      <c r="D18" s="8"/>
      <c r="E18" s="8"/>
      <c r="F18" s="8"/>
      <c r="G18" s="8">
        <v>1</v>
      </c>
      <c r="H18" s="8"/>
      <c r="I18" s="9"/>
      <c r="J18" s="10"/>
      <c r="K18" s="28">
        <f t="shared" si="1"/>
        <v>1.5</v>
      </c>
      <c r="L18" s="30">
        <f t="shared" si="2"/>
        <v>120</v>
      </c>
      <c r="M18" s="83"/>
      <c r="N18" s="84"/>
      <c r="O18" s="84">
        <v>1</v>
      </c>
      <c r="P18" s="84"/>
      <c r="Q18" s="84"/>
      <c r="R18" s="84"/>
      <c r="S18" s="84"/>
      <c r="T18" s="84"/>
      <c r="U18" s="85"/>
      <c r="V18" s="28">
        <f t="shared" si="3"/>
        <v>0.14000000000000001</v>
      </c>
      <c r="W18" s="76">
        <f t="shared" si="4"/>
        <v>6.580000000000001</v>
      </c>
      <c r="Y18" s="37">
        <f t="shared" si="0"/>
        <v>126.58</v>
      </c>
    </row>
    <row r="19" spans="1:25">
      <c r="A19" s="78"/>
      <c r="B19" s="79"/>
      <c r="C19" s="80"/>
      <c r="D19" s="80">
        <v>1</v>
      </c>
      <c r="E19" s="80"/>
      <c r="F19" s="80"/>
      <c r="G19" s="80"/>
      <c r="H19" s="80"/>
      <c r="I19" s="81"/>
      <c r="J19" s="82"/>
      <c r="K19" s="28">
        <f t="shared" si="1"/>
        <v>0.14000000000000001</v>
      </c>
      <c r="L19" s="30">
        <f t="shared" si="2"/>
        <v>11.200000000000001</v>
      </c>
      <c r="M19" s="86">
        <v>1</v>
      </c>
      <c r="N19" s="87"/>
      <c r="O19" s="87"/>
      <c r="P19" s="87"/>
      <c r="Q19" s="87"/>
      <c r="R19" s="87"/>
      <c r="S19" s="87"/>
      <c r="T19" s="87"/>
      <c r="U19" s="88"/>
      <c r="V19" s="28">
        <f t="shared" si="3"/>
        <v>0</v>
      </c>
      <c r="W19" s="76">
        <f t="shared" si="4"/>
        <v>0</v>
      </c>
      <c r="Y19" s="37">
        <f t="shared" si="0"/>
        <v>11.200000000000001</v>
      </c>
    </row>
    <row r="20" spans="1:25">
      <c r="A20" s="1"/>
      <c r="B20" s="24"/>
      <c r="C20" s="8"/>
      <c r="D20" s="8"/>
      <c r="E20" s="8"/>
      <c r="F20" s="8"/>
      <c r="G20" s="8"/>
      <c r="H20" s="8">
        <v>1</v>
      </c>
      <c r="I20" s="9"/>
      <c r="J20" s="10"/>
      <c r="K20" s="28">
        <f t="shared" si="1"/>
        <v>3.5</v>
      </c>
      <c r="L20" s="30">
        <f t="shared" si="2"/>
        <v>280</v>
      </c>
      <c r="M20" s="83">
        <v>1</v>
      </c>
      <c r="N20" s="84"/>
      <c r="O20" s="84"/>
      <c r="P20" s="84"/>
      <c r="Q20" s="84"/>
      <c r="R20" s="84"/>
      <c r="S20" s="84"/>
      <c r="T20" s="84"/>
      <c r="U20" s="85"/>
      <c r="V20" s="28">
        <f t="shared" si="3"/>
        <v>0</v>
      </c>
      <c r="W20" s="76">
        <f t="shared" si="4"/>
        <v>0</v>
      </c>
      <c r="Y20" s="37">
        <f t="shared" si="0"/>
        <v>280</v>
      </c>
    </row>
    <row r="21" spans="1:25">
      <c r="A21" s="78"/>
      <c r="B21" s="79"/>
      <c r="C21" s="80"/>
      <c r="D21" s="80"/>
      <c r="E21" s="80"/>
      <c r="F21" s="80"/>
      <c r="G21" s="80">
        <v>1</v>
      </c>
      <c r="H21" s="80"/>
      <c r="I21" s="81"/>
      <c r="J21" s="82"/>
      <c r="K21" s="28">
        <f t="shared" si="1"/>
        <v>1.5</v>
      </c>
      <c r="L21" s="30">
        <f t="shared" si="2"/>
        <v>120</v>
      </c>
      <c r="M21" s="86">
        <v>1</v>
      </c>
      <c r="N21" s="87"/>
      <c r="O21" s="87"/>
      <c r="P21" s="87"/>
      <c r="Q21" s="87"/>
      <c r="R21" s="87"/>
      <c r="S21" s="87"/>
      <c r="T21" s="87"/>
      <c r="U21" s="88"/>
      <c r="V21" s="28">
        <f t="shared" si="3"/>
        <v>0</v>
      </c>
      <c r="W21" s="76">
        <f t="shared" si="4"/>
        <v>0</v>
      </c>
      <c r="Y21" s="37">
        <f t="shared" si="0"/>
        <v>120</v>
      </c>
    </row>
    <row r="22" spans="1:25">
      <c r="A22" s="1"/>
      <c r="B22" s="24"/>
      <c r="C22" s="8"/>
      <c r="D22" s="8"/>
      <c r="E22" s="8">
        <v>1</v>
      </c>
      <c r="F22" s="8"/>
      <c r="G22" s="8"/>
      <c r="H22" s="8"/>
      <c r="I22" s="9"/>
      <c r="J22" s="10"/>
      <c r="K22" s="28">
        <f t="shared" si="1"/>
        <v>0.36</v>
      </c>
      <c r="L22" s="30">
        <f t="shared" si="2"/>
        <v>28.799999999999997</v>
      </c>
      <c r="M22" s="83">
        <v>1</v>
      </c>
      <c r="N22" s="84"/>
      <c r="O22" s="84"/>
      <c r="P22" s="84"/>
      <c r="Q22" s="84"/>
      <c r="R22" s="84"/>
      <c r="S22" s="84"/>
      <c r="T22" s="84"/>
      <c r="U22" s="85"/>
      <c r="V22" s="28">
        <f t="shared" si="3"/>
        <v>0</v>
      </c>
      <c r="W22" s="76">
        <f t="shared" si="4"/>
        <v>0</v>
      </c>
      <c r="Y22" s="37">
        <f t="shared" si="0"/>
        <v>28.799999999999997</v>
      </c>
    </row>
    <row r="23" spans="1:25">
      <c r="A23" s="78"/>
      <c r="B23" s="79"/>
      <c r="C23" s="80"/>
      <c r="D23" s="80"/>
      <c r="E23" s="80"/>
      <c r="F23" s="80"/>
      <c r="G23" s="80">
        <v>1</v>
      </c>
      <c r="H23" s="80"/>
      <c r="I23" s="81"/>
      <c r="J23" s="82"/>
      <c r="K23" s="28">
        <f t="shared" si="1"/>
        <v>1.5</v>
      </c>
      <c r="L23" s="30">
        <f t="shared" si="2"/>
        <v>120</v>
      </c>
      <c r="M23" s="86">
        <v>1</v>
      </c>
      <c r="N23" s="87"/>
      <c r="O23" s="87"/>
      <c r="P23" s="87"/>
      <c r="Q23" s="87"/>
      <c r="R23" s="87"/>
      <c r="S23" s="87"/>
      <c r="T23" s="87"/>
      <c r="U23" s="88"/>
      <c r="V23" s="28">
        <f t="shared" si="3"/>
        <v>0</v>
      </c>
      <c r="W23" s="76">
        <f t="shared" si="4"/>
        <v>0</v>
      </c>
      <c r="Y23" s="37">
        <f t="shared" si="0"/>
        <v>120</v>
      </c>
    </row>
    <row r="24" spans="1:25">
      <c r="A24" s="1"/>
      <c r="B24" s="24"/>
      <c r="C24" s="8"/>
      <c r="D24" s="8"/>
      <c r="E24" s="8"/>
      <c r="F24" s="8"/>
      <c r="G24" s="8">
        <v>1</v>
      </c>
      <c r="H24" s="8"/>
      <c r="I24" s="9"/>
      <c r="J24" s="10"/>
      <c r="K24" s="28">
        <f t="shared" si="1"/>
        <v>1.5</v>
      </c>
      <c r="L24" s="30">
        <f t="shared" si="2"/>
        <v>120</v>
      </c>
      <c r="M24" s="83">
        <v>1</v>
      </c>
      <c r="N24" s="84"/>
      <c r="O24" s="84"/>
      <c r="P24" s="84"/>
      <c r="Q24" s="84"/>
      <c r="R24" s="84"/>
      <c r="S24" s="84"/>
      <c r="T24" s="84"/>
      <c r="U24" s="85"/>
      <c r="V24" s="28">
        <f t="shared" si="3"/>
        <v>0</v>
      </c>
      <c r="W24" s="76">
        <f t="shared" si="4"/>
        <v>0</v>
      </c>
      <c r="Y24" s="37">
        <f t="shared" si="0"/>
        <v>120</v>
      </c>
    </row>
    <row r="25" spans="1:25">
      <c r="A25" s="78"/>
      <c r="B25" s="79"/>
      <c r="C25" s="80"/>
      <c r="D25" s="80">
        <v>1</v>
      </c>
      <c r="E25" s="80"/>
      <c r="F25" s="80"/>
      <c r="G25" s="80"/>
      <c r="H25" s="80"/>
      <c r="I25" s="81"/>
      <c r="J25" s="82"/>
      <c r="K25" s="28">
        <f t="shared" si="1"/>
        <v>0.14000000000000001</v>
      </c>
      <c r="L25" s="30">
        <f t="shared" si="2"/>
        <v>11.200000000000001</v>
      </c>
      <c r="M25" s="86">
        <v>1</v>
      </c>
      <c r="N25" s="87"/>
      <c r="O25" s="87"/>
      <c r="P25" s="87"/>
      <c r="Q25" s="87"/>
      <c r="R25" s="87"/>
      <c r="S25" s="87"/>
      <c r="T25" s="87"/>
      <c r="U25" s="88"/>
      <c r="V25" s="28">
        <f t="shared" si="3"/>
        <v>0</v>
      </c>
      <c r="W25" s="76">
        <f t="shared" si="4"/>
        <v>0</v>
      </c>
      <c r="Y25" s="37">
        <f t="shared" si="0"/>
        <v>11.200000000000001</v>
      </c>
    </row>
    <row r="26" spans="1:25">
      <c r="A26" s="1"/>
      <c r="B26" s="24"/>
      <c r="C26" s="8"/>
      <c r="D26" s="8"/>
      <c r="E26" s="8"/>
      <c r="F26" s="8"/>
      <c r="G26" s="8"/>
      <c r="H26" s="8"/>
      <c r="I26" s="9">
        <v>1</v>
      </c>
      <c r="J26" s="10"/>
      <c r="K26" s="28">
        <f t="shared" si="1"/>
        <v>6</v>
      </c>
      <c r="L26" s="30">
        <f t="shared" si="2"/>
        <v>480</v>
      </c>
      <c r="M26" s="83">
        <v>1</v>
      </c>
      <c r="N26" s="84"/>
      <c r="O26" s="84"/>
      <c r="P26" s="84"/>
      <c r="Q26" s="84"/>
      <c r="R26" s="84"/>
      <c r="S26" s="84"/>
      <c r="T26" s="84"/>
      <c r="U26" s="85"/>
      <c r="V26" s="28">
        <f t="shared" si="3"/>
        <v>0</v>
      </c>
      <c r="W26" s="76">
        <f t="shared" si="4"/>
        <v>0</v>
      </c>
      <c r="Y26" s="37">
        <f t="shared" si="0"/>
        <v>480</v>
      </c>
    </row>
    <row r="27" spans="1:25">
      <c r="A27" s="78"/>
      <c r="B27" s="79"/>
      <c r="C27" s="80"/>
      <c r="D27" s="80"/>
      <c r="E27" s="80"/>
      <c r="F27" s="80"/>
      <c r="G27" s="80">
        <v>1</v>
      </c>
      <c r="H27" s="80"/>
      <c r="I27" s="81"/>
      <c r="J27" s="82"/>
      <c r="K27" s="28">
        <f t="shared" si="1"/>
        <v>1.5</v>
      </c>
      <c r="L27" s="30">
        <f t="shared" si="2"/>
        <v>120</v>
      </c>
      <c r="M27" s="86">
        <v>1</v>
      </c>
      <c r="N27" s="87"/>
      <c r="O27" s="87"/>
      <c r="P27" s="87"/>
      <c r="Q27" s="87"/>
      <c r="R27" s="87"/>
      <c r="S27" s="87"/>
      <c r="T27" s="87"/>
      <c r="U27" s="88"/>
      <c r="V27" s="28">
        <f t="shared" si="3"/>
        <v>0</v>
      </c>
      <c r="W27" s="76">
        <f t="shared" si="4"/>
        <v>0</v>
      </c>
      <c r="Y27" s="37">
        <f t="shared" si="0"/>
        <v>120</v>
      </c>
    </row>
    <row r="28" spans="1:25">
      <c r="A28" s="1"/>
      <c r="B28" s="24"/>
      <c r="C28" s="8"/>
      <c r="D28" s="8"/>
      <c r="E28" s="8"/>
      <c r="F28" s="8">
        <v>1</v>
      </c>
      <c r="G28" s="8"/>
      <c r="H28" s="8"/>
      <c r="I28" s="9"/>
      <c r="J28" s="10"/>
      <c r="K28" s="28">
        <f t="shared" si="1"/>
        <v>0.71</v>
      </c>
      <c r="L28" s="30">
        <f t="shared" si="2"/>
        <v>56.8</v>
      </c>
      <c r="M28" s="83">
        <v>1</v>
      </c>
      <c r="N28" s="84"/>
      <c r="O28" s="84"/>
      <c r="P28" s="84"/>
      <c r="Q28" s="84"/>
      <c r="R28" s="84"/>
      <c r="S28" s="84"/>
      <c r="T28" s="84"/>
      <c r="U28" s="85"/>
      <c r="V28" s="28">
        <f t="shared" si="3"/>
        <v>0</v>
      </c>
      <c r="W28" s="76">
        <f t="shared" si="4"/>
        <v>0</v>
      </c>
      <c r="Y28" s="37">
        <f t="shared" si="0"/>
        <v>56.8</v>
      </c>
    </row>
    <row r="29" spans="1:25">
      <c r="A29" s="78"/>
      <c r="B29" s="79"/>
      <c r="C29" s="80"/>
      <c r="D29" s="80"/>
      <c r="E29" s="80"/>
      <c r="F29" s="80"/>
      <c r="G29" s="80"/>
      <c r="H29" s="80"/>
      <c r="I29" s="81">
        <v>1</v>
      </c>
      <c r="J29" s="82"/>
      <c r="K29" s="28">
        <f t="shared" si="1"/>
        <v>6</v>
      </c>
      <c r="L29" s="30">
        <f t="shared" si="2"/>
        <v>480</v>
      </c>
      <c r="M29" s="86"/>
      <c r="N29" s="87"/>
      <c r="O29" s="87"/>
      <c r="P29" s="87"/>
      <c r="Q29" s="87">
        <v>1</v>
      </c>
      <c r="R29" s="87"/>
      <c r="S29" s="87"/>
      <c r="T29" s="87"/>
      <c r="U29" s="88"/>
      <c r="V29" s="28">
        <f t="shared" si="3"/>
        <v>0.71</v>
      </c>
      <c r="W29" s="76">
        <f t="shared" si="4"/>
        <v>33.369999999999997</v>
      </c>
      <c r="Y29" s="37">
        <f t="shared" si="0"/>
        <v>513.37</v>
      </c>
    </row>
    <row r="30" spans="1:25">
      <c r="A30" s="1"/>
      <c r="B30" s="24"/>
      <c r="C30" s="8"/>
      <c r="D30" s="8"/>
      <c r="E30" s="8"/>
      <c r="F30" s="8">
        <v>1</v>
      </c>
      <c r="G30" s="8"/>
      <c r="H30" s="8"/>
      <c r="I30" s="9"/>
      <c r="J30" s="10"/>
      <c r="K30" s="28">
        <f t="shared" si="1"/>
        <v>0.71</v>
      </c>
      <c r="L30" s="30">
        <f t="shared" si="2"/>
        <v>56.8</v>
      </c>
      <c r="M30" s="83">
        <v>1</v>
      </c>
      <c r="N30" s="84"/>
      <c r="O30" s="84"/>
      <c r="P30" s="84"/>
      <c r="Q30" s="84"/>
      <c r="R30" s="84"/>
      <c r="S30" s="84"/>
      <c r="T30" s="84"/>
      <c r="U30" s="85"/>
      <c r="V30" s="28">
        <f t="shared" si="3"/>
        <v>0</v>
      </c>
      <c r="W30" s="76">
        <f t="shared" si="4"/>
        <v>0</v>
      </c>
      <c r="Y30" s="37">
        <f t="shared" si="0"/>
        <v>56.8</v>
      </c>
    </row>
    <row r="31" spans="1:25">
      <c r="A31" s="78"/>
      <c r="B31" s="79"/>
      <c r="C31" s="80"/>
      <c r="D31" s="80"/>
      <c r="E31" s="80">
        <v>1</v>
      </c>
      <c r="F31" s="80"/>
      <c r="G31" s="80"/>
      <c r="H31" s="80"/>
      <c r="I31" s="81"/>
      <c r="J31" s="82"/>
      <c r="K31" s="28">
        <f t="shared" si="1"/>
        <v>0.36</v>
      </c>
      <c r="L31" s="30">
        <f t="shared" si="2"/>
        <v>28.799999999999997</v>
      </c>
      <c r="M31" s="86">
        <v>1</v>
      </c>
      <c r="N31" s="87"/>
      <c r="O31" s="87"/>
      <c r="P31" s="87"/>
      <c r="Q31" s="87"/>
      <c r="R31" s="87"/>
      <c r="S31" s="87"/>
      <c r="T31" s="87"/>
      <c r="U31" s="88"/>
      <c r="V31" s="28">
        <f t="shared" si="3"/>
        <v>0</v>
      </c>
      <c r="W31" s="76">
        <f t="shared" si="4"/>
        <v>0</v>
      </c>
      <c r="Y31" s="37">
        <f t="shared" si="0"/>
        <v>28.799999999999997</v>
      </c>
    </row>
    <row r="32" spans="1:25">
      <c r="A32" s="1"/>
      <c r="B32" s="24"/>
      <c r="C32" s="8"/>
      <c r="D32" s="8"/>
      <c r="E32" s="8">
        <v>1</v>
      </c>
      <c r="F32" s="8"/>
      <c r="G32" s="8"/>
      <c r="H32" s="8"/>
      <c r="I32" s="9"/>
      <c r="J32" s="10"/>
      <c r="K32" s="28">
        <f t="shared" si="1"/>
        <v>0.36</v>
      </c>
      <c r="L32" s="30">
        <f t="shared" si="2"/>
        <v>28.799999999999997</v>
      </c>
      <c r="M32" s="83">
        <v>1</v>
      </c>
      <c r="N32" s="84"/>
      <c r="O32" s="84"/>
      <c r="P32" s="84"/>
      <c r="Q32" s="84"/>
      <c r="R32" s="84"/>
      <c r="S32" s="84"/>
      <c r="T32" s="84"/>
      <c r="U32" s="85"/>
      <c r="V32" s="28">
        <f t="shared" si="3"/>
        <v>0</v>
      </c>
      <c r="W32" s="76">
        <f t="shared" si="4"/>
        <v>0</v>
      </c>
      <c r="Y32" s="37">
        <f t="shared" si="0"/>
        <v>28.799999999999997</v>
      </c>
    </row>
    <row r="33" spans="1:25">
      <c r="A33" s="78"/>
      <c r="B33" s="79"/>
      <c r="C33" s="80"/>
      <c r="D33" s="80"/>
      <c r="E33" s="80"/>
      <c r="F33" s="80"/>
      <c r="G33" s="80">
        <v>1</v>
      </c>
      <c r="H33" s="80"/>
      <c r="I33" s="81"/>
      <c r="J33" s="82"/>
      <c r="K33" s="28">
        <f t="shared" si="1"/>
        <v>1.5</v>
      </c>
      <c r="L33" s="30">
        <f t="shared" si="2"/>
        <v>120</v>
      </c>
      <c r="M33" s="86"/>
      <c r="N33" s="87"/>
      <c r="O33" s="87"/>
      <c r="P33" s="87">
        <v>1</v>
      </c>
      <c r="Q33" s="87"/>
      <c r="R33" s="87"/>
      <c r="S33" s="87"/>
      <c r="T33" s="87"/>
      <c r="U33" s="88"/>
      <c r="V33" s="28">
        <f t="shared" si="3"/>
        <v>0.36</v>
      </c>
      <c r="W33" s="76">
        <f t="shared" si="4"/>
        <v>16.919999999999998</v>
      </c>
      <c r="Y33" s="37">
        <f t="shared" si="0"/>
        <v>136.91999999999999</v>
      </c>
    </row>
    <row r="34" spans="1:25">
      <c r="A34" s="1"/>
      <c r="B34" s="24"/>
      <c r="C34" s="8"/>
      <c r="D34" s="8"/>
      <c r="E34" s="8">
        <v>1</v>
      </c>
      <c r="F34" s="8"/>
      <c r="G34" s="8"/>
      <c r="H34" s="8"/>
      <c r="I34" s="9"/>
      <c r="J34" s="10"/>
      <c r="K34" s="28">
        <f t="shared" si="1"/>
        <v>0.36</v>
      </c>
      <c r="L34" s="30">
        <f t="shared" si="2"/>
        <v>28.799999999999997</v>
      </c>
      <c r="M34" s="83">
        <v>1</v>
      </c>
      <c r="N34" s="84"/>
      <c r="O34" s="84"/>
      <c r="P34" s="84"/>
      <c r="Q34" s="84"/>
      <c r="R34" s="84"/>
      <c r="S34" s="84"/>
      <c r="T34" s="84"/>
      <c r="U34" s="85"/>
      <c r="V34" s="28">
        <f t="shared" si="3"/>
        <v>0</v>
      </c>
      <c r="W34" s="76">
        <f t="shared" si="4"/>
        <v>0</v>
      </c>
      <c r="Y34" s="37">
        <f t="shared" si="0"/>
        <v>28.799999999999997</v>
      </c>
    </row>
    <row r="35" spans="1:25">
      <c r="A35" s="78"/>
      <c r="B35" s="79"/>
      <c r="C35" s="80"/>
      <c r="D35" s="80"/>
      <c r="E35" s="80"/>
      <c r="F35" s="80"/>
      <c r="G35" s="80">
        <v>1</v>
      </c>
      <c r="H35" s="80"/>
      <c r="I35" s="81"/>
      <c r="J35" s="82"/>
      <c r="K35" s="28">
        <f t="shared" si="1"/>
        <v>1.5</v>
      </c>
      <c r="L35" s="30">
        <f t="shared" si="2"/>
        <v>120</v>
      </c>
      <c r="M35" s="86">
        <v>1</v>
      </c>
      <c r="N35" s="87"/>
      <c r="O35" s="87"/>
      <c r="P35" s="87"/>
      <c r="Q35" s="87"/>
      <c r="R35" s="87"/>
      <c r="S35" s="87"/>
      <c r="T35" s="87"/>
      <c r="U35" s="88"/>
      <c r="V35" s="28">
        <f t="shared" si="3"/>
        <v>0</v>
      </c>
      <c r="W35" s="76">
        <f t="shared" si="4"/>
        <v>0</v>
      </c>
      <c r="Y35" s="37">
        <f t="shared" si="0"/>
        <v>120</v>
      </c>
    </row>
    <row r="36" spans="1:25">
      <c r="A36" s="1"/>
      <c r="B36" s="24"/>
      <c r="C36" s="8"/>
      <c r="D36" s="8"/>
      <c r="E36" s="8"/>
      <c r="F36" s="8"/>
      <c r="G36" s="8">
        <v>1</v>
      </c>
      <c r="H36" s="8"/>
      <c r="I36" s="9"/>
      <c r="J36" s="10"/>
      <c r="K36" s="28">
        <f t="shared" si="1"/>
        <v>1.5</v>
      </c>
      <c r="L36" s="30">
        <f t="shared" si="2"/>
        <v>120</v>
      </c>
      <c r="M36" s="83">
        <v>1</v>
      </c>
      <c r="N36" s="84"/>
      <c r="O36" s="84"/>
      <c r="P36" s="84"/>
      <c r="Q36" s="84"/>
      <c r="R36" s="84"/>
      <c r="S36" s="84"/>
      <c r="T36" s="84"/>
      <c r="U36" s="85"/>
      <c r="V36" s="28">
        <f t="shared" si="3"/>
        <v>0</v>
      </c>
      <c r="W36" s="76">
        <f t="shared" si="4"/>
        <v>0</v>
      </c>
      <c r="Y36" s="37">
        <f t="shared" si="0"/>
        <v>120</v>
      </c>
    </row>
    <row r="37" spans="1:25">
      <c r="A37" s="78"/>
      <c r="B37" s="79"/>
      <c r="C37" s="80"/>
      <c r="D37" s="80"/>
      <c r="E37" s="80"/>
      <c r="F37" s="80"/>
      <c r="G37" s="80"/>
      <c r="H37" s="80">
        <v>1</v>
      </c>
      <c r="I37" s="81"/>
      <c r="J37" s="82"/>
      <c r="K37" s="28">
        <f t="shared" si="1"/>
        <v>3.5</v>
      </c>
      <c r="L37" s="30">
        <f t="shared" si="2"/>
        <v>280</v>
      </c>
      <c r="M37" s="86">
        <v>1</v>
      </c>
      <c r="N37" s="87"/>
      <c r="O37" s="87"/>
      <c r="P37" s="87"/>
      <c r="Q37" s="87"/>
      <c r="R37" s="87"/>
      <c r="S37" s="87"/>
      <c r="T37" s="87"/>
      <c r="U37" s="88"/>
      <c r="V37" s="28">
        <f t="shared" si="3"/>
        <v>0</v>
      </c>
      <c r="W37" s="76">
        <f t="shared" si="4"/>
        <v>0</v>
      </c>
      <c r="Y37" s="37">
        <f t="shared" ref="Y37:Y59" si="5">SUM(W37+L37)</f>
        <v>280</v>
      </c>
    </row>
    <row r="38" spans="1:25">
      <c r="A38" s="1"/>
      <c r="B38" s="24"/>
      <c r="C38" s="8"/>
      <c r="D38" s="8"/>
      <c r="E38" s="8"/>
      <c r="F38" s="8"/>
      <c r="G38" s="8"/>
      <c r="H38" s="8">
        <v>1</v>
      </c>
      <c r="I38" s="9"/>
      <c r="J38" s="10"/>
      <c r="K38" s="28">
        <f t="shared" si="1"/>
        <v>3.5</v>
      </c>
      <c r="L38" s="30">
        <f t="shared" si="2"/>
        <v>280</v>
      </c>
      <c r="M38" s="83">
        <v>1</v>
      </c>
      <c r="N38" s="84"/>
      <c r="O38" s="84"/>
      <c r="P38" s="84"/>
      <c r="Q38" s="84"/>
      <c r="R38" s="84"/>
      <c r="S38" s="84"/>
      <c r="T38" s="84"/>
      <c r="U38" s="85"/>
      <c r="V38" s="28">
        <f t="shared" si="3"/>
        <v>0</v>
      </c>
      <c r="W38" s="76">
        <f t="shared" si="4"/>
        <v>0</v>
      </c>
      <c r="Y38" s="37">
        <f t="shared" si="5"/>
        <v>280</v>
      </c>
    </row>
    <row r="39" spans="1:25">
      <c r="A39" s="78"/>
      <c r="B39" s="79"/>
      <c r="C39" s="80"/>
      <c r="D39" s="80"/>
      <c r="E39" s="80"/>
      <c r="F39" s="80">
        <v>1</v>
      </c>
      <c r="G39" s="80"/>
      <c r="H39" s="80"/>
      <c r="I39" s="81"/>
      <c r="J39" s="82"/>
      <c r="K39" s="28">
        <f t="shared" si="1"/>
        <v>0.71</v>
      </c>
      <c r="L39" s="30">
        <f t="shared" si="2"/>
        <v>56.8</v>
      </c>
      <c r="M39" s="86">
        <v>1</v>
      </c>
      <c r="N39" s="87"/>
      <c r="O39" s="87"/>
      <c r="P39" s="87"/>
      <c r="Q39" s="87"/>
      <c r="R39" s="87"/>
      <c r="S39" s="87"/>
      <c r="T39" s="87"/>
      <c r="U39" s="88"/>
      <c r="V39" s="28">
        <f t="shared" si="3"/>
        <v>0</v>
      </c>
      <c r="W39" s="76">
        <f t="shared" si="4"/>
        <v>0</v>
      </c>
      <c r="Y39" s="37">
        <f t="shared" si="5"/>
        <v>56.8</v>
      </c>
    </row>
    <row r="40" spans="1:25">
      <c r="A40" s="1"/>
      <c r="B40" s="24"/>
      <c r="C40" s="8"/>
      <c r="D40" s="8"/>
      <c r="E40" s="8"/>
      <c r="F40" s="8"/>
      <c r="G40" s="8"/>
      <c r="H40" s="8">
        <v>1</v>
      </c>
      <c r="I40" s="9"/>
      <c r="J40" s="10"/>
      <c r="K40" s="28">
        <f t="shared" si="1"/>
        <v>3.5</v>
      </c>
      <c r="L40" s="30">
        <f t="shared" si="2"/>
        <v>280</v>
      </c>
      <c r="M40" s="83">
        <v>1</v>
      </c>
      <c r="N40" s="84"/>
      <c r="O40" s="84"/>
      <c r="P40" s="84"/>
      <c r="Q40" s="84"/>
      <c r="R40" s="84"/>
      <c r="S40" s="84"/>
      <c r="T40" s="84"/>
      <c r="U40" s="85"/>
      <c r="V40" s="28">
        <f t="shared" si="3"/>
        <v>0</v>
      </c>
      <c r="W40" s="76">
        <f t="shared" si="4"/>
        <v>0</v>
      </c>
      <c r="Y40" s="37">
        <f t="shared" si="5"/>
        <v>280</v>
      </c>
    </row>
    <row r="41" spans="1:25">
      <c r="A41" s="78"/>
      <c r="B41" s="79"/>
      <c r="C41" s="80"/>
      <c r="D41" s="80"/>
      <c r="E41" s="80"/>
      <c r="F41" s="80"/>
      <c r="G41" s="80"/>
      <c r="H41" s="80">
        <v>1</v>
      </c>
      <c r="I41" s="81"/>
      <c r="J41" s="82"/>
      <c r="K41" s="28">
        <f t="shared" si="1"/>
        <v>3.5</v>
      </c>
      <c r="L41" s="30">
        <f t="shared" si="2"/>
        <v>280</v>
      </c>
      <c r="M41" s="86">
        <v>1</v>
      </c>
      <c r="N41" s="87"/>
      <c r="O41" s="87"/>
      <c r="P41" s="87"/>
      <c r="Q41" s="87"/>
      <c r="R41" s="87"/>
      <c r="S41" s="87"/>
      <c r="T41" s="87"/>
      <c r="U41" s="88"/>
      <c r="V41" s="28">
        <f t="shared" si="3"/>
        <v>0</v>
      </c>
      <c r="W41" s="76">
        <f t="shared" si="4"/>
        <v>0</v>
      </c>
      <c r="Y41" s="37">
        <f t="shared" si="5"/>
        <v>280</v>
      </c>
    </row>
    <row r="42" spans="1:25">
      <c r="A42" s="1"/>
      <c r="B42" s="24"/>
      <c r="C42" s="8"/>
      <c r="D42" s="8">
        <v>1</v>
      </c>
      <c r="E42" s="8"/>
      <c r="F42" s="8"/>
      <c r="G42" s="8"/>
      <c r="H42" s="8"/>
      <c r="I42" s="9"/>
      <c r="J42" s="10"/>
      <c r="K42" s="28">
        <f t="shared" si="1"/>
        <v>0.14000000000000001</v>
      </c>
      <c r="L42" s="30">
        <f t="shared" si="2"/>
        <v>11.200000000000001</v>
      </c>
      <c r="M42" s="83">
        <v>1</v>
      </c>
      <c r="N42" s="84"/>
      <c r="O42" s="84"/>
      <c r="P42" s="84"/>
      <c r="Q42" s="84"/>
      <c r="R42" s="84"/>
      <c r="S42" s="84"/>
      <c r="T42" s="84"/>
      <c r="U42" s="85"/>
      <c r="V42" s="28">
        <f t="shared" si="3"/>
        <v>0</v>
      </c>
      <c r="W42" s="76">
        <f t="shared" si="4"/>
        <v>0</v>
      </c>
      <c r="Y42" s="37">
        <f t="shared" si="5"/>
        <v>11.200000000000001</v>
      </c>
    </row>
    <row r="43" spans="1:25">
      <c r="A43" s="78"/>
      <c r="B43" s="79"/>
      <c r="C43" s="80"/>
      <c r="D43" s="80"/>
      <c r="E43" s="80"/>
      <c r="F43" s="80"/>
      <c r="G43" s="80">
        <v>1</v>
      </c>
      <c r="H43" s="80"/>
      <c r="I43" s="81"/>
      <c r="J43" s="82"/>
      <c r="K43" s="28">
        <f t="shared" si="1"/>
        <v>1.5</v>
      </c>
      <c r="L43" s="30">
        <f t="shared" si="2"/>
        <v>120</v>
      </c>
      <c r="M43" s="86">
        <v>1</v>
      </c>
      <c r="N43" s="87"/>
      <c r="O43" s="87"/>
      <c r="P43" s="87"/>
      <c r="Q43" s="87"/>
      <c r="R43" s="87"/>
      <c r="S43" s="87"/>
      <c r="T43" s="87"/>
      <c r="U43" s="88"/>
      <c r="V43" s="28">
        <f t="shared" si="3"/>
        <v>0</v>
      </c>
      <c r="W43" s="76">
        <f t="shared" si="4"/>
        <v>0</v>
      </c>
      <c r="Y43" s="37">
        <f t="shared" si="5"/>
        <v>120</v>
      </c>
    </row>
    <row r="44" spans="1:25">
      <c r="A44" s="1"/>
      <c r="B44" s="24"/>
      <c r="C44" s="8"/>
      <c r="D44" s="8"/>
      <c r="E44" s="8"/>
      <c r="F44" s="8">
        <v>1</v>
      </c>
      <c r="G44" s="8"/>
      <c r="H44" s="8"/>
      <c r="I44" s="9"/>
      <c r="J44" s="10"/>
      <c r="K44" s="28">
        <f t="shared" si="1"/>
        <v>0.71</v>
      </c>
      <c r="L44" s="30">
        <f t="shared" si="2"/>
        <v>56.8</v>
      </c>
      <c r="M44" s="83">
        <v>1</v>
      </c>
      <c r="N44" s="84"/>
      <c r="O44" s="84"/>
      <c r="P44" s="84"/>
      <c r="Q44" s="84"/>
      <c r="R44" s="84"/>
      <c r="S44" s="84"/>
      <c r="T44" s="84"/>
      <c r="U44" s="85"/>
      <c r="V44" s="28">
        <f t="shared" si="3"/>
        <v>0</v>
      </c>
      <c r="W44" s="76">
        <f t="shared" si="4"/>
        <v>0</v>
      </c>
      <c r="Y44" s="37">
        <f t="shared" si="5"/>
        <v>56.8</v>
      </c>
    </row>
    <row r="45" spans="1:25">
      <c r="A45" s="78"/>
      <c r="B45" s="79"/>
      <c r="C45" s="80"/>
      <c r="D45" s="80"/>
      <c r="E45" s="80">
        <v>1</v>
      </c>
      <c r="F45" s="80"/>
      <c r="G45" s="80"/>
      <c r="H45" s="80"/>
      <c r="I45" s="81"/>
      <c r="J45" s="82"/>
      <c r="K45" s="28">
        <f t="shared" si="1"/>
        <v>0.36</v>
      </c>
      <c r="L45" s="30">
        <f t="shared" si="2"/>
        <v>28.799999999999997</v>
      </c>
      <c r="M45" s="86">
        <v>1</v>
      </c>
      <c r="N45" s="87"/>
      <c r="O45" s="87"/>
      <c r="P45" s="87"/>
      <c r="Q45" s="87"/>
      <c r="R45" s="87"/>
      <c r="S45" s="87"/>
      <c r="T45" s="87"/>
      <c r="U45" s="88"/>
      <c r="V45" s="28">
        <f t="shared" si="3"/>
        <v>0</v>
      </c>
      <c r="W45" s="76">
        <f t="shared" si="4"/>
        <v>0</v>
      </c>
      <c r="Y45" s="37">
        <f t="shared" si="5"/>
        <v>28.799999999999997</v>
      </c>
    </row>
    <row r="46" spans="1:25">
      <c r="A46" s="1"/>
      <c r="B46" s="24"/>
      <c r="C46" s="8"/>
      <c r="D46" s="8"/>
      <c r="E46" s="8"/>
      <c r="F46" s="8"/>
      <c r="G46" s="8">
        <v>1</v>
      </c>
      <c r="H46" s="8"/>
      <c r="I46" s="9"/>
      <c r="J46" s="10"/>
      <c r="K46" s="28">
        <f t="shared" si="1"/>
        <v>1.5</v>
      </c>
      <c r="L46" s="30">
        <f t="shared" si="2"/>
        <v>120</v>
      </c>
      <c r="M46" s="83"/>
      <c r="N46" s="84"/>
      <c r="O46" s="84"/>
      <c r="P46" s="84"/>
      <c r="Q46" s="84">
        <v>1</v>
      </c>
      <c r="R46" s="84"/>
      <c r="S46" s="84"/>
      <c r="T46" s="84"/>
      <c r="U46" s="85"/>
      <c r="V46" s="28">
        <f t="shared" si="3"/>
        <v>0.71</v>
      </c>
      <c r="W46" s="76">
        <f t="shared" si="4"/>
        <v>33.369999999999997</v>
      </c>
      <c r="Y46" s="37">
        <f t="shared" si="5"/>
        <v>153.37</v>
      </c>
    </row>
    <row r="47" spans="1:25">
      <c r="A47" s="78"/>
      <c r="B47" s="79"/>
      <c r="C47" s="80"/>
      <c r="D47" s="80"/>
      <c r="E47" s="80"/>
      <c r="F47" s="80"/>
      <c r="G47" s="80"/>
      <c r="H47" s="80">
        <v>1</v>
      </c>
      <c r="I47" s="81"/>
      <c r="J47" s="82"/>
      <c r="K47" s="28">
        <f t="shared" si="1"/>
        <v>3.5</v>
      </c>
      <c r="L47" s="30">
        <f t="shared" si="2"/>
        <v>280</v>
      </c>
      <c r="M47" s="86">
        <v>1</v>
      </c>
      <c r="N47" s="87"/>
      <c r="O47" s="87"/>
      <c r="P47" s="87"/>
      <c r="Q47" s="87"/>
      <c r="R47" s="87"/>
      <c r="S47" s="87"/>
      <c r="T47" s="87"/>
      <c r="U47" s="88"/>
      <c r="V47" s="28">
        <f t="shared" si="3"/>
        <v>0</v>
      </c>
      <c r="W47" s="76">
        <f t="shared" si="4"/>
        <v>0</v>
      </c>
      <c r="Y47" s="37">
        <f t="shared" si="5"/>
        <v>280</v>
      </c>
    </row>
    <row r="48" spans="1:25">
      <c r="A48" s="1"/>
      <c r="B48" s="24"/>
      <c r="C48" s="8"/>
      <c r="D48" s="8"/>
      <c r="E48" s="8"/>
      <c r="F48" s="8"/>
      <c r="G48" s="8">
        <v>1</v>
      </c>
      <c r="H48" s="8"/>
      <c r="I48" s="9"/>
      <c r="J48" s="10"/>
      <c r="K48" s="28">
        <f t="shared" si="1"/>
        <v>1.5</v>
      </c>
      <c r="L48" s="30">
        <f t="shared" si="2"/>
        <v>120</v>
      </c>
      <c r="M48" s="83">
        <v>1</v>
      </c>
      <c r="N48" s="84"/>
      <c r="O48" s="84"/>
      <c r="P48" s="84"/>
      <c r="Q48" s="84"/>
      <c r="R48" s="84"/>
      <c r="S48" s="84"/>
      <c r="T48" s="84"/>
      <c r="U48" s="85"/>
      <c r="V48" s="28">
        <f t="shared" si="3"/>
        <v>0</v>
      </c>
      <c r="W48" s="76">
        <f t="shared" si="4"/>
        <v>0</v>
      </c>
      <c r="Y48" s="37">
        <f t="shared" si="5"/>
        <v>120</v>
      </c>
    </row>
    <row r="49" spans="1:25">
      <c r="A49" s="78"/>
      <c r="B49" s="79"/>
      <c r="C49" s="80"/>
      <c r="D49" s="80"/>
      <c r="E49" s="80"/>
      <c r="F49" s="80"/>
      <c r="G49" s="80"/>
      <c r="H49" s="80">
        <v>1</v>
      </c>
      <c r="I49" s="81"/>
      <c r="J49" s="82"/>
      <c r="K49" s="28">
        <f t="shared" si="1"/>
        <v>3.5</v>
      </c>
      <c r="L49" s="30">
        <f t="shared" si="2"/>
        <v>280</v>
      </c>
      <c r="M49" s="86">
        <v>1</v>
      </c>
      <c r="N49" s="87"/>
      <c r="O49" s="87"/>
      <c r="P49" s="87"/>
      <c r="Q49" s="87"/>
      <c r="R49" s="87"/>
      <c r="S49" s="87"/>
      <c r="T49" s="87"/>
      <c r="U49" s="88"/>
      <c r="V49" s="28">
        <f t="shared" si="3"/>
        <v>0</v>
      </c>
      <c r="W49" s="76">
        <f t="shared" si="4"/>
        <v>0</v>
      </c>
      <c r="Y49" s="37">
        <f t="shared" si="5"/>
        <v>280</v>
      </c>
    </row>
    <row r="50" spans="1:25">
      <c r="A50" s="1"/>
      <c r="B50" s="24">
        <v>1</v>
      </c>
      <c r="C50" s="8"/>
      <c r="D50" s="8"/>
      <c r="E50" s="8"/>
      <c r="F50" s="8"/>
      <c r="G50" s="8"/>
      <c r="H50" s="8"/>
      <c r="I50" s="9"/>
      <c r="J50" s="10"/>
      <c r="K50" s="28">
        <f t="shared" si="1"/>
        <v>0</v>
      </c>
      <c r="L50" s="30">
        <f t="shared" si="2"/>
        <v>0</v>
      </c>
      <c r="M50" s="83">
        <v>1</v>
      </c>
      <c r="N50" s="84"/>
      <c r="O50" s="84"/>
      <c r="P50" s="84"/>
      <c r="Q50" s="84"/>
      <c r="R50" s="84"/>
      <c r="S50" s="84"/>
      <c r="T50" s="84"/>
      <c r="U50" s="85"/>
      <c r="V50" s="28">
        <f t="shared" si="3"/>
        <v>0</v>
      </c>
      <c r="W50" s="76">
        <f t="shared" si="4"/>
        <v>0</v>
      </c>
      <c r="Y50" s="37">
        <f t="shared" si="5"/>
        <v>0</v>
      </c>
    </row>
    <row r="51" spans="1:25">
      <c r="A51" s="78"/>
      <c r="B51" s="79"/>
      <c r="C51" s="80"/>
      <c r="D51" s="80"/>
      <c r="E51" s="80"/>
      <c r="F51" s="80"/>
      <c r="G51" s="80">
        <v>1</v>
      </c>
      <c r="H51" s="80"/>
      <c r="I51" s="81"/>
      <c r="J51" s="82"/>
      <c r="K51" s="28">
        <f t="shared" si="1"/>
        <v>1.5</v>
      </c>
      <c r="L51" s="30">
        <f t="shared" si="2"/>
        <v>120</v>
      </c>
      <c r="M51" s="86">
        <v>1</v>
      </c>
      <c r="N51" s="87"/>
      <c r="O51" s="87"/>
      <c r="P51" s="87"/>
      <c r="Q51" s="87"/>
      <c r="R51" s="87"/>
      <c r="S51" s="87"/>
      <c r="T51" s="87"/>
      <c r="U51" s="88"/>
      <c r="V51" s="28">
        <f t="shared" si="3"/>
        <v>0</v>
      </c>
      <c r="W51" s="76">
        <f t="shared" si="4"/>
        <v>0</v>
      </c>
      <c r="Y51" s="37">
        <f t="shared" si="5"/>
        <v>120</v>
      </c>
    </row>
    <row r="52" spans="1:25">
      <c r="A52" s="1"/>
      <c r="B52" s="24"/>
      <c r="C52" s="8"/>
      <c r="D52" s="8"/>
      <c r="E52" s="8"/>
      <c r="F52" s="8"/>
      <c r="G52" s="8"/>
      <c r="H52" s="8">
        <v>1</v>
      </c>
      <c r="I52" s="9"/>
      <c r="J52" s="10"/>
      <c r="K52" s="28">
        <f t="shared" si="1"/>
        <v>3.5</v>
      </c>
      <c r="L52" s="30">
        <f t="shared" si="2"/>
        <v>280</v>
      </c>
      <c r="M52" s="83"/>
      <c r="N52" s="84"/>
      <c r="O52" s="84">
        <v>1</v>
      </c>
      <c r="P52" s="84"/>
      <c r="Q52" s="84"/>
      <c r="R52" s="84"/>
      <c r="S52" s="84"/>
      <c r="T52" s="84"/>
      <c r="U52" s="85"/>
      <c r="V52" s="28">
        <f t="shared" si="3"/>
        <v>0.14000000000000001</v>
      </c>
      <c r="W52" s="76">
        <f t="shared" si="4"/>
        <v>6.580000000000001</v>
      </c>
      <c r="Y52" s="37">
        <f t="shared" si="5"/>
        <v>286.58</v>
      </c>
    </row>
    <row r="53" spans="1:25">
      <c r="A53" s="78"/>
      <c r="B53" s="79"/>
      <c r="C53" s="80"/>
      <c r="D53" s="80"/>
      <c r="E53" s="80"/>
      <c r="F53" s="80">
        <v>1</v>
      </c>
      <c r="G53" s="80"/>
      <c r="H53" s="80"/>
      <c r="I53" s="81"/>
      <c r="J53" s="82"/>
      <c r="K53" s="28">
        <f t="shared" si="1"/>
        <v>0.71</v>
      </c>
      <c r="L53" s="30">
        <f t="shared" si="2"/>
        <v>56.8</v>
      </c>
      <c r="M53" s="86"/>
      <c r="N53" s="87"/>
      <c r="O53" s="87">
        <v>1</v>
      </c>
      <c r="P53" s="87"/>
      <c r="Q53" s="87"/>
      <c r="R53" s="87"/>
      <c r="S53" s="87"/>
      <c r="T53" s="87"/>
      <c r="U53" s="88"/>
      <c r="V53" s="28">
        <f t="shared" si="3"/>
        <v>0.14000000000000001</v>
      </c>
      <c r="W53" s="76">
        <f t="shared" si="4"/>
        <v>6.580000000000001</v>
      </c>
      <c r="Y53" s="37">
        <f t="shared" si="5"/>
        <v>63.379999999999995</v>
      </c>
    </row>
    <row r="54" spans="1:25">
      <c r="A54" s="1"/>
      <c r="B54" s="24"/>
      <c r="C54" s="8"/>
      <c r="D54" s="8"/>
      <c r="E54" s="8"/>
      <c r="F54" s="8">
        <v>1</v>
      </c>
      <c r="G54" s="8"/>
      <c r="H54" s="8"/>
      <c r="I54" s="9"/>
      <c r="J54" s="10"/>
      <c r="K54" s="28">
        <f t="shared" si="1"/>
        <v>0.71</v>
      </c>
      <c r="L54" s="30">
        <f t="shared" si="2"/>
        <v>56.8</v>
      </c>
      <c r="M54" s="83">
        <v>1</v>
      </c>
      <c r="N54" s="84"/>
      <c r="O54" s="84"/>
      <c r="P54" s="84"/>
      <c r="Q54" s="84"/>
      <c r="R54" s="84"/>
      <c r="S54" s="84"/>
      <c r="T54" s="84"/>
      <c r="U54" s="85"/>
      <c r="V54" s="28">
        <f t="shared" si="3"/>
        <v>0</v>
      </c>
      <c r="W54" s="76">
        <f t="shared" si="4"/>
        <v>0</v>
      </c>
      <c r="Y54" s="37">
        <f t="shared" si="5"/>
        <v>56.8</v>
      </c>
    </row>
    <row r="55" spans="1:25">
      <c r="A55" s="78"/>
      <c r="B55" s="79"/>
      <c r="C55" s="80">
        <v>1</v>
      </c>
      <c r="D55" s="80"/>
      <c r="E55" s="80"/>
      <c r="F55" s="80"/>
      <c r="G55" s="80"/>
      <c r="H55" s="80"/>
      <c r="I55" s="81"/>
      <c r="J55" s="82"/>
      <c r="K55" s="28">
        <f t="shared" si="1"/>
        <v>0.05</v>
      </c>
      <c r="L55" s="30">
        <f t="shared" si="2"/>
        <v>4</v>
      </c>
      <c r="M55" s="86">
        <v>1</v>
      </c>
      <c r="N55" s="87"/>
      <c r="O55" s="87"/>
      <c r="P55" s="87"/>
      <c r="Q55" s="87"/>
      <c r="R55" s="87"/>
      <c r="S55" s="87"/>
      <c r="T55" s="87"/>
      <c r="U55" s="88"/>
      <c r="V55" s="28">
        <f t="shared" si="3"/>
        <v>0</v>
      </c>
      <c r="W55" s="76">
        <f t="shared" si="4"/>
        <v>0</v>
      </c>
      <c r="Y55" s="37">
        <f t="shared" si="5"/>
        <v>4</v>
      </c>
    </row>
    <row r="56" spans="1:25">
      <c r="A56" s="1"/>
      <c r="B56" s="24"/>
      <c r="C56" s="8"/>
      <c r="D56" s="8"/>
      <c r="E56" s="8"/>
      <c r="F56" s="8">
        <v>1</v>
      </c>
      <c r="G56" s="8"/>
      <c r="H56" s="8"/>
      <c r="I56" s="9"/>
      <c r="J56" s="10"/>
      <c r="K56" s="28">
        <f t="shared" si="1"/>
        <v>0.71</v>
      </c>
      <c r="L56" s="30">
        <f t="shared" si="2"/>
        <v>56.8</v>
      </c>
      <c r="M56" s="83">
        <v>1</v>
      </c>
      <c r="N56" s="84"/>
      <c r="O56" s="84"/>
      <c r="P56" s="84"/>
      <c r="Q56" s="84"/>
      <c r="R56" s="84"/>
      <c r="S56" s="84"/>
      <c r="T56" s="84"/>
      <c r="U56" s="85"/>
      <c r="V56" s="28">
        <f t="shared" si="3"/>
        <v>0</v>
      </c>
      <c r="W56" s="76">
        <f t="shared" si="4"/>
        <v>0</v>
      </c>
      <c r="Y56" s="37">
        <f t="shared" si="5"/>
        <v>56.8</v>
      </c>
    </row>
    <row r="57" spans="1:25">
      <c r="A57" s="78"/>
      <c r="B57" s="79"/>
      <c r="C57" s="80"/>
      <c r="D57" s="80"/>
      <c r="E57" s="80"/>
      <c r="F57" s="80"/>
      <c r="G57" s="80">
        <v>1</v>
      </c>
      <c r="H57" s="80"/>
      <c r="I57" s="81"/>
      <c r="J57" s="82"/>
      <c r="K57" s="28">
        <f t="shared" si="1"/>
        <v>1.5</v>
      </c>
      <c r="L57" s="30">
        <f t="shared" si="2"/>
        <v>120</v>
      </c>
      <c r="M57" s="86">
        <v>1</v>
      </c>
      <c r="N57" s="87"/>
      <c r="O57" s="87"/>
      <c r="P57" s="87"/>
      <c r="Q57" s="87"/>
      <c r="R57" s="87"/>
      <c r="S57" s="87"/>
      <c r="T57" s="87"/>
      <c r="U57" s="88"/>
      <c r="V57" s="28">
        <f t="shared" si="3"/>
        <v>0</v>
      </c>
      <c r="W57" s="76">
        <f t="shared" si="4"/>
        <v>0</v>
      </c>
      <c r="Y57" s="37">
        <f t="shared" si="5"/>
        <v>120</v>
      </c>
    </row>
    <row r="58" spans="1:25">
      <c r="A58" s="1"/>
      <c r="B58" s="24"/>
      <c r="C58" s="8"/>
      <c r="D58" s="8"/>
      <c r="E58" s="8"/>
      <c r="F58" s="8"/>
      <c r="G58" s="8">
        <v>1</v>
      </c>
      <c r="H58" s="8"/>
      <c r="I58" s="9"/>
      <c r="J58" s="10"/>
      <c r="K58" s="28">
        <f t="shared" si="1"/>
        <v>1.5</v>
      </c>
      <c r="L58" s="30">
        <f t="shared" si="2"/>
        <v>120</v>
      </c>
      <c r="M58" s="83"/>
      <c r="N58" s="84">
        <v>1</v>
      </c>
      <c r="O58" s="84"/>
      <c r="P58" s="84"/>
      <c r="Q58" s="84"/>
      <c r="R58" s="84"/>
      <c r="S58" s="84"/>
      <c r="T58" s="84"/>
      <c r="U58" s="85"/>
      <c r="V58" s="28">
        <f t="shared" si="3"/>
        <v>0.05</v>
      </c>
      <c r="W58" s="76">
        <f t="shared" si="4"/>
        <v>2.35</v>
      </c>
      <c r="Y58" s="37">
        <f t="shared" si="5"/>
        <v>122.35</v>
      </c>
    </row>
    <row r="59" spans="1:25">
      <c r="A59" s="78"/>
      <c r="B59" s="79"/>
      <c r="C59" s="80"/>
      <c r="D59" s="80"/>
      <c r="E59" s="80"/>
      <c r="F59" s="80"/>
      <c r="G59" s="80"/>
      <c r="H59" s="80"/>
      <c r="I59" s="81">
        <v>1</v>
      </c>
      <c r="J59" s="82"/>
      <c r="K59" s="28">
        <f t="shared" si="1"/>
        <v>6</v>
      </c>
      <c r="L59" s="30">
        <f t="shared" si="2"/>
        <v>480</v>
      </c>
      <c r="M59" s="86">
        <v>1</v>
      </c>
      <c r="N59" s="87"/>
      <c r="O59" s="87"/>
      <c r="P59" s="87"/>
      <c r="Q59" s="87"/>
      <c r="R59" s="87"/>
      <c r="S59" s="87"/>
      <c r="T59" s="87"/>
      <c r="U59" s="88"/>
      <c r="V59" s="28">
        <f t="shared" si="3"/>
        <v>0</v>
      </c>
      <c r="W59" s="76">
        <f t="shared" si="4"/>
        <v>0</v>
      </c>
      <c r="Y59" s="37">
        <f t="shared" si="5"/>
        <v>480</v>
      </c>
    </row>
  </sheetData>
  <mergeCells count="4">
    <mergeCell ref="Y3:Y4"/>
    <mergeCell ref="B3:J3"/>
    <mergeCell ref="A3:A4"/>
    <mergeCell ref="M3:U3"/>
  </mergeCells>
  <dataValidations count="1">
    <dataValidation type="list" allowBlank="1" showInputMessage="1" showErrorMessage="1" sqref="B5:J59 M5:U59">
      <formula1>"1"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59"/>
  <sheetViews>
    <sheetView zoomScaleNormal="100" workbookViewId="0">
      <selection activeCell="K5" sqref="K5"/>
    </sheetView>
  </sheetViews>
  <sheetFormatPr defaultColWidth="11.42578125" defaultRowHeight="15"/>
  <cols>
    <col min="1" max="1" width="13" customWidth="1"/>
  </cols>
  <sheetData>
    <row r="2" spans="1:14">
      <c r="B2" s="33">
        <v>0</v>
      </c>
      <c r="C2" s="33">
        <v>0.05</v>
      </c>
      <c r="D2" s="33">
        <v>0.14000000000000001</v>
      </c>
      <c r="E2" s="33">
        <v>0.36</v>
      </c>
      <c r="F2" s="33">
        <v>0.71</v>
      </c>
      <c r="G2" s="33">
        <v>1.5</v>
      </c>
      <c r="H2" s="33">
        <v>3.5</v>
      </c>
      <c r="I2" s="33">
        <v>6</v>
      </c>
      <c r="J2" s="33">
        <v>0</v>
      </c>
    </row>
    <row r="3" spans="1:14" ht="17.25">
      <c r="A3" s="207" t="s">
        <v>0</v>
      </c>
      <c r="B3" s="214" t="s">
        <v>110</v>
      </c>
      <c r="C3" s="214"/>
      <c r="D3" s="214"/>
      <c r="E3" s="214"/>
      <c r="F3" s="214"/>
      <c r="G3" s="214"/>
      <c r="H3" s="214"/>
      <c r="I3" s="214"/>
      <c r="J3" s="215"/>
      <c r="K3" s="58"/>
      <c r="L3" s="75"/>
    </row>
    <row r="4" spans="1:14" ht="30">
      <c r="A4" s="207"/>
      <c r="B4" s="14" t="s">
        <v>93</v>
      </c>
      <c r="C4" s="14" t="s">
        <v>94</v>
      </c>
      <c r="D4" s="14" t="s">
        <v>95</v>
      </c>
      <c r="E4" s="14" t="s">
        <v>96</v>
      </c>
      <c r="F4" s="14" t="s">
        <v>97</v>
      </c>
      <c r="G4" s="14" t="s">
        <v>98</v>
      </c>
      <c r="H4" s="14" t="s">
        <v>99</v>
      </c>
      <c r="I4" s="15" t="s">
        <v>100</v>
      </c>
      <c r="J4" s="16" t="s">
        <v>101</v>
      </c>
      <c r="K4" s="27" t="s">
        <v>40</v>
      </c>
      <c r="L4" s="75" t="s">
        <v>41</v>
      </c>
      <c r="N4" s="77" t="s">
        <v>109</v>
      </c>
    </row>
    <row r="5" spans="1:14">
      <c r="A5" s="78"/>
      <c r="B5" s="80"/>
      <c r="C5" s="80"/>
      <c r="D5" s="80"/>
      <c r="E5" s="80"/>
      <c r="F5" s="80">
        <v>1</v>
      </c>
      <c r="G5" s="80"/>
      <c r="H5" s="80"/>
      <c r="I5" s="81"/>
      <c r="J5" s="82"/>
      <c r="K5" s="28">
        <f>IF(B5=1,$B$2,IF(C5=1,$C$2,IF(D5=1,$D$2,IF(E5=1,$E$2,IF(F5=1,$F$2,IF(G5=1,$G$2,IF(H5=1,$H$2,IF(I5=1,$I$2,IF(J5=1,$J$2,0)))))))))</f>
        <v>0.71</v>
      </c>
      <c r="L5" s="76">
        <f>80*K5</f>
        <v>56.8</v>
      </c>
      <c r="N5" s="77">
        <f>L5</f>
        <v>56.8</v>
      </c>
    </row>
    <row r="6" spans="1:14">
      <c r="A6" s="1"/>
      <c r="B6" s="8"/>
      <c r="C6" s="8"/>
      <c r="D6" s="8"/>
      <c r="E6" s="8"/>
      <c r="F6" s="8">
        <v>1</v>
      </c>
      <c r="G6" s="8"/>
      <c r="H6" s="8"/>
      <c r="I6" s="9"/>
      <c r="J6" s="10"/>
      <c r="K6" s="28">
        <f t="shared" ref="K6:K59" si="0">IF(B6=1,$B$2,IF(C6=1,$C$2,IF(D6=1,$D$2,IF(E6=1,$E$2,IF(F6=1,$F$2,IF(G6=1,$G$2,IF(H6=1,$H$2,IF(I6=1,$I$2,IF(J6=1,$J$2,0)))))))))</f>
        <v>0.71</v>
      </c>
      <c r="L6" s="76">
        <f t="shared" ref="L6:L59" si="1">80*K6</f>
        <v>56.8</v>
      </c>
      <c r="N6" s="77">
        <f t="shared" ref="N6:N59" si="2">L6</f>
        <v>56.8</v>
      </c>
    </row>
    <row r="7" spans="1:14">
      <c r="A7" s="78"/>
      <c r="B7" s="80"/>
      <c r="C7" s="80"/>
      <c r="D7" s="80"/>
      <c r="E7" s="80"/>
      <c r="F7" s="80"/>
      <c r="G7" s="80">
        <v>1</v>
      </c>
      <c r="H7" s="80"/>
      <c r="I7" s="81"/>
      <c r="J7" s="82"/>
      <c r="K7" s="28">
        <f t="shared" si="0"/>
        <v>1.5</v>
      </c>
      <c r="L7" s="76">
        <f t="shared" si="1"/>
        <v>120</v>
      </c>
      <c r="N7" s="77">
        <f t="shared" si="2"/>
        <v>120</v>
      </c>
    </row>
    <row r="8" spans="1:14">
      <c r="A8" s="1"/>
      <c r="B8" s="8">
        <v>1</v>
      </c>
      <c r="C8" s="8"/>
      <c r="D8" s="8"/>
      <c r="E8" s="8"/>
      <c r="F8" s="8"/>
      <c r="G8" s="8"/>
      <c r="H8" s="8"/>
      <c r="I8" s="9"/>
      <c r="J8" s="10"/>
      <c r="K8" s="28">
        <f t="shared" si="0"/>
        <v>0</v>
      </c>
      <c r="L8" s="76">
        <f t="shared" si="1"/>
        <v>0</v>
      </c>
      <c r="N8" s="77">
        <f t="shared" si="2"/>
        <v>0</v>
      </c>
    </row>
    <row r="9" spans="1:14">
      <c r="A9" s="78"/>
      <c r="B9" s="80"/>
      <c r="C9" s="80"/>
      <c r="D9" s="80"/>
      <c r="E9" s="80"/>
      <c r="F9" s="80">
        <v>1</v>
      </c>
      <c r="G9" s="80"/>
      <c r="H9" s="80"/>
      <c r="I9" s="81"/>
      <c r="J9" s="82"/>
      <c r="K9" s="28">
        <f t="shared" si="0"/>
        <v>0.71</v>
      </c>
      <c r="L9" s="76">
        <f t="shared" si="1"/>
        <v>56.8</v>
      </c>
      <c r="N9" s="77">
        <f t="shared" si="2"/>
        <v>56.8</v>
      </c>
    </row>
    <row r="10" spans="1:14">
      <c r="A10" s="1"/>
      <c r="B10" s="8"/>
      <c r="C10" s="8"/>
      <c r="D10" s="8"/>
      <c r="E10" s="8"/>
      <c r="F10" s="8"/>
      <c r="G10" s="8">
        <v>1</v>
      </c>
      <c r="H10" s="8"/>
      <c r="I10" s="9"/>
      <c r="J10" s="10"/>
      <c r="K10" s="28">
        <f t="shared" si="0"/>
        <v>1.5</v>
      </c>
      <c r="L10" s="76">
        <f t="shared" si="1"/>
        <v>120</v>
      </c>
      <c r="N10" s="77">
        <f t="shared" si="2"/>
        <v>120</v>
      </c>
    </row>
    <row r="11" spans="1:14">
      <c r="A11" s="78"/>
      <c r="B11" s="80"/>
      <c r="C11" s="80"/>
      <c r="D11" s="80"/>
      <c r="E11" s="80"/>
      <c r="F11" s="80">
        <v>1</v>
      </c>
      <c r="G11" s="80"/>
      <c r="H11" s="80"/>
      <c r="I11" s="81"/>
      <c r="J11" s="82"/>
      <c r="K11" s="28">
        <f t="shared" si="0"/>
        <v>0.71</v>
      </c>
      <c r="L11" s="76">
        <f t="shared" si="1"/>
        <v>56.8</v>
      </c>
      <c r="N11" s="77">
        <f t="shared" si="2"/>
        <v>56.8</v>
      </c>
    </row>
    <row r="12" spans="1:14">
      <c r="A12" s="1"/>
      <c r="B12" s="8"/>
      <c r="C12" s="8"/>
      <c r="D12" s="8"/>
      <c r="E12" s="8"/>
      <c r="F12" s="8">
        <v>1</v>
      </c>
      <c r="G12" s="8"/>
      <c r="H12" s="8"/>
      <c r="I12" s="9"/>
      <c r="J12" s="10"/>
      <c r="K12" s="28">
        <f t="shared" si="0"/>
        <v>0.71</v>
      </c>
      <c r="L12" s="76">
        <f t="shared" si="1"/>
        <v>56.8</v>
      </c>
      <c r="N12" s="77">
        <f t="shared" si="2"/>
        <v>56.8</v>
      </c>
    </row>
    <row r="13" spans="1:14">
      <c r="A13" s="78"/>
      <c r="B13" s="80"/>
      <c r="C13" s="80"/>
      <c r="D13" s="80"/>
      <c r="E13" s="80"/>
      <c r="F13" s="80"/>
      <c r="G13" s="80"/>
      <c r="H13" s="80">
        <v>1</v>
      </c>
      <c r="I13" s="81"/>
      <c r="J13" s="82"/>
      <c r="K13" s="28">
        <f t="shared" si="0"/>
        <v>3.5</v>
      </c>
      <c r="L13" s="76">
        <f t="shared" si="1"/>
        <v>280</v>
      </c>
      <c r="N13" s="77">
        <f t="shared" si="2"/>
        <v>280</v>
      </c>
    </row>
    <row r="14" spans="1:14">
      <c r="A14" s="1"/>
      <c r="B14" s="8"/>
      <c r="C14" s="8"/>
      <c r="D14" s="8"/>
      <c r="E14" s="8"/>
      <c r="F14" s="8">
        <v>1</v>
      </c>
      <c r="G14" s="8"/>
      <c r="H14" s="8"/>
      <c r="I14" s="9"/>
      <c r="J14" s="10"/>
      <c r="K14" s="28">
        <f t="shared" si="0"/>
        <v>0.71</v>
      </c>
      <c r="L14" s="76">
        <f t="shared" si="1"/>
        <v>56.8</v>
      </c>
      <c r="N14" s="77">
        <f t="shared" si="2"/>
        <v>56.8</v>
      </c>
    </row>
    <row r="15" spans="1:14">
      <c r="A15" s="78"/>
      <c r="B15" s="80"/>
      <c r="C15" s="80"/>
      <c r="D15" s="80"/>
      <c r="E15" s="80"/>
      <c r="F15" s="80"/>
      <c r="G15" s="80">
        <v>1</v>
      </c>
      <c r="H15" s="80"/>
      <c r="I15" s="81"/>
      <c r="J15" s="82"/>
      <c r="K15" s="28">
        <f t="shared" si="0"/>
        <v>1.5</v>
      </c>
      <c r="L15" s="76">
        <f t="shared" si="1"/>
        <v>120</v>
      </c>
      <c r="N15" s="77">
        <f t="shared" si="2"/>
        <v>120</v>
      </c>
    </row>
    <row r="16" spans="1:14">
      <c r="A16" s="1"/>
      <c r="B16" s="8"/>
      <c r="C16" s="8"/>
      <c r="D16" s="8"/>
      <c r="E16" s="8"/>
      <c r="F16" s="8">
        <v>1</v>
      </c>
      <c r="G16" s="8"/>
      <c r="H16" s="8"/>
      <c r="I16" s="9"/>
      <c r="J16" s="10"/>
      <c r="K16" s="28">
        <f t="shared" si="0"/>
        <v>0.71</v>
      </c>
      <c r="L16" s="76">
        <f t="shared" si="1"/>
        <v>56.8</v>
      </c>
      <c r="N16" s="77">
        <f t="shared" si="2"/>
        <v>56.8</v>
      </c>
    </row>
    <row r="17" spans="1:14">
      <c r="A17" s="78"/>
      <c r="B17" s="80"/>
      <c r="C17" s="80"/>
      <c r="D17" s="80"/>
      <c r="E17" s="80">
        <v>1</v>
      </c>
      <c r="F17" s="80"/>
      <c r="G17" s="80"/>
      <c r="H17" s="80"/>
      <c r="I17" s="81"/>
      <c r="J17" s="82"/>
      <c r="K17" s="28">
        <f t="shared" si="0"/>
        <v>0.36</v>
      </c>
      <c r="L17" s="76">
        <f t="shared" si="1"/>
        <v>28.799999999999997</v>
      </c>
      <c r="N17" s="77">
        <f t="shared" si="2"/>
        <v>28.799999999999997</v>
      </c>
    </row>
    <row r="18" spans="1:14">
      <c r="A18" s="1"/>
      <c r="B18" s="8"/>
      <c r="C18" s="8"/>
      <c r="D18" s="8"/>
      <c r="E18" s="8"/>
      <c r="F18" s="8"/>
      <c r="G18" s="8">
        <v>1</v>
      </c>
      <c r="H18" s="8"/>
      <c r="I18" s="9"/>
      <c r="J18" s="10"/>
      <c r="K18" s="28">
        <f t="shared" si="0"/>
        <v>1.5</v>
      </c>
      <c r="L18" s="76">
        <f t="shared" si="1"/>
        <v>120</v>
      </c>
      <c r="N18" s="77">
        <f t="shared" si="2"/>
        <v>120</v>
      </c>
    </row>
    <row r="19" spans="1:14">
      <c r="A19" s="78"/>
      <c r="B19" s="80"/>
      <c r="C19" s="80"/>
      <c r="D19" s="80"/>
      <c r="E19" s="80">
        <v>1</v>
      </c>
      <c r="F19" s="80"/>
      <c r="G19" s="80"/>
      <c r="H19" s="80"/>
      <c r="I19" s="81"/>
      <c r="J19" s="82"/>
      <c r="K19" s="28">
        <f t="shared" si="0"/>
        <v>0.36</v>
      </c>
      <c r="L19" s="76">
        <f t="shared" si="1"/>
        <v>28.799999999999997</v>
      </c>
      <c r="N19" s="77">
        <f t="shared" si="2"/>
        <v>28.799999999999997</v>
      </c>
    </row>
    <row r="20" spans="1:14">
      <c r="A20" s="1"/>
      <c r="B20" s="8"/>
      <c r="C20" s="8"/>
      <c r="D20" s="8"/>
      <c r="E20" s="8"/>
      <c r="F20" s="8"/>
      <c r="G20" s="8"/>
      <c r="H20" s="8">
        <v>1</v>
      </c>
      <c r="I20" s="9"/>
      <c r="J20" s="10"/>
      <c r="K20" s="28">
        <f t="shared" si="0"/>
        <v>3.5</v>
      </c>
      <c r="L20" s="76">
        <f t="shared" si="1"/>
        <v>280</v>
      </c>
      <c r="N20" s="77">
        <f t="shared" si="2"/>
        <v>280</v>
      </c>
    </row>
    <row r="21" spans="1:14">
      <c r="A21" s="78"/>
      <c r="B21" s="80"/>
      <c r="C21" s="80"/>
      <c r="D21" s="80"/>
      <c r="E21" s="80">
        <v>1</v>
      </c>
      <c r="F21" s="80"/>
      <c r="G21" s="80"/>
      <c r="H21" s="80"/>
      <c r="I21" s="81"/>
      <c r="J21" s="82"/>
      <c r="K21" s="28">
        <f t="shared" si="0"/>
        <v>0.36</v>
      </c>
      <c r="L21" s="76">
        <f t="shared" si="1"/>
        <v>28.799999999999997</v>
      </c>
      <c r="N21" s="77">
        <f t="shared" si="2"/>
        <v>28.799999999999997</v>
      </c>
    </row>
    <row r="22" spans="1:14">
      <c r="A22" s="1"/>
      <c r="B22" s="8"/>
      <c r="C22" s="8"/>
      <c r="D22" s="8"/>
      <c r="E22" s="8"/>
      <c r="F22" s="8">
        <v>1</v>
      </c>
      <c r="G22" s="8"/>
      <c r="H22" s="8"/>
      <c r="I22" s="9"/>
      <c r="J22" s="10"/>
      <c r="K22" s="28">
        <f t="shared" si="0"/>
        <v>0.71</v>
      </c>
      <c r="L22" s="76">
        <f t="shared" si="1"/>
        <v>56.8</v>
      </c>
      <c r="N22" s="77">
        <f t="shared" si="2"/>
        <v>56.8</v>
      </c>
    </row>
    <row r="23" spans="1:14">
      <c r="A23" s="78"/>
      <c r="B23" s="80"/>
      <c r="C23" s="80"/>
      <c r="D23" s="80"/>
      <c r="E23" s="80"/>
      <c r="F23" s="80">
        <v>1</v>
      </c>
      <c r="G23" s="80"/>
      <c r="H23" s="80"/>
      <c r="I23" s="81"/>
      <c r="J23" s="82"/>
      <c r="K23" s="28">
        <f t="shared" si="0"/>
        <v>0.71</v>
      </c>
      <c r="L23" s="76">
        <f t="shared" si="1"/>
        <v>56.8</v>
      </c>
      <c r="N23" s="77">
        <f t="shared" si="2"/>
        <v>56.8</v>
      </c>
    </row>
    <row r="24" spans="1:14">
      <c r="A24" s="1"/>
      <c r="B24" s="8"/>
      <c r="C24" s="8"/>
      <c r="D24" s="8"/>
      <c r="E24" s="8">
        <v>1</v>
      </c>
      <c r="F24" s="8"/>
      <c r="G24" s="8"/>
      <c r="H24" s="8"/>
      <c r="I24" s="9"/>
      <c r="J24" s="10"/>
      <c r="K24" s="28">
        <f t="shared" si="0"/>
        <v>0.36</v>
      </c>
      <c r="L24" s="76">
        <f t="shared" si="1"/>
        <v>28.799999999999997</v>
      </c>
      <c r="N24" s="77">
        <f t="shared" si="2"/>
        <v>28.799999999999997</v>
      </c>
    </row>
    <row r="25" spans="1:14">
      <c r="A25" s="78"/>
      <c r="B25" s="80"/>
      <c r="C25" s="80"/>
      <c r="D25" s="80"/>
      <c r="E25" s="80">
        <v>1</v>
      </c>
      <c r="F25" s="80"/>
      <c r="G25" s="80"/>
      <c r="H25" s="80"/>
      <c r="I25" s="81"/>
      <c r="J25" s="82"/>
      <c r="K25" s="28">
        <f t="shared" si="0"/>
        <v>0.36</v>
      </c>
      <c r="L25" s="76">
        <f t="shared" si="1"/>
        <v>28.799999999999997</v>
      </c>
      <c r="N25" s="77">
        <f t="shared" si="2"/>
        <v>28.799999999999997</v>
      </c>
    </row>
    <row r="26" spans="1:14">
      <c r="A26" s="1"/>
      <c r="B26" s="8"/>
      <c r="C26" s="8"/>
      <c r="D26" s="8"/>
      <c r="E26" s="8"/>
      <c r="F26" s="8"/>
      <c r="G26" s="8">
        <v>1</v>
      </c>
      <c r="H26" s="8"/>
      <c r="I26" s="9"/>
      <c r="J26" s="10"/>
      <c r="K26" s="28">
        <f t="shared" si="0"/>
        <v>1.5</v>
      </c>
      <c r="L26" s="76">
        <f t="shared" si="1"/>
        <v>120</v>
      </c>
      <c r="N26" s="77">
        <f t="shared" si="2"/>
        <v>120</v>
      </c>
    </row>
    <row r="27" spans="1:14">
      <c r="A27" s="78"/>
      <c r="B27" s="80"/>
      <c r="C27" s="80"/>
      <c r="D27" s="80"/>
      <c r="E27" s="80"/>
      <c r="F27" s="80"/>
      <c r="G27" s="80">
        <v>1</v>
      </c>
      <c r="H27" s="80"/>
      <c r="I27" s="81"/>
      <c r="J27" s="82"/>
      <c r="K27" s="28">
        <f t="shared" si="0"/>
        <v>1.5</v>
      </c>
      <c r="L27" s="76">
        <f t="shared" si="1"/>
        <v>120</v>
      </c>
      <c r="N27" s="77">
        <f t="shared" si="2"/>
        <v>120</v>
      </c>
    </row>
    <row r="28" spans="1:14">
      <c r="A28" s="1"/>
      <c r="B28" s="8"/>
      <c r="C28" s="8"/>
      <c r="D28" s="8"/>
      <c r="E28" s="8"/>
      <c r="F28" s="8"/>
      <c r="G28" s="8">
        <v>1</v>
      </c>
      <c r="H28" s="8"/>
      <c r="I28" s="9"/>
      <c r="J28" s="10"/>
      <c r="K28" s="28">
        <f t="shared" si="0"/>
        <v>1.5</v>
      </c>
      <c r="L28" s="76">
        <f t="shared" si="1"/>
        <v>120</v>
      </c>
      <c r="N28" s="77">
        <f t="shared" si="2"/>
        <v>120</v>
      </c>
    </row>
    <row r="29" spans="1:14">
      <c r="A29" s="78"/>
      <c r="B29" s="80"/>
      <c r="C29" s="80"/>
      <c r="D29" s="80"/>
      <c r="E29" s="80"/>
      <c r="F29" s="80">
        <v>1</v>
      </c>
      <c r="G29" s="80"/>
      <c r="H29" s="80"/>
      <c r="I29" s="81"/>
      <c r="J29" s="82"/>
      <c r="K29" s="28">
        <f t="shared" si="0"/>
        <v>0.71</v>
      </c>
      <c r="L29" s="76">
        <f t="shared" si="1"/>
        <v>56.8</v>
      </c>
      <c r="N29" s="77">
        <f t="shared" si="2"/>
        <v>56.8</v>
      </c>
    </row>
    <row r="30" spans="1:14">
      <c r="A30" s="1"/>
      <c r="B30" s="8"/>
      <c r="C30" s="8"/>
      <c r="D30" s="8"/>
      <c r="E30" s="8"/>
      <c r="F30" s="8"/>
      <c r="G30" s="8">
        <v>1</v>
      </c>
      <c r="H30" s="8"/>
      <c r="I30" s="9"/>
      <c r="J30" s="10"/>
      <c r="K30" s="28">
        <f t="shared" si="0"/>
        <v>1.5</v>
      </c>
      <c r="L30" s="76">
        <f t="shared" si="1"/>
        <v>120</v>
      </c>
      <c r="N30" s="77">
        <f t="shared" si="2"/>
        <v>120</v>
      </c>
    </row>
    <row r="31" spans="1:14">
      <c r="A31" s="78"/>
      <c r="B31" s="80"/>
      <c r="C31" s="80"/>
      <c r="D31" s="80"/>
      <c r="E31" s="80"/>
      <c r="F31" s="80">
        <v>1</v>
      </c>
      <c r="G31" s="80"/>
      <c r="H31" s="80"/>
      <c r="I31" s="81"/>
      <c r="J31" s="82"/>
      <c r="K31" s="28">
        <f t="shared" si="0"/>
        <v>0.71</v>
      </c>
      <c r="L31" s="76">
        <f t="shared" si="1"/>
        <v>56.8</v>
      </c>
      <c r="N31" s="77">
        <f t="shared" si="2"/>
        <v>56.8</v>
      </c>
    </row>
    <row r="32" spans="1:14">
      <c r="A32" s="1"/>
      <c r="B32" s="8"/>
      <c r="C32" s="8"/>
      <c r="D32" s="8"/>
      <c r="E32" s="8"/>
      <c r="F32" s="8"/>
      <c r="G32" s="8">
        <v>1</v>
      </c>
      <c r="H32" s="8"/>
      <c r="I32" s="9"/>
      <c r="J32" s="10"/>
      <c r="K32" s="28">
        <f t="shared" si="0"/>
        <v>1.5</v>
      </c>
      <c r="L32" s="76">
        <f t="shared" si="1"/>
        <v>120</v>
      </c>
      <c r="N32" s="77">
        <f t="shared" si="2"/>
        <v>120</v>
      </c>
    </row>
    <row r="33" spans="1:14">
      <c r="A33" s="78"/>
      <c r="B33" s="80"/>
      <c r="C33" s="80"/>
      <c r="D33" s="80"/>
      <c r="E33" s="80"/>
      <c r="F33" s="80"/>
      <c r="G33" s="80">
        <v>1</v>
      </c>
      <c r="H33" s="80"/>
      <c r="I33" s="81"/>
      <c r="J33" s="82"/>
      <c r="K33" s="28">
        <f t="shared" si="0"/>
        <v>1.5</v>
      </c>
      <c r="L33" s="76">
        <f t="shared" si="1"/>
        <v>120</v>
      </c>
      <c r="N33" s="77">
        <f t="shared" si="2"/>
        <v>120</v>
      </c>
    </row>
    <row r="34" spans="1:14">
      <c r="A34" s="1"/>
      <c r="B34" s="8"/>
      <c r="C34" s="8"/>
      <c r="D34" s="8"/>
      <c r="E34" s="8"/>
      <c r="F34" s="8"/>
      <c r="G34" s="8">
        <v>1</v>
      </c>
      <c r="H34" s="8"/>
      <c r="I34" s="9"/>
      <c r="J34" s="10"/>
      <c r="K34" s="28">
        <f t="shared" si="0"/>
        <v>1.5</v>
      </c>
      <c r="L34" s="76">
        <f t="shared" si="1"/>
        <v>120</v>
      </c>
      <c r="N34" s="77">
        <f t="shared" si="2"/>
        <v>120</v>
      </c>
    </row>
    <row r="35" spans="1:14">
      <c r="A35" s="78"/>
      <c r="B35" s="80"/>
      <c r="C35" s="80"/>
      <c r="D35" s="80"/>
      <c r="E35" s="80"/>
      <c r="F35" s="80"/>
      <c r="G35" s="80">
        <v>1</v>
      </c>
      <c r="H35" s="80"/>
      <c r="I35" s="81"/>
      <c r="J35" s="82"/>
      <c r="K35" s="28">
        <f t="shared" si="0"/>
        <v>1.5</v>
      </c>
      <c r="L35" s="76">
        <f t="shared" si="1"/>
        <v>120</v>
      </c>
      <c r="N35" s="77">
        <f t="shared" si="2"/>
        <v>120</v>
      </c>
    </row>
    <row r="36" spans="1:14">
      <c r="A36" s="1"/>
      <c r="B36" s="8"/>
      <c r="C36" s="8"/>
      <c r="D36" s="8"/>
      <c r="E36" s="8">
        <v>1</v>
      </c>
      <c r="F36" s="8"/>
      <c r="G36" s="8"/>
      <c r="H36" s="8"/>
      <c r="I36" s="9"/>
      <c r="J36" s="10"/>
      <c r="K36" s="28">
        <f t="shared" si="0"/>
        <v>0.36</v>
      </c>
      <c r="L36" s="76">
        <f t="shared" si="1"/>
        <v>28.799999999999997</v>
      </c>
      <c r="N36" s="77">
        <f t="shared" si="2"/>
        <v>28.799999999999997</v>
      </c>
    </row>
    <row r="37" spans="1:14">
      <c r="A37" s="78"/>
      <c r="B37" s="80"/>
      <c r="C37" s="80"/>
      <c r="D37" s="80"/>
      <c r="E37" s="80"/>
      <c r="F37" s="80"/>
      <c r="G37" s="80">
        <v>1</v>
      </c>
      <c r="H37" s="80"/>
      <c r="I37" s="81"/>
      <c r="J37" s="82"/>
      <c r="K37" s="28">
        <f t="shared" si="0"/>
        <v>1.5</v>
      </c>
      <c r="L37" s="76">
        <f t="shared" si="1"/>
        <v>120</v>
      </c>
      <c r="N37" s="77">
        <f t="shared" si="2"/>
        <v>120</v>
      </c>
    </row>
    <row r="38" spans="1:14">
      <c r="A38" s="1"/>
      <c r="B38" s="8"/>
      <c r="C38" s="8"/>
      <c r="D38" s="8"/>
      <c r="E38" s="8">
        <v>1</v>
      </c>
      <c r="F38" s="8"/>
      <c r="G38" s="8"/>
      <c r="H38" s="8"/>
      <c r="I38" s="9"/>
      <c r="J38" s="10"/>
      <c r="K38" s="28">
        <f t="shared" si="0"/>
        <v>0.36</v>
      </c>
      <c r="L38" s="76">
        <f t="shared" si="1"/>
        <v>28.799999999999997</v>
      </c>
      <c r="N38" s="77">
        <f t="shared" si="2"/>
        <v>28.799999999999997</v>
      </c>
    </row>
    <row r="39" spans="1:14">
      <c r="A39" s="78"/>
      <c r="B39" s="80"/>
      <c r="C39" s="80"/>
      <c r="D39" s="80"/>
      <c r="E39" s="80">
        <v>1</v>
      </c>
      <c r="F39" s="80"/>
      <c r="G39" s="80"/>
      <c r="H39" s="80"/>
      <c r="I39" s="81"/>
      <c r="J39" s="82"/>
      <c r="K39" s="28">
        <f t="shared" si="0"/>
        <v>0.36</v>
      </c>
      <c r="L39" s="76">
        <f t="shared" si="1"/>
        <v>28.799999999999997</v>
      </c>
      <c r="N39" s="77">
        <f t="shared" si="2"/>
        <v>28.799999999999997</v>
      </c>
    </row>
    <row r="40" spans="1:14">
      <c r="A40" s="1"/>
      <c r="B40" s="8"/>
      <c r="C40" s="8"/>
      <c r="D40" s="8"/>
      <c r="E40" s="8"/>
      <c r="F40" s="8">
        <v>1</v>
      </c>
      <c r="G40" s="8"/>
      <c r="H40" s="8"/>
      <c r="I40" s="9"/>
      <c r="J40" s="10"/>
      <c r="K40" s="28">
        <f t="shared" si="0"/>
        <v>0.71</v>
      </c>
      <c r="L40" s="76">
        <f t="shared" si="1"/>
        <v>56.8</v>
      </c>
      <c r="N40" s="77">
        <f t="shared" si="2"/>
        <v>56.8</v>
      </c>
    </row>
    <row r="41" spans="1:14">
      <c r="A41" s="78"/>
      <c r="B41" s="80"/>
      <c r="C41" s="80"/>
      <c r="D41" s="80"/>
      <c r="E41" s="80">
        <v>1</v>
      </c>
      <c r="F41" s="80"/>
      <c r="G41" s="80"/>
      <c r="H41" s="80"/>
      <c r="I41" s="81"/>
      <c r="J41" s="82"/>
      <c r="K41" s="28">
        <f t="shared" si="0"/>
        <v>0.36</v>
      </c>
      <c r="L41" s="76">
        <f t="shared" si="1"/>
        <v>28.799999999999997</v>
      </c>
      <c r="N41" s="77">
        <f t="shared" si="2"/>
        <v>28.799999999999997</v>
      </c>
    </row>
    <row r="42" spans="1:14">
      <c r="A42" s="1"/>
      <c r="B42" s="8"/>
      <c r="C42" s="8"/>
      <c r="D42" s="8"/>
      <c r="E42" s="8"/>
      <c r="F42" s="8"/>
      <c r="G42" s="8">
        <v>1</v>
      </c>
      <c r="H42" s="8"/>
      <c r="I42" s="9"/>
      <c r="J42" s="10"/>
      <c r="K42" s="28">
        <f t="shared" si="0"/>
        <v>1.5</v>
      </c>
      <c r="L42" s="76">
        <f t="shared" si="1"/>
        <v>120</v>
      </c>
      <c r="N42" s="77">
        <f t="shared" si="2"/>
        <v>120</v>
      </c>
    </row>
    <row r="43" spans="1:14">
      <c r="A43" s="78"/>
      <c r="B43" s="80"/>
      <c r="C43" s="80"/>
      <c r="D43" s="80"/>
      <c r="E43" s="80">
        <v>1</v>
      </c>
      <c r="F43" s="80"/>
      <c r="G43" s="80"/>
      <c r="H43" s="80"/>
      <c r="I43" s="81"/>
      <c r="J43" s="82"/>
      <c r="K43" s="28">
        <f t="shared" si="0"/>
        <v>0.36</v>
      </c>
      <c r="L43" s="76">
        <f t="shared" si="1"/>
        <v>28.799999999999997</v>
      </c>
      <c r="N43" s="77">
        <f t="shared" si="2"/>
        <v>28.799999999999997</v>
      </c>
    </row>
    <row r="44" spans="1:14">
      <c r="A44" s="1"/>
      <c r="B44" s="8"/>
      <c r="C44" s="8"/>
      <c r="D44" s="8"/>
      <c r="E44" s="8"/>
      <c r="F44" s="8"/>
      <c r="G44" s="8">
        <v>1</v>
      </c>
      <c r="H44" s="8"/>
      <c r="I44" s="9"/>
      <c r="J44" s="10"/>
      <c r="K44" s="28">
        <f t="shared" si="0"/>
        <v>1.5</v>
      </c>
      <c r="L44" s="76">
        <f t="shared" si="1"/>
        <v>120</v>
      </c>
      <c r="N44" s="77">
        <f t="shared" si="2"/>
        <v>120</v>
      </c>
    </row>
    <row r="45" spans="1:14">
      <c r="A45" s="78"/>
      <c r="B45" s="80"/>
      <c r="C45" s="80"/>
      <c r="D45" s="80"/>
      <c r="E45" s="80">
        <v>1</v>
      </c>
      <c r="F45" s="80"/>
      <c r="G45" s="80"/>
      <c r="H45" s="80"/>
      <c r="I45" s="81"/>
      <c r="J45" s="82"/>
      <c r="K45" s="28">
        <f t="shared" si="0"/>
        <v>0.36</v>
      </c>
      <c r="L45" s="76">
        <f t="shared" si="1"/>
        <v>28.799999999999997</v>
      </c>
      <c r="N45" s="77">
        <f t="shared" si="2"/>
        <v>28.799999999999997</v>
      </c>
    </row>
    <row r="46" spans="1:14">
      <c r="A46" s="1"/>
      <c r="B46" s="8"/>
      <c r="C46" s="8"/>
      <c r="D46" s="8"/>
      <c r="E46" s="8"/>
      <c r="F46" s="8"/>
      <c r="G46" s="8">
        <v>1</v>
      </c>
      <c r="H46" s="8"/>
      <c r="I46" s="9"/>
      <c r="J46" s="10"/>
      <c r="K46" s="28">
        <f t="shared" si="0"/>
        <v>1.5</v>
      </c>
      <c r="L46" s="76">
        <f t="shared" si="1"/>
        <v>120</v>
      </c>
      <c r="N46" s="77">
        <f t="shared" si="2"/>
        <v>120</v>
      </c>
    </row>
    <row r="47" spans="1:14">
      <c r="A47" s="78"/>
      <c r="B47" s="80"/>
      <c r="C47" s="80"/>
      <c r="D47" s="80"/>
      <c r="E47" s="80"/>
      <c r="F47" s="80"/>
      <c r="G47" s="80"/>
      <c r="H47" s="80">
        <v>1</v>
      </c>
      <c r="I47" s="81"/>
      <c r="J47" s="82"/>
      <c r="K47" s="28">
        <f t="shared" si="0"/>
        <v>3.5</v>
      </c>
      <c r="L47" s="76">
        <f t="shared" si="1"/>
        <v>280</v>
      </c>
      <c r="N47" s="77">
        <f t="shared" si="2"/>
        <v>280</v>
      </c>
    </row>
    <row r="48" spans="1:14">
      <c r="A48" s="1"/>
      <c r="B48" s="8"/>
      <c r="C48" s="8"/>
      <c r="D48" s="8"/>
      <c r="E48" s="8"/>
      <c r="F48" s="8">
        <v>1</v>
      </c>
      <c r="G48" s="8"/>
      <c r="H48" s="8"/>
      <c r="I48" s="9"/>
      <c r="J48" s="10"/>
      <c r="K48" s="28">
        <f t="shared" si="0"/>
        <v>0.71</v>
      </c>
      <c r="L48" s="76">
        <f t="shared" si="1"/>
        <v>56.8</v>
      </c>
      <c r="N48" s="77">
        <f t="shared" si="2"/>
        <v>56.8</v>
      </c>
    </row>
    <row r="49" spans="1:14">
      <c r="A49" s="78"/>
      <c r="B49" s="80"/>
      <c r="C49" s="80"/>
      <c r="D49" s="80"/>
      <c r="E49" s="80"/>
      <c r="F49" s="80"/>
      <c r="G49" s="80">
        <v>1</v>
      </c>
      <c r="H49" s="80"/>
      <c r="I49" s="81"/>
      <c r="J49" s="82"/>
      <c r="K49" s="28">
        <f t="shared" si="0"/>
        <v>1.5</v>
      </c>
      <c r="L49" s="76">
        <f t="shared" si="1"/>
        <v>120</v>
      </c>
      <c r="N49" s="77">
        <f t="shared" si="2"/>
        <v>120</v>
      </c>
    </row>
    <row r="50" spans="1:14">
      <c r="A50" s="1"/>
      <c r="B50" s="8"/>
      <c r="C50" s="8"/>
      <c r="D50" s="8"/>
      <c r="E50" s="8">
        <v>1</v>
      </c>
      <c r="F50" s="8"/>
      <c r="G50" s="8"/>
      <c r="H50" s="8"/>
      <c r="I50" s="9"/>
      <c r="J50" s="10"/>
      <c r="K50" s="28">
        <f t="shared" si="0"/>
        <v>0.36</v>
      </c>
      <c r="L50" s="76">
        <f t="shared" si="1"/>
        <v>28.799999999999997</v>
      </c>
      <c r="N50" s="77">
        <f t="shared" si="2"/>
        <v>28.799999999999997</v>
      </c>
    </row>
    <row r="51" spans="1:14">
      <c r="A51" s="78"/>
      <c r="B51" s="80"/>
      <c r="C51" s="80"/>
      <c r="D51" s="80"/>
      <c r="E51" s="80"/>
      <c r="F51" s="80"/>
      <c r="G51" s="80">
        <v>1</v>
      </c>
      <c r="H51" s="80"/>
      <c r="I51" s="81"/>
      <c r="J51" s="82"/>
      <c r="K51" s="28">
        <f t="shared" si="0"/>
        <v>1.5</v>
      </c>
      <c r="L51" s="76">
        <f t="shared" si="1"/>
        <v>120</v>
      </c>
      <c r="N51" s="77">
        <f t="shared" si="2"/>
        <v>120</v>
      </c>
    </row>
    <row r="52" spans="1:14">
      <c r="A52" s="1"/>
      <c r="B52" s="8"/>
      <c r="C52" s="8"/>
      <c r="D52" s="8"/>
      <c r="E52" s="8"/>
      <c r="F52" s="8"/>
      <c r="G52" s="8">
        <v>1</v>
      </c>
      <c r="H52" s="8"/>
      <c r="I52" s="9"/>
      <c r="J52" s="10"/>
      <c r="K52" s="28">
        <f t="shared" si="0"/>
        <v>1.5</v>
      </c>
      <c r="L52" s="76">
        <f t="shared" si="1"/>
        <v>120</v>
      </c>
      <c r="N52" s="77">
        <f t="shared" si="2"/>
        <v>120</v>
      </c>
    </row>
    <row r="53" spans="1:14">
      <c r="A53" s="78"/>
      <c r="B53" s="80"/>
      <c r="C53" s="80"/>
      <c r="D53" s="80"/>
      <c r="E53" s="80"/>
      <c r="F53" s="80">
        <v>1</v>
      </c>
      <c r="G53" s="80"/>
      <c r="H53" s="80"/>
      <c r="I53" s="81"/>
      <c r="J53" s="82"/>
      <c r="K53" s="28">
        <f t="shared" si="0"/>
        <v>0.71</v>
      </c>
      <c r="L53" s="76">
        <f t="shared" si="1"/>
        <v>56.8</v>
      </c>
      <c r="N53" s="77">
        <f t="shared" si="2"/>
        <v>56.8</v>
      </c>
    </row>
    <row r="54" spans="1:14">
      <c r="A54" s="1"/>
      <c r="B54" s="8"/>
      <c r="C54" s="8">
        <v>1</v>
      </c>
      <c r="D54" s="8"/>
      <c r="E54" s="8"/>
      <c r="F54" s="8"/>
      <c r="G54" s="8"/>
      <c r="H54" s="8"/>
      <c r="I54" s="9"/>
      <c r="J54" s="10"/>
      <c r="K54" s="28">
        <f t="shared" si="0"/>
        <v>0.05</v>
      </c>
      <c r="L54" s="76">
        <f t="shared" si="1"/>
        <v>4</v>
      </c>
      <c r="N54" s="77">
        <f t="shared" si="2"/>
        <v>4</v>
      </c>
    </row>
    <row r="55" spans="1:14">
      <c r="A55" s="78"/>
      <c r="B55" s="80"/>
      <c r="C55" s="80"/>
      <c r="D55" s="80"/>
      <c r="E55" s="80"/>
      <c r="F55" s="80"/>
      <c r="G55" s="80">
        <v>1</v>
      </c>
      <c r="H55" s="80"/>
      <c r="I55" s="81"/>
      <c r="J55" s="82"/>
      <c r="K55" s="28">
        <f t="shared" si="0"/>
        <v>1.5</v>
      </c>
      <c r="L55" s="76">
        <f t="shared" si="1"/>
        <v>120</v>
      </c>
      <c r="N55" s="77">
        <f t="shared" si="2"/>
        <v>120</v>
      </c>
    </row>
    <row r="56" spans="1:14">
      <c r="A56" s="1"/>
      <c r="B56" s="8"/>
      <c r="C56" s="8"/>
      <c r="D56" s="8"/>
      <c r="E56" s="8"/>
      <c r="F56" s="8"/>
      <c r="G56" s="8">
        <v>1</v>
      </c>
      <c r="H56" s="8"/>
      <c r="I56" s="9"/>
      <c r="J56" s="10"/>
      <c r="K56" s="28">
        <f t="shared" si="0"/>
        <v>1.5</v>
      </c>
      <c r="L56" s="76">
        <f t="shared" si="1"/>
        <v>120</v>
      </c>
      <c r="N56" s="77">
        <f t="shared" si="2"/>
        <v>120</v>
      </c>
    </row>
    <row r="57" spans="1:14">
      <c r="A57" s="78"/>
      <c r="B57" s="80"/>
      <c r="C57" s="80"/>
      <c r="D57" s="80"/>
      <c r="E57" s="80"/>
      <c r="F57" s="80"/>
      <c r="G57" s="80">
        <v>1</v>
      </c>
      <c r="H57" s="80"/>
      <c r="I57" s="81"/>
      <c r="J57" s="82"/>
      <c r="K57" s="28">
        <f t="shared" si="0"/>
        <v>1.5</v>
      </c>
      <c r="L57" s="76">
        <f t="shared" si="1"/>
        <v>120</v>
      </c>
      <c r="N57" s="77">
        <f t="shared" si="2"/>
        <v>120</v>
      </c>
    </row>
    <row r="58" spans="1:14">
      <c r="A58" s="1"/>
      <c r="B58" s="8"/>
      <c r="C58" s="8"/>
      <c r="D58" s="8"/>
      <c r="E58" s="8"/>
      <c r="F58" s="8"/>
      <c r="G58" s="8">
        <v>1</v>
      </c>
      <c r="H58" s="8"/>
      <c r="I58" s="9"/>
      <c r="J58" s="10"/>
      <c r="K58" s="28">
        <f t="shared" si="0"/>
        <v>1.5</v>
      </c>
      <c r="L58" s="76">
        <f t="shared" si="1"/>
        <v>120</v>
      </c>
      <c r="N58" s="77">
        <f t="shared" si="2"/>
        <v>120</v>
      </c>
    </row>
    <row r="59" spans="1:14">
      <c r="A59" s="78"/>
      <c r="B59" s="80"/>
      <c r="C59" s="80">
        <v>1</v>
      </c>
      <c r="D59" s="80"/>
      <c r="E59" s="80"/>
      <c r="F59" s="80"/>
      <c r="G59" s="80"/>
      <c r="H59" s="80"/>
      <c r="I59" s="81"/>
      <c r="J59" s="82"/>
      <c r="K59" s="28">
        <f t="shared" si="0"/>
        <v>0.05</v>
      </c>
      <c r="L59" s="76">
        <f t="shared" si="1"/>
        <v>4</v>
      </c>
      <c r="N59" s="77">
        <f t="shared" si="2"/>
        <v>4</v>
      </c>
    </row>
  </sheetData>
  <mergeCells count="2">
    <mergeCell ref="A3:A4"/>
    <mergeCell ref="B3:J3"/>
  </mergeCells>
  <dataValidations disablePrompts="1" count="1">
    <dataValidation type="list" allowBlank="1" showInputMessage="1" showErrorMessage="1" sqref="B5:J59">
      <formula1>"1"</formula1>
    </dataValidation>
  </dataValidations>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zoomScale="120" zoomScaleNormal="120" workbookViewId="0">
      <selection activeCell="F7" sqref="F7"/>
    </sheetView>
  </sheetViews>
  <sheetFormatPr defaultColWidth="8.85546875" defaultRowHeight="15"/>
  <cols>
    <col min="1" max="1" width="8.85546875" customWidth="1"/>
    <col min="2" max="2" width="17.85546875" customWidth="1"/>
    <col min="3" max="3" width="8.85546875" style="175"/>
    <col min="4" max="5" width="10" style="113" customWidth="1"/>
    <col min="6" max="12" width="8.85546875" style="113"/>
  </cols>
  <sheetData>
    <row r="1" spans="1:12" s="104" customFormat="1" ht="54" customHeight="1">
      <c r="A1" s="234" t="s">
        <v>221</v>
      </c>
      <c r="B1" s="234"/>
      <c r="C1" s="234"/>
      <c r="D1" s="234"/>
      <c r="E1" s="234"/>
      <c r="F1" s="234"/>
      <c r="G1" s="234"/>
      <c r="H1" s="234"/>
      <c r="I1" s="234"/>
      <c r="J1" s="234"/>
      <c r="K1" s="234"/>
      <c r="L1" s="234"/>
    </row>
    <row r="2" spans="1:12" s="104" customFormat="1" ht="33" customHeight="1">
      <c r="A2" s="234" t="s">
        <v>285</v>
      </c>
      <c r="B2" s="235"/>
      <c r="C2" s="235"/>
      <c r="D2" s="235"/>
      <c r="E2" s="235"/>
      <c r="F2" s="235"/>
      <c r="G2" s="235"/>
      <c r="H2" s="235"/>
      <c r="I2" s="235"/>
      <c r="J2" s="235"/>
      <c r="K2" s="235"/>
      <c r="L2" s="235"/>
    </row>
    <row r="4" spans="1:12">
      <c r="A4" s="231" t="s">
        <v>266</v>
      </c>
      <c r="B4" s="232"/>
      <c r="C4" s="233"/>
      <c r="D4" s="127" t="s">
        <v>158</v>
      </c>
      <c r="E4" s="127"/>
      <c r="F4" s="127"/>
      <c r="G4" s="127"/>
      <c r="H4" s="127"/>
      <c r="I4" s="127"/>
      <c r="J4" s="127"/>
      <c r="K4" s="127"/>
      <c r="L4" s="127"/>
    </row>
    <row r="5" spans="1:12" ht="60">
      <c r="A5" s="70" t="s">
        <v>112</v>
      </c>
      <c r="B5" s="70" t="s">
        <v>113</v>
      </c>
      <c r="C5" s="173" t="s">
        <v>159</v>
      </c>
      <c r="D5" s="128" t="s">
        <v>115</v>
      </c>
      <c r="E5" s="128" t="s">
        <v>116</v>
      </c>
      <c r="F5" s="129" t="s">
        <v>117</v>
      </c>
      <c r="G5" s="129" t="s">
        <v>118</v>
      </c>
      <c r="H5" s="129" t="s">
        <v>119</v>
      </c>
      <c r="I5" s="129" t="s">
        <v>120</v>
      </c>
      <c r="J5" s="129" t="s">
        <v>121</v>
      </c>
      <c r="K5" s="129" t="s">
        <v>122</v>
      </c>
      <c r="L5" s="130" t="s">
        <v>123</v>
      </c>
    </row>
    <row r="6" spans="1:12">
      <c r="A6" s="70"/>
      <c r="B6" s="70"/>
      <c r="C6" s="173"/>
      <c r="D6" s="179">
        <v>0</v>
      </c>
      <c r="E6" s="179">
        <v>0</v>
      </c>
      <c r="F6" s="179">
        <v>0.05</v>
      </c>
      <c r="G6" s="179">
        <v>0.14000000000000001</v>
      </c>
      <c r="H6" s="179">
        <v>0.36</v>
      </c>
      <c r="I6" s="179">
        <v>0.71</v>
      </c>
      <c r="J6" s="179">
        <v>1.5</v>
      </c>
      <c r="K6" s="179">
        <v>3.5</v>
      </c>
      <c r="L6" s="179">
        <v>6</v>
      </c>
    </row>
    <row r="7" spans="1:12">
      <c r="A7" s="71">
        <v>1.1000000000000001</v>
      </c>
      <c r="B7" s="72" t="s">
        <v>127</v>
      </c>
      <c r="C7" s="174">
        <v>80</v>
      </c>
      <c r="D7" s="131">
        <f>D$6*C7</f>
        <v>0</v>
      </c>
      <c r="E7" s="131">
        <f>E$6*C7</f>
        <v>0</v>
      </c>
      <c r="F7" s="131">
        <f t="shared" ref="F7:F22" si="0">F$6*C7</f>
        <v>4</v>
      </c>
      <c r="G7" s="131">
        <f t="shared" ref="G7:G22" si="1">G$6*C7</f>
        <v>11.200000000000001</v>
      </c>
      <c r="H7" s="131">
        <f t="shared" ref="H7:H22" si="2">H$6*C7</f>
        <v>28.799999999999997</v>
      </c>
      <c r="I7" s="131">
        <f t="shared" ref="I7:I22" si="3">I$6*C7</f>
        <v>56.8</v>
      </c>
      <c r="J7" s="131">
        <f t="shared" ref="J7:J22" si="4">J$6*C7</f>
        <v>120</v>
      </c>
      <c r="K7" s="131">
        <f t="shared" ref="K7:K22" si="5">K$6*C7</f>
        <v>280</v>
      </c>
      <c r="L7" s="131">
        <f t="shared" ref="L7:L22" si="6">L$6*C7</f>
        <v>480</v>
      </c>
    </row>
    <row r="8" spans="1:12">
      <c r="A8" s="71">
        <v>1.2</v>
      </c>
      <c r="B8" s="72" t="s">
        <v>128</v>
      </c>
      <c r="C8" s="174">
        <v>47</v>
      </c>
      <c r="D8" s="131">
        <f t="shared" ref="D8:D22" si="7">D$6*C8</f>
        <v>0</v>
      </c>
      <c r="E8" s="131">
        <f t="shared" ref="E8:E22" si="8">E$6*C8</f>
        <v>0</v>
      </c>
      <c r="F8" s="131">
        <f t="shared" si="0"/>
        <v>2.35</v>
      </c>
      <c r="G8" s="131">
        <f t="shared" si="1"/>
        <v>6.580000000000001</v>
      </c>
      <c r="H8" s="131">
        <f t="shared" si="2"/>
        <v>16.919999999999998</v>
      </c>
      <c r="I8" s="131">
        <f t="shared" si="3"/>
        <v>33.369999999999997</v>
      </c>
      <c r="J8" s="131">
        <f t="shared" si="4"/>
        <v>70.5</v>
      </c>
      <c r="K8" s="131">
        <f t="shared" si="5"/>
        <v>164.5</v>
      </c>
      <c r="L8" s="131">
        <f t="shared" si="6"/>
        <v>282</v>
      </c>
    </row>
    <row r="9" spans="1:12">
      <c r="A9" s="71">
        <v>1.3</v>
      </c>
      <c r="B9" s="72" t="s">
        <v>129</v>
      </c>
      <c r="C9" s="174">
        <v>167</v>
      </c>
      <c r="D9" s="131">
        <f t="shared" si="7"/>
        <v>0</v>
      </c>
      <c r="E9" s="131">
        <f t="shared" si="8"/>
        <v>0</v>
      </c>
      <c r="F9" s="131">
        <f t="shared" si="0"/>
        <v>8.35</v>
      </c>
      <c r="G9" s="131">
        <f t="shared" si="1"/>
        <v>23.380000000000003</v>
      </c>
      <c r="H9" s="131">
        <f t="shared" si="2"/>
        <v>60.12</v>
      </c>
      <c r="I9" s="131">
        <f t="shared" si="3"/>
        <v>118.57</v>
      </c>
      <c r="J9" s="131">
        <f t="shared" si="4"/>
        <v>250.5</v>
      </c>
      <c r="K9" s="131">
        <f t="shared" si="5"/>
        <v>584.5</v>
      </c>
      <c r="L9" s="131">
        <f t="shared" si="6"/>
        <v>1002</v>
      </c>
    </row>
    <row r="10" spans="1:12">
      <c r="A10" s="71">
        <v>1.7</v>
      </c>
      <c r="B10" s="72" t="s">
        <v>130</v>
      </c>
      <c r="C10" s="174">
        <v>170</v>
      </c>
      <c r="D10" s="131">
        <f t="shared" si="7"/>
        <v>0</v>
      </c>
      <c r="E10" s="131">
        <f t="shared" si="8"/>
        <v>0</v>
      </c>
      <c r="F10" s="131">
        <f t="shared" si="0"/>
        <v>8.5</v>
      </c>
      <c r="G10" s="131">
        <f t="shared" si="1"/>
        <v>23.8</v>
      </c>
      <c r="H10" s="131">
        <f t="shared" si="2"/>
        <v>61.199999999999996</v>
      </c>
      <c r="I10" s="131">
        <f t="shared" si="3"/>
        <v>120.69999999999999</v>
      </c>
      <c r="J10" s="131">
        <f t="shared" si="4"/>
        <v>255</v>
      </c>
      <c r="K10" s="131">
        <f t="shared" si="5"/>
        <v>595</v>
      </c>
      <c r="L10" s="131">
        <f t="shared" si="6"/>
        <v>1020</v>
      </c>
    </row>
    <row r="11" spans="1:12">
      <c r="A11" s="71">
        <v>1.9</v>
      </c>
      <c r="B11" s="72" t="s">
        <v>133</v>
      </c>
      <c r="C11" s="174">
        <v>35</v>
      </c>
      <c r="D11" s="131">
        <f t="shared" si="7"/>
        <v>0</v>
      </c>
      <c r="E11" s="131">
        <f t="shared" si="8"/>
        <v>0</v>
      </c>
      <c r="F11" s="131">
        <f t="shared" si="0"/>
        <v>1.75</v>
      </c>
      <c r="G11" s="131">
        <f t="shared" si="1"/>
        <v>4.9000000000000004</v>
      </c>
      <c r="H11" s="131">
        <f t="shared" si="2"/>
        <v>12.6</v>
      </c>
      <c r="I11" s="131">
        <f t="shared" si="3"/>
        <v>24.849999999999998</v>
      </c>
      <c r="J11" s="131">
        <f t="shared" si="4"/>
        <v>52.5</v>
      </c>
      <c r="K11" s="131">
        <f t="shared" si="5"/>
        <v>122.5</v>
      </c>
      <c r="L11" s="131">
        <f t="shared" si="6"/>
        <v>210</v>
      </c>
    </row>
    <row r="12" spans="1:12">
      <c r="A12" s="71">
        <v>1.1200000000000001</v>
      </c>
      <c r="B12" s="72" t="s">
        <v>131</v>
      </c>
      <c r="C12" s="174">
        <v>50</v>
      </c>
      <c r="D12" s="131">
        <f t="shared" si="7"/>
        <v>0</v>
      </c>
      <c r="E12" s="131">
        <f t="shared" si="8"/>
        <v>0</v>
      </c>
      <c r="F12" s="131">
        <f t="shared" si="0"/>
        <v>2.5</v>
      </c>
      <c r="G12" s="131">
        <f t="shared" si="1"/>
        <v>7.0000000000000009</v>
      </c>
      <c r="H12" s="131">
        <f t="shared" si="2"/>
        <v>18</v>
      </c>
      <c r="I12" s="131">
        <f t="shared" si="3"/>
        <v>35.5</v>
      </c>
      <c r="J12" s="131">
        <f t="shared" si="4"/>
        <v>75</v>
      </c>
      <c r="K12" s="131">
        <f t="shared" si="5"/>
        <v>175</v>
      </c>
      <c r="L12" s="131">
        <f t="shared" si="6"/>
        <v>300</v>
      </c>
    </row>
    <row r="13" spans="1:12">
      <c r="A13" s="71">
        <v>1.1299999999999999</v>
      </c>
      <c r="B13" s="72" t="s">
        <v>132</v>
      </c>
      <c r="C13" s="174">
        <v>165</v>
      </c>
      <c r="D13" s="131">
        <f t="shared" si="7"/>
        <v>0</v>
      </c>
      <c r="E13" s="131">
        <f t="shared" si="8"/>
        <v>0</v>
      </c>
      <c r="F13" s="131">
        <f t="shared" si="0"/>
        <v>8.25</v>
      </c>
      <c r="G13" s="131">
        <f t="shared" si="1"/>
        <v>23.1</v>
      </c>
      <c r="H13" s="131">
        <f t="shared" si="2"/>
        <v>59.4</v>
      </c>
      <c r="I13" s="131">
        <f t="shared" si="3"/>
        <v>117.14999999999999</v>
      </c>
      <c r="J13" s="131">
        <f t="shared" si="4"/>
        <v>247.5</v>
      </c>
      <c r="K13" s="131">
        <f t="shared" si="5"/>
        <v>577.5</v>
      </c>
      <c r="L13" s="131">
        <f t="shared" si="6"/>
        <v>990</v>
      </c>
    </row>
    <row r="14" spans="1:12">
      <c r="A14" s="71">
        <v>1.1499999999999999</v>
      </c>
      <c r="B14" s="72" t="s">
        <v>125</v>
      </c>
      <c r="C14" s="174">
        <v>330</v>
      </c>
      <c r="D14" s="131">
        <f t="shared" si="7"/>
        <v>0</v>
      </c>
      <c r="E14" s="131">
        <f t="shared" si="8"/>
        <v>0</v>
      </c>
      <c r="F14" s="131">
        <f t="shared" si="0"/>
        <v>16.5</v>
      </c>
      <c r="G14" s="131">
        <f t="shared" si="1"/>
        <v>46.2</v>
      </c>
      <c r="H14" s="131">
        <f t="shared" si="2"/>
        <v>118.8</v>
      </c>
      <c r="I14" s="131">
        <f t="shared" si="3"/>
        <v>234.29999999999998</v>
      </c>
      <c r="J14" s="131">
        <f t="shared" si="4"/>
        <v>495</v>
      </c>
      <c r="K14" s="131">
        <f t="shared" si="5"/>
        <v>1155</v>
      </c>
      <c r="L14" s="131">
        <f t="shared" si="6"/>
        <v>1980</v>
      </c>
    </row>
    <row r="15" spans="1:12" ht="26.25">
      <c r="A15" s="71">
        <v>1.17</v>
      </c>
      <c r="B15" s="72" t="s">
        <v>134</v>
      </c>
      <c r="C15" s="174">
        <v>51</v>
      </c>
      <c r="D15" s="131">
        <f t="shared" si="7"/>
        <v>0</v>
      </c>
      <c r="E15" s="131">
        <f t="shared" si="8"/>
        <v>0</v>
      </c>
      <c r="F15" s="131">
        <f t="shared" si="0"/>
        <v>2.5500000000000003</v>
      </c>
      <c r="G15" s="131">
        <f t="shared" si="1"/>
        <v>7.1400000000000006</v>
      </c>
      <c r="H15" s="131">
        <f t="shared" si="2"/>
        <v>18.36</v>
      </c>
      <c r="I15" s="131">
        <f t="shared" si="3"/>
        <v>36.21</v>
      </c>
      <c r="J15" s="131">
        <f t="shared" si="4"/>
        <v>76.5</v>
      </c>
      <c r="K15" s="131">
        <f t="shared" si="5"/>
        <v>178.5</v>
      </c>
      <c r="L15" s="131">
        <f t="shared" si="6"/>
        <v>306</v>
      </c>
    </row>
    <row r="16" spans="1:12">
      <c r="A16" s="71">
        <v>1.18</v>
      </c>
      <c r="B16" s="72" t="s">
        <v>135</v>
      </c>
      <c r="C16" s="174">
        <v>116</v>
      </c>
      <c r="D16" s="131">
        <f t="shared" si="7"/>
        <v>0</v>
      </c>
      <c r="E16" s="131">
        <f t="shared" si="8"/>
        <v>0</v>
      </c>
      <c r="F16" s="131">
        <f t="shared" si="0"/>
        <v>5.8000000000000007</v>
      </c>
      <c r="G16" s="131">
        <f t="shared" si="1"/>
        <v>16.240000000000002</v>
      </c>
      <c r="H16" s="131">
        <f t="shared" si="2"/>
        <v>41.76</v>
      </c>
      <c r="I16" s="131">
        <f t="shared" si="3"/>
        <v>82.36</v>
      </c>
      <c r="J16" s="131">
        <f t="shared" si="4"/>
        <v>174</v>
      </c>
      <c r="K16" s="131">
        <f t="shared" si="5"/>
        <v>406</v>
      </c>
      <c r="L16" s="131">
        <f t="shared" si="6"/>
        <v>696</v>
      </c>
    </row>
    <row r="17" spans="1:12">
      <c r="A17" s="71">
        <v>1.19</v>
      </c>
      <c r="B17" s="72" t="s">
        <v>136</v>
      </c>
      <c r="C17" s="174">
        <v>4</v>
      </c>
      <c r="D17" s="131">
        <f t="shared" si="7"/>
        <v>0</v>
      </c>
      <c r="E17" s="131">
        <f t="shared" si="8"/>
        <v>0</v>
      </c>
      <c r="F17" s="131">
        <f t="shared" si="0"/>
        <v>0.2</v>
      </c>
      <c r="G17" s="131">
        <f t="shared" si="1"/>
        <v>0.56000000000000005</v>
      </c>
      <c r="H17" s="131">
        <f t="shared" si="2"/>
        <v>1.44</v>
      </c>
      <c r="I17" s="131">
        <f t="shared" si="3"/>
        <v>2.84</v>
      </c>
      <c r="J17" s="131">
        <f t="shared" si="4"/>
        <v>6</v>
      </c>
      <c r="K17" s="131">
        <f t="shared" si="5"/>
        <v>14</v>
      </c>
      <c r="L17" s="131">
        <f t="shared" si="6"/>
        <v>24</v>
      </c>
    </row>
    <row r="18" spans="1:12">
      <c r="A18" s="71">
        <v>1.23</v>
      </c>
      <c r="B18" s="72" t="s">
        <v>137</v>
      </c>
      <c r="C18" s="174">
        <v>250</v>
      </c>
      <c r="D18" s="131">
        <f t="shared" si="7"/>
        <v>0</v>
      </c>
      <c r="E18" s="131">
        <f t="shared" si="8"/>
        <v>0</v>
      </c>
      <c r="F18" s="131">
        <f t="shared" si="0"/>
        <v>12.5</v>
      </c>
      <c r="G18" s="131">
        <f t="shared" si="1"/>
        <v>35</v>
      </c>
      <c r="H18" s="131">
        <f t="shared" si="2"/>
        <v>90</v>
      </c>
      <c r="I18" s="131">
        <f t="shared" si="3"/>
        <v>177.5</v>
      </c>
      <c r="J18" s="131">
        <f t="shared" si="4"/>
        <v>375</v>
      </c>
      <c r="K18" s="131">
        <f t="shared" si="5"/>
        <v>875</v>
      </c>
      <c r="L18" s="131">
        <f t="shared" si="6"/>
        <v>1500</v>
      </c>
    </row>
    <row r="19" spans="1:12">
      <c r="A19" s="71">
        <v>1.24</v>
      </c>
      <c r="B19" s="72" t="s">
        <v>138</v>
      </c>
      <c r="C19" s="174">
        <v>250</v>
      </c>
      <c r="D19" s="131">
        <f t="shared" si="7"/>
        <v>0</v>
      </c>
      <c r="E19" s="131">
        <f t="shared" si="8"/>
        <v>0</v>
      </c>
      <c r="F19" s="131">
        <f t="shared" si="0"/>
        <v>12.5</v>
      </c>
      <c r="G19" s="131">
        <f t="shared" si="1"/>
        <v>35</v>
      </c>
      <c r="H19" s="131">
        <f t="shared" si="2"/>
        <v>90</v>
      </c>
      <c r="I19" s="131">
        <f t="shared" si="3"/>
        <v>177.5</v>
      </c>
      <c r="J19" s="131">
        <f t="shared" si="4"/>
        <v>375</v>
      </c>
      <c r="K19" s="131">
        <f t="shared" si="5"/>
        <v>875</v>
      </c>
      <c r="L19" s="131">
        <f t="shared" si="6"/>
        <v>1500</v>
      </c>
    </row>
    <row r="20" spans="1:12">
      <c r="A20" s="71">
        <v>3.1</v>
      </c>
      <c r="B20" s="72" t="s">
        <v>139</v>
      </c>
      <c r="C20" s="174">
        <v>125</v>
      </c>
      <c r="D20" s="131">
        <f t="shared" si="7"/>
        <v>0</v>
      </c>
      <c r="E20" s="131">
        <f t="shared" si="8"/>
        <v>0</v>
      </c>
      <c r="F20" s="131">
        <f t="shared" si="0"/>
        <v>6.25</v>
      </c>
      <c r="G20" s="131">
        <f t="shared" si="1"/>
        <v>17.5</v>
      </c>
      <c r="H20" s="131">
        <f t="shared" si="2"/>
        <v>45</v>
      </c>
      <c r="I20" s="131">
        <f t="shared" si="3"/>
        <v>88.75</v>
      </c>
      <c r="J20" s="131">
        <f t="shared" si="4"/>
        <v>187.5</v>
      </c>
      <c r="K20" s="131">
        <f t="shared" si="5"/>
        <v>437.5</v>
      </c>
      <c r="L20" s="131">
        <f t="shared" si="6"/>
        <v>750</v>
      </c>
    </row>
    <row r="21" spans="1:12">
      <c r="A21" s="71">
        <v>3.2</v>
      </c>
      <c r="B21" s="72" t="s">
        <v>140</v>
      </c>
      <c r="C21" s="174">
        <v>125</v>
      </c>
      <c r="D21" s="131">
        <f t="shared" si="7"/>
        <v>0</v>
      </c>
      <c r="E21" s="131">
        <f t="shared" si="8"/>
        <v>0</v>
      </c>
      <c r="F21" s="131">
        <f t="shared" si="0"/>
        <v>6.25</v>
      </c>
      <c r="G21" s="131">
        <f t="shared" si="1"/>
        <v>17.5</v>
      </c>
      <c r="H21" s="131">
        <f t="shared" si="2"/>
        <v>45</v>
      </c>
      <c r="I21" s="131">
        <f t="shared" si="3"/>
        <v>88.75</v>
      </c>
      <c r="J21" s="131">
        <f t="shared" si="4"/>
        <v>187.5</v>
      </c>
      <c r="K21" s="131">
        <f t="shared" si="5"/>
        <v>437.5</v>
      </c>
      <c r="L21" s="131">
        <f t="shared" si="6"/>
        <v>750</v>
      </c>
    </row>
    <row r="22" spans="1:12">
      <c r="A22" s="71">
        <v>3.4</v>
      </c>
      <c r="B22" s="72" t="s">
        <v>143</v>
      </c>
      <c r="C22" s="174">
        <v>40</v>
      </c>
      <c r="D22" s="131">
        <f t="shared" si="7"/>
        <v>0</v>
      </c>
      <c r="E22" s="131">
        <f t="shared" si="8"/>
        <v>0</v>
      </c>
      <c r="F22" s="131">
        <f t="shared" si="0"/>
        <v>2</v>
      </c>
      <c r="G22" s="131">
        <f t="shared" si="1"/>
        <v>5.6000000000000005</v>
      </c>
      <c r="H22" s="131">
        <f t="shared" si="2"/>
        <v>14.399999999999999</v>
      </c>
      <c r="I22" s="131">
        <f t="shared" si="3"/>
        <v>28.4</v>
      </c>
      <c r="J22" s="131">
        <f t="shared" si="4"/>
        <v>60</v>
      </c>
      <c r="K22" s="131">
        <f t="shared" si="5"/>
        <v>140</v>
      </c>
      <c r="L22" s="131">
        <f t="shared" si="6"/>
        <v>240</v>
      </c>
    </row>
    <row r="23" spans="1:12">
      <c r="A23" s="71"/>
      <c r="B23" s="71"/>
      <c r="C23" s="174"/>
      <c r="D23" s="131"/>
      <c r="E23" s="131"/>
      <c r="F23" s="131"/>
      <c r="G23" s="131"/>
      <c r="H23" s="131"/>
      <c r="I23" s="131"/>
      <c r="J23" s="131"/>
      <c r="K23" s="131"/>
      <c r="L23" s="131"/>
    </row>
    <row r="24" spans="1:12">
      <c r="A24" s="231" t="s">
        <v>141</v>
      </c>
      <c r="B24" s="232"/>
      <c r="C24" s="233"/>
      <c r="D24" s="132"/>
      <c r="E24" s="132"/>
      <c r="F24" s="132"/>
      <c r="G24" s="132"/>
      <c r="H24" s="132"/>
      <c r="I24" s="132"/>
      <c r="J24" s="132"/>
      <c r="K24" s="133"/>
      <c r="L24" s="133"/>
    </row>
    <row r="25" spans="1:12" ht="60">
      <c r="A25" s="70" t="s">
        <v>112</v>
      </c>
      <c r="B25" s="70" t="s">
        <v>113</v>
      </c>
      <c r="C25" s="173" t="s">
        <v>159</v>
      </c>
      <c r="D25" s="128" t="s">
        <v>115</v>
      </c>
      <c r="E25" s="128" t="s">
        <v>116</v>
      </c>
      <c r="F25" s="129" t="s">
        <v>117</v>
      </c>
      <c r="G25" s="129" t="s">
        <v>118</v>
      </c>
      <c r="H25" s="129" t="s">
        <v>119</v>
      </c>
      <c r="I25" s="129" t="s">
        <v>120</v>
      </c>
      <c r="J25" s="129" t="s">
        <v>121</v>
      </c>
      <c r="K25" s="129" t="s">
        <v>122</v>
      </c>
      <c r="L25" s="130" t="s">
        <v>123</v>
      </c>
    </row>
    <row r="26" spans="1:12">
      <c r="A26" s="70"/>
      <c r="B26" s="70"/>
      <c r="C26" s="173"/>
      <c r="D26" s="179">
        <v>0</v>
      </c>
      <c r="E26" s="179">
        <v>0</v>
      </c>
      <c r="F26" s="179">
        <v>0.05</v>
      </c>
      <c r="G26" s="179">
        <v>0.14000000000000001</v>
      </c>
      <c r="H26" s="179">
        <v>0.36</v>
      </c>
      <c r="I26" s="179">
        <v>0.71</v>
      </c>
      <c r="J26" s="179">
        <v>1.5</v>
      </c>
      <c r="K26" s="179">
        <v>3.5</v>
      </c>
      <c r="L26" s="179">
        <v>6</v>
      </c>
    </row>
    <row r="27" spans="1:12">
      <c r="A27" s="71">
        <v>1.6</v>
      </c>
      <c r="B27" s="72" t="s">
        <v>124</v>
      </c>
      <c r="C27" s="174">
        <v>165</v>
      </c>
      <c r="D27" s="131">
        <f>D$26*C27</f>
        <v>0</v>
      </c>
      <c r="E27" s="131">
        <f>E$26*D27</f>
        <v>0</v>
      </c>
      <c r="F27" s="131">
        <f t="shared" ref="F27:F32" si="9">F$6*C27</f>
        <v>8.25</v>
      </c>
      <c r="G27" s="131">
        <f t="shared" ref="G27:G32" si="10">G$6*C27</f>
        <v>23.1</v>
      </c>
      <c r="H27" s="131">
        <f t="shared" ref="H27:H32" si="11">H$6*C27</f>
        <v>59.4</v>
      </c>
      <c r="I27" s="131">
        <f t="shared" ref="I27:I32" si="12">I$6*C27</f>
        <v>117.14999999999999</v>
      </c>
      <c r="J27" s="131">
        <f t="shared" ref="J27:J32" si="13">J$6*C27</f>
        <v>247.5</v>
      </c>
      <c r="K27" s="131">
        <f t="shared" ref="K27:K32" si="14">K$6*C27</f>
        <v>577.5</v>
      </c>
      <c r="L27" s="131">
        <f t="shared" ref="L27:L32" si="15">L$6*C27</f>
        <v>990</v>
      </c>
    </row>
    <row r="28" spans="1:12">
      <c r="A28" s="71">
        <v>1.17</v>
      </c>
      <c r="B28" s="72" t="s">
        <v>142</v>
      </c>
      <c r="C28" s="174">
        <v>51</v>
      </c>
      <c r="D28" s="131">
        <f t="shared" ref="D28:D32" si="16">D$26*C28</f>
        <v>0</v>
      </c>
      <c r="E28" s="131">
        <f t="shared" ref="E28:E32" si="17">E$26*D28</f>
        <v>0</v>
      </c>
      <c r="F28" s="131">
        <f t="shared" si="9"/>
        <v>2.5500000000000003</v>
      </c>
      <c r="G28" s="131">
        <f t="shared" si="10"/>
        <v>7.1400000000000006</v>
      </c>
      <c r="H28" s="131">
        <f t="shared" si="11"/>
        <v>18.36</v>
      </c>
      <c r="I28" s="131">
        <f t="shared" si="12"/>
        <v>36.21</v>
      </c>
      <c r="J28" s="131">
        <f t="shared" si="13"/>
        <v>76.5</v>
      </c>
      <c r="K28" s="131">
        <f t="shared" si="14"/>
        <v>178.5</v>
      </c>
      <c r="L28" s="131">
        <f t="shared" si="15"/>
        <v>306</v>
      </c>
    </row>
    <row r="29" spans="1:12">
      <c r="A29" s="71">
        <v>1.18</v>
      </c>
      <c r="B29" s="72" t="s">
        <v>135</v>
      </c>
      <c r="C29" s="174">
        <v>116</v>
      </c>
      <c r="D29" s="131">
        <f t="shared" si="16"/>
        <v>0</v>
      </c>
      <c r="E29" s="131">
        <f t="shared" si="17"/>
        <v>0</v>
      </c>
      <c r="F29" s="131">
        <f t="shared" si="9"/>
        <v>5.8000000000000007</v>
      </c>
      <c r="G29" s="131">
        <f t="shared" si="10"/>
        <v>16.240000000000002</v>
      </c>
      <c r="H29" s="131">
        <f t="shared" si="11"/>
        <v>41.76</v>
      </c>
      <c r="I29" s="131">
        <f t="shared" si="12"/>
        <v>82.36</v>
      </c>
      <c r="J29" s="131">
        <f t="shared" si="13"/>
        <v>174</v>
      </c>
      <c r="K29" s="131">
        <f t="shared" si="14"/>
        <v>406</v>
      </c>
      <c r="L29" s="131">
        <f t="shared" si="15"/>
        <v>696</v>
      </c>
    </row>
    <row r="30" spans="1:12">
      <c r="A30" s="180" t="s">
        <v>267</v>
      </c>
      <c r="B30" s="72" t="s">
        <v>144</v>
      </c>
      <c r="C30" s="174">
        <v>34</v>
      </c>
      <c r="D30" s="131">
        <f t="shared" si="16"/>
        <v>0</v>
      </c>
      <c r="E30" s="131">
        <f t="shared" si="17"/>
        <v>0</v>
      </c>
      <c r="F30" s="131">
        <f t="shared" si="9"/>
        <v>1.7000000000000002</v>
      </c>
      <c r="G30" s="131">
        <f t="shared" si="10"/>
        <v>4.7600000000000007</v>
      </c>
      <c r="H30" s="131">
        <f t="shared" si="11"/>
        <v>12.24</v>
      </c>
      <c r="I30" s="131">
        <f t="shared" si="12"/>
        <v>24.14</v>
      </c>
      <c r="J30" s="131">
        <f t="shared" si="13"/>
        <v>51</v>
      </c>
      <c r="K30" s="131">
        <f t="shared" si="14"/>
        <v>119</v>
      </c>
      <c r="L30" s="131">
        <f t="shared" si="15"/>
        <v>204</v>
      </c>
    </row>
    <row r="31" spans="1:12">
      <c r="A31" s="71">
        <v>1.23</v>
      </c>
      <c r="B31" s="72" t="s">
        <v>145</v>
      </c>
      <c r="C31" s="174">
        <v>250</v>
      </c>
      <c r="D31" s="131">
        <f t="shared" si="16"/>
        <v>0</v>
      </c>
      <c r="E31" s="131">
        <f t="shared" si="17"/>
        <v>0</v>
      </c>
      <c r="F31" s="131">
        <f t="shared" si="9"/>
        <v>12.5</v>
      </c>
      <c r="G31" s="131">
        <f t="shared" si="10"/>
        <v>35</v>
      </c>
      <c r="H31" s="131">
        <f t="shared" si="11"/>
        <v>90</v>
      </c>
      <c r="I31" s="131">
        <f t="shared" si="12"/>
        <v>177.5</v>
      </c>
      <c r="J31" s="131">
        <f t="shared" si="13"/>
        <v>375</v>
      </c>
      <c r="K31" s="131">
        <f t="shared" si="14"/>
        <v>875</v>
      </c>
      <c r="L31" s="131">
        <f t="shared" si="15"/>
        <v>1500</v>
      </c>
    </row>
    <row r="32" spans="1:12">
      <c r="A32" s="71">
        <v>1.24</v>
      </c>
      <c r="B32" s="72" t="s">
        <v>138</v>
      </c>
      <c r="C32" s="174">
        <v>250</v>
      </c>
      <c r="D32" s="131">
        <f t="shared" si="16"/>
        <v>0</v>
      </c>
      <c r="E32" s="131">
        <f t="shared" si="17"/>
        <v>0</v>
      </c>
      <c r="F32" s="131">
        <f t="shared" si="9"/>
        <v>12.5</v>
      </c>
      <c r="G32" s="131">
        <f t="shared" si="10"/>
        <v>35</v>
      </c>
      <c r="H32" s="131">
        <f t="shared" si="11"/>
        <v>90</v>
      </c>
      <c r="I32" s="131">
        <f t="shared" si="12"/>
        <v>177.5</v>
      </c>
      <c r="J32" s="131">
        <f t="shared" si="13"/>
        <v>375</v>
      </c>
      <c r="K32" s="131">
        <f t="shared" si="14"/>
        <v>875</v>
      </c>
      <c r="L32" s="131">
        <f t="shared" si="15"/>
        <v>1500</v>
      </c>
    </row>
    <row r="33" spans="1:12" ht="15.75" thickBot="1">
      <c r="A33" s="71"/>
      <c r="B33" s="72"/>
      <c r="C33" s="174"/>
      <c r="D33" s="181"/>
      <c r="E33" s="181"/>
      <c r="F33" s="181"/>
      <c r="G33" s="181"/>
      <c r="H33" s="181"/>
      <c r="I33" s="181"/>
      <c r="J33" s="181"/>
      <c r="K33" s="181"/>
      <c r="L33" s="181"/>
    </row>
    <row r="34" spans="1:12" ht="60.75" thickBot="1">
      <c r="A34" s="73" t="s">
        <v>112</v>
      </c>
      <c r="B34" s="70" t="s">
        <v>113</v>
      </c>
      <c r="C34" s="173" t="s">
        <v>159</v>
      </c>
      <c r="D34" s="128" t="s">
        <v>115</v>
      </c>
      <c r="E34" s="134" t="s">
        <v>116</v>
      </c>
      <c r="F34" s="135" t="s">
        <v>117</v>
      </c>
      <c r="G34" s="135" t="s">
        <v>118</v>
      </c>
      <c r="H34" s="135" t="s">
        <v>119</v>
      </c>
      <c r="I34" s="135" t="s">
        <v>120</v>
      </c>
      <c r="J34" s="136" t="s">
        <v>126</v>
      </c>
      <c r="K34" s="137"/>
      <c r="L34" s="137"/>
    </row>
    <row r="35" spans="1:12">
      <c r="A35" s="71"/>
      <c r="B35" s="72"/>
      <c r="C35" s="174"/>
      <c r="D35" s="179">
        <v>0</v>
      </c>
      <c r="E35" s="179">
        <v>0</v>
      </c>
      <c r="F35" s="179">
        <v>0.05</v>
      </c>
      <c r="G35" s="179">
        <v>0.14000000000000001</v>
      </c>
      <c r="H35" s="179">
        <v>0.36</v>
      </c>
      <c r="I35" s="179">
        <v>0.71</v>
      </c>
      <c r="J35" s="179">
        <v>1.1399999999999999</v>
      </c>
      <c r="K35" s="137"/>
      <c r="L35" s="137"/>
    </row>
    <row r="36" spans="1:12">
      <c r="A36" s="71">
        <v>2.1</v>
      </c>
      <c r="B36" s="72" t="s">
        <v>146</v>
      </c>
      <c r="C36" s="174">
        <v>128</v>
      </c>
      <c r="D36" s="131">
        <f>D$35*$C36</f>
        <v>0</v>
      </c>
      <c r="E36" s="131">
        <f t="shared" ref="E36:J47" si="18">E$35*$C36</f>
        <v>0</v>
      </c>
      <c r="F36" s="131">
        <f t="shared" si="18"/>
        <v>6.4</v>
      </c>
      <c r="G36" s="131">
        <f t="shared" si="18"/>
        <v>17.920000000000002</v>
      </c>
      <c r="H36" s="131">
        <f t="shared" si="18"/>
        <v>46.08</v>
      </c>
      <c r="I36" s="131">
        <f t="shared" si="18"/>
        <v>90.88</v>
      </c>
      <c r="J36" s="131">
        <f t="shared" si="18"/>
        <v>145.91999999999999</v>
      </c>
      <c r="K36" s="138"/>
      <c r="L36" s="138"/>
    </row>
    <row r="37" spans="1:12" ht="26.25">
      <c r="A37" s="71">
        <v>2.2999999999999998</v>
      </c>
      <c r="B37" s="72" t="s">
        <v>147</v>
      </c>
      <c r="C37" s="174">
        <v>69</v>
      </c>
      <c r="D37" s="131">
        <f t="shared" ref="D37:D47" si="19">D$35*$C37</f>
        <v>0</v>
      </c>
      <c r="E37" s="131">
        <f t="shared" si="18"/>
        <v>0</v>
      </c>
      <c r="F37" s="131">
        <f t="shared" si="18"/>
        <v>3.45</v>
      </c>
      <c r="G37" s="131">
        <f t="shared" si="18"/>
        <v>9.66</v>
      </c>
      <c r="H37" s="131">
        <f t="shared" si="18"/>
        <v>24.84</v>
      </c>
      <c r="I37" s="131">
        <f t="shared" si="18"/>
        <v>48.989999999999995</v>
      </c>
      <c r="J37" s="131">
        <f t="shared" si="18"/>
        <v>78.66</v>
      </c>
      <c r="K37" s="138"/>
      <c r="L37" s="138"/>
    </row>
    <row r="38" spans="1:12" ht="26.25">
      <c r="A38" s="71">
        <v>2.4</v>
      </c>
      <c r="B38" s="72" t="s">
        <v>148</v>
      </c>
      <c r="C38" s="174">
        <v>114</v>
      </c>
      <c r="D38" s="131">
        <f t="shared" si="19"/>
        <v>0</v>
      </c>
      <c r="E38" s="131">
        <f t="shared" si="18"/>
        <v>0</v>
      </c>
      <c r="F38" s="131">
        <f t="shared" si="18"/>
        <v>5.7</v>
      </c>
      <c r="G38" s="131">
        <f t="shared" si="18"/>
        <v>15.96</v>
      </c>
      <c r="H38" s="131">
        <f t="shared" si="18"/>
        <v>41.04</v>
      </c>
      <c r="I38" s="131">
        <f t="shared" si="18"/>
        <v>80.94</v>
      </c>
      <c r="J38" s="131">
        <f t="shared" si="18"/>
        <v>129.95999999999998</v>
      </c>
      <c r="K38" s="138"/>
      <c r="L38" s="138"/>
    </row>
    <row r="39" spans="1:12">
      <c r="A39" s="71">
        <v>2.5</v>
      </c>
      <c r="B39" s="72" t="s">
        <v>149</v>
      </c>
      <c r="C39" s="174">
        <v>140</v>
      </c>
      <c r="D39" s="131">
        <f t="shared" si="19"/>
        <v>0</v>
      </c>
      <c r="E39" s="131">
        <f t="shared" si="18"/>
        <v>0</v>
      </c>
      <c r="F39" s="131">
        <f t="shared" si="18"/>
        <v>7</v>
      </c>
      <c r="G39" s="131">
        <f t="shared" si="18"/>
        <v>19.600000000000001</v>
      </c>
      <c r="H39" s="131">
        <f t="shared" si="18"/>
        <v>50.4</v>
      </c>
      <c r="I39" s="131">
        <f t="shared" si="18"/>
        <v>99.399999999999991</v>
      </c>
      <c r="J39" s="131">
        <f t="shared" si="18"/>
        <v>159.6</v>
      </c>
      <c r="K39" s="138"/>
      <c r="L39" s="138"/>
    </row>
    <row r="40" spans="1:12">
      <c r="A40" s="71">
        <v>3.2</v>
      </c>
      <c r="B40" s="72" t="s">
        <v>140</v>
      </c>
      <c r="C40" s="174">
        <v>125</v>
      </c>
      <c r="D40" s="131">
        <f t="shared" si="19"/>
        <v>0</v>
      </c>
      <c r="E40" s="131">
        <f t="shared" si="18"/>
        <v>0</v>
      </c>
      <c r="F40" s="131">
        <f t="shared" si="18"/>
        <v>6.25</v>
      </c>
      <c r="G40" s="131">
        <f t="shared" si="18"/>
        <v>17.5</v>
      </c>
      <c r="H40" s="131">
        <f t="shared" si="18"/>
        <v>45</v>
      </c>
      <c r="I40" s="131">
        <f t="shared" si="18"/>
        <v>88.75</v>
      </c>
      <c r="J40" s="131">
        <f t="shared" si="18"/>
        <v>142.5</v>
      </c>
      <c r="K40" s="138"/>
      <c r="L40" s="138"/>
    </row>
    <row r="41" spans="1:12">
      <c r="A41" s="71">
        <v>3.3</v>
      </c>
      <c r="B41" s="72" t="s">
        <v>150</v>
      </c>
      <c r="C41" s="174">
        <v>40</v>
      </c>
      <c r="D41" s="131">
        <f t="shared" si="19"/>
        <v>0</v>
      </c>
      <c r="E41" s="131">
        <f t="shared" si="18"/>
        <v>0</v>
      </c>
      <c r="F41" s="131">
        <f t="shared" si="18"/>
        <v>2</v>
      </c>
      <c r="G41" s="131">
        <f t="shared" si="18"/>
        <v>5.6000000000000005</v>
      </c>
      <c r="H41" s="131">
        <f t="shared" si="18"/>
        <v>14.399999999999999</v>
      </c>
      <c r="I41" s="131">
        <f t="shared" si="18"/>
        <v>28.4</v>
      </c>
      <c r="J41" s="131">
        <f t="shared" si="18"/>
        <v>45.599999999999994</v>
      </c>
      <c r="K41" s="138"/>
      <c r="L41" s="138"/>
    </row>
    <row r="42" spans="1:12">
      <c r="A42" s="71">
        <v>3.4</v>
      </c>
      <c r="B42" s="72" t="s">
        <v>143</v>
      </c>
      <c r="C42" s="174">
        <v>40</v>
      </c>
      <c r="D42" s="131">
        <f t="shared" si="19"/>
        <v>0</v>
      </c>
      <c r="E42" s="131">
        <f t="shared" si="18"/>
        <v>0</v>
      </c>
      <c r="F42" s="131">
        <f t="shared" si="18"/>
        <v>2</v>
      </c>
      <c r="G42" s="131">
        <f t="shared" si="18"/>
        <v>5.6000000000000005</v>
      </c>
      <c r="H42" s="131">
        <f t="shared" si="18"/>
        <v>14.399999999999999</v>
      </c>
      <c r="I42" s="131">
        <f t="shared" si="18"/>
        <v>28.4</v>
      </c>
      <c r="J42" s="131">
        <f t="shared" si="18"/>
        <v>45.599999999999994</v>
      </c>
      <c r="K42" s="138"/>
      <c r="L42" s="138"/>
    </row>
    <row r="43" spans="1:12">
      <c r="A43" s="71">
        <v>3.5</v>
      </c>
      <c r="B43" s="72" t="s">
        <v>151</v>
      </c>
      <c r="C43" s="174">
        <v>5</v>
      </c>
      <c r="D43" s="131">
        <f t="shared" si="19"/>
        <v>0</v>
      </c>
      <c r="E43" s="131">
        <f t="shared" si="18"/>
        <v>0</v>
      </c>
      <c r="F43" s="131">
        <f t="shared" si="18"/>
        <v>0.25</v>
      </c>
      <c r="G43" s="131">
        <f t="shared" si="18"/>
        <v>0.70000000000000007</v>
      </c>
      <c r="H43" s="131">
        <f t="shared" si="18"/>
        <v>1.7999999999999998</v>
      </c>
      <c r="I43" s="131">
        <f t="shared" si="18"/>
        <v>3.55</v>
      </c>
      <c r="J43" s="131">
        <f t="shared" si="18"/>
        <v>5.6999999999999993</v>
      </c>
    </row>
    <row r="44" spans="1:12">
      <c r="A44" s="71">
        <v>3.6</v>
      </c>
      <c r="B44" s="72" t="s">
        <v>152</v>
      </c>
      <c r="C44" s="174">
        <v>5</v>
      </c>
      <c r="D44" s="131">
        <f t="shared" si="19"/>
        <v>0</v>
      </c>
      <c r="E44" s="131">
        <f t="shared" si="18"/>
        <v>0</v>
      </c>
      <c r="F44" s="131">
        <f t="shared" si="18"/>
        <v>0.25</v>
      </c>
      <c r="G44" s="131">
        <f t="shared" si="18"/>
        <v>0.70000000000000007</v>
      </c>
      <c r="H44" s="131">
        <f t="shared" si="18"/>
        <v>1.7999999999999998</v>
      </c>
      <c r="I44" s="131">
        <f t="shared" si="18"/>
        <v>3.55</v>
      </c>
      <c r="J44" s="131">
        <f t="shared" si="18"/>
        <v>5.6999999999999993</v>
      </c>
    </row>
    <row r="45" spans="1:12">
      <c r="A45" s="71">
        <v>3.7</v>
      </c>
      <c r="B45" s="72" t="s">
        <v>153</v>
      </c>
      <c r="C45" s="174">
        <v>5</v>
      </c>
      <c r="D45" s="131">
        <f t="shared" si="19"/>
        <v>0</v>
      </c>
      <c r="E45" s="131">
        <f t="shared" si="18"/>
        <v>0</v>
      </c>
      <c r="F45" s="131">
        <f t="shared" si="18"/>
        <v>0.25</v>
      </c>
      <c r="G45" s="131">
        <f t="shared" si="18"/>
        <v>0.70000000000000007</v>
      </c>
      <c r="H45" s="131">
        <f t="shared" si="18"/>
        <v>1.7999999999999998</v>
      </c>
      <c r="I45" s="131">
        <f t="shared" si="18"/>
        <v>3.55</v>
      </c>
      <c r="J45" s="131">
        <f t="shared" si="18"/>
        <v>5.6999999999999993</v>
      </c>
    </row>
    <row r="46" spans="1:12">
      <c r="A46" s="71">
        <v>3.8</v>
      </c>
      <c r="B46" s="72" t="s">
        <v>154</v>
      </c>
      <c r="C46" s="174">
        <v>5</v>
      </c>
      <c r="D46" s="131">
        <f t="shared" si="19"/>
        <v>0</v>
      </c>
      <c r="E46" s="131">
        <f t="shared" si="18"/>
        <v>0</v>
      </c>
      <c r="F46" s="131">
        <f t="shared" si="18"/>
        <v>0.25</v>
      </c>
      <c r="G46" s="131">
        <f t="shared" si="18"/>
        <v>0.70000000000000007</v>
      </c>
      <c r="H46" s="131">
        <f t="shared" si="18"/>
        <v>1.7999999999999998</v>
      </c>
      <c r="I46" s="131">
        <f t="shared" si="18"/>
        <v>3.55</v>
      </c>
      <c r="J46" s="131">
        <f t="shared" si="18"/>
        <v>5.6999999999999993</v>
      </c>
    </row>
    <row r="47" spans="1:12">
      <c r="A47" s="71">
        <v>3.9</v>
      </c>
      <c r="B47" s="72" t="s">
        <v>155</v>
      </c>
      <c r="C47" s="174">
        <v>25</v>
      </c>
      <c r="D47" s="131">
        <f t="shared" si="19"/>
        <v>0</v>
      </c>
      <c r="E47" s="131">
        <f t="shared" si="18"/>
        <v>0</v>
      </c>
      <c r="F47" s="131">
        <f t="shared" si="18"/>
        <v>1.25</v>
      </c>
      <c r="G47" s="131">
        <f t="shared" si="18"/>
        <v>3.5000000000000004</v>
      </c>
      <c r="H47" s="131">
        <f t="shared" si="18"/>
        <v>9</v>
      </c>
      <c r="I47" s="131">
        <f t="shared" si="18"/>
        <v>17.75</v>
      </c>
      <c r="J47" s="131">
        <f t="shared" si="18"/>
        <v>28.499999999999996</v>
      </c>
    </row>
    <row r="49" spans="1:12">
      <c r="A49" s="228" t="s">
        <v>156</v>
      </c>
      <c r="B49" s="229"/>
      <c r="C49" s="230"/>
      <c r="D49" s="127"/>
      <c r="E49" s="127"/>
      <c r="F49" s="127"/>
      <c r="G49" s="127"/>
      <c r="H49" s="127"/>
      <c r="I49" s="127"/>
      <c r="J49" s="127"/>
      <c r="K49" s="127"/>
      <c r="L49" s="127"/>
    </row>
    <row r="50" spans="1:12">
      <c r="A50" s="231"/>
      <c r="B50" s="232"/>
      <c r="C50" s="233"/>
      <c r="D50" s="127" t="s">
        <v>111</v>
      </c>
      <c r="E50" s="127"/>
      <c r="F50" s="127"/>
      <c r="G50" s="127"/>
      <c r="H50" s="127"/>
      <c r="I50" s="127"/>
      <c r="J50" s="127"/>
      <c r="K50" s="127"/>
      <c r="L50" s="127"/>
    </row>
    <row r="51" spans="1:12" ht="60">
      <c r="A51" s="70" t="s">
        <v>112</v>
      </c>
      <c r="B51" s="70" t="s">
        <v>113</v>
      </c>
      <c r="C51" s="173" t="s">
        <v>114</v>
      </c>
      <c r="D51" s="128" t="s">
        <v>115</v>
      </c>
      <c r="E51" s="128" t="s">
        <v>116</v>
      </c>
      <c r="F51" s="129" t="s">
        <v>117</v>
      </c>
      <c r="G51" s="129" t="s">
        <v>118</v>
      </c>
      <c r="H51" s="129" t="s">
        <v>119</v>
      </c>
      <c r="I51" s="129" t="s">
        <v>120</v>
      </c>
      <c r="J51" s="129" t="s">
        <v>121</v>
      </c>
      <c r="K51" s="129" t="s">
        <v>122</v>
      </c>
      <c r="L51" s="130" t="s">
        <v>123</v>
      </c>
    </row>
    <row r="52" spans="1:12">
      <c r="A52" s="70"/>
      <c r="B52" s="70"/>
      <c r="C52" s="173"/>
      <c r="D52" s="179">
        <v>0</v>
      </c>
      <c r="E52" s="179">
        <v>0</v>
      </c>
      <c r="F52" s="179">
        <v>0.05</v>
      </c>
      <c r="G52" s="179">
        <v>0.14000000000000001</v>
      </c>
      <c r="H52" s="179">
        <v>0.36</v>
      </c>
      <c r="I52" s="179">
        <v>0.71</v>
      </c>
      <c r="J52" s="179">
        <v>1.5</v>
      </c>
      <c r="K52" s="179">
        <v>3.5</v>
      </c>
      <c r="L52" s="179">
        <v>6</v>
      </c>
    </row>
    <row r="53" spans="1:12">
      <c r="A53" s="71">
        <v>1.1000000000000001</v>
      </c>
      <c r="B53" s="72" t="s">
        <v>127</v>
      </c>
      <c r="C53" s="174">
        <v>80</v>
      </c>
      <c r="D53" s="131">
        <f>D$6*C53</f>
        <v>0</v>
      </c>
      <c r="E53" s="131">
        <f>E$6*C53</f>
        <v>0</v>
      </c>
      <c r="F53" s="131">
        <f>F$6*C53</f>
        <v>4</v>
      </c>
      <c r="G53" s="131">
        <f>G$6*C53</f>
        <v>11.200000000000001</v>
      </c>
      <c r="H53" s="131">
        <f>H$6*C53</f>
        <v>28.799999999999997</v>
      </c>
      <c r="I53" s="131">
        <f>I$6*C53</f>
        <v>56.8</v>
      </c>
      <c r="J53" s="131">
        <f>J$6*C53</f>
        <v>120</v>
      </c>
      <c r="K53" s="131">
        <f>K$6*C53</f>
        <v>280</v>
      </c>
      <c r="L53" s="131">
        <f>L$6*C53</f>
        <v>480</v>
      </c>
    </row>
    <row r="54" spans="1:12">
      <c r="A54" s="71">
        <v>1.2</v>
      </c>
      <c r="B54" s="72" t="s">
        <v>128</v>
      </c>
      <c r="C54" s="174">
        <v>47</v>
      </c>
      <c r="D54" s="131">
        <f>D$6*C54</f>
        <v>0</v>
      </c>
      <c r="E54" s="131">
        <f>E$6*C54</f>
        <v>0</v>
      </c>
      <c r="F54" s="131">
        <f>F$6*C54</f>
        <v>2.35</v>
      </c>
      <c r="G54" s="131">
        <f>G$6*C54</f>
        <v>6.580000000000001</v>
      </c>
      <c r="H54" s="131">
        <f>H$6*C54</f>
        <v>16.919999999999998</v>
      </c>
      <c r="I54" s="131">
        <f>I$6*C54</f>
        <v>33.369999999999997</v>
      </c>
      <c r="J54" s="131">
        <f>J$6*C54</f>
        <v>70.5</v>
      </c>
      <c r="K54" s="131">
        <f>K$6*C54</f>
        <v>164.5</v>
      </c>
      <c r="L54" s="131">
        <f>L$6*C54</f>
        <v>282</v>
      </c>
    </row>
    <row r="57" spans="1:12">
      <c r="A57" s="228" t="s">
        <v>157</v>
      </c>
      <c r="B57" s="229"/>
      <c r="C57" s="230"/>
      <c r="D57" s="127"/>
      <c r="E57" s="127"/>
      <c r="F57" s="127"/>
      <c r="G57" s="127"/>
      <c r="H57" s="127"/>
      <c r="I57" s="127"/>
      <c r="J57" s="127"/>
      <c r="K57" s="127"/>
      <c r="L57" s="127"/>
    </row>
    <row r="58" spans="1:12">
      <c r="A58" s="231"/>
      <c r="B58" s="232"/>
      <c r="C58" s="233"/>
      <c r="D58" s="127" t="s">
        <v>111</v>
      </c>
      <c r="E58" s="127"/>
      <c r="F58" s="127"/>
      <c r="G58" s="127"/>
      <c r="H58" s="127"/>
      <c r="I58" s="127"/>
      <c r="J58" s="127"/>
      <c r="K58" s="127"/>
      <c r="L58" s="127"/>
    </row>
    <row r="59" spans="1:12" ht="60">
      <c r="A59" s="70" t="s">
        <v>112</v>
      </c>
      <c r="B59" s="70" t="s">
        <v>113</v>
      </c>
      <c r="C59" s="173" t="s">
        <v>114</v>
      </c>
      <c r="D59" s="128" t="s">
        <v>115</v>
      </c>
      <c r="E59" s="128" t="s">
        <v>116</v>
      </c>
      <c r="F59" s="129" t="s">
        <v>117</v>
      </c>
      <c r="G59" s="129" t="s">
        <v>118</v>
      </c>
      <c r="H59" s="129" t="s">
        <v>119</v>
      </c>
      <c r="I59" s="129" t="s">
        <v>120</v>
      </c>
      <c r="J59" s="129" t="s">
        <v>121</v>
      </c>
      <c r="K59" s="129" t="s">
        <v>122</v>
      </c>
      <c r="L59" s="130" t="s">
        <v>123</v>
      </c>
    </row>
    <row r="60" spans="1:12">
      <c r="A60" s="70"/>
      <c r="B60" s="70"/>
      <c r="C60" s="173"/>
      <c r="D60" s="179">
        <v>0</v>
      </c>
      <c r="E60" s="179">
        <v>0</v>
      </c>
      <c r="F60" s="179">
        <v>0.05</v>
      </c>
      <c r="G60" s="179">
        <v>0.14000000000000001</v>
      </c>
      <c r="H60" s="179">
        <v>0.36</v>
      </c>
      <c r="I60" s="179">
        <v>0.71</v>
      </c>
      <c r="J60" s="179">
        <v>1.5</v>
      </c>
      <c r="K60" s="179">
        <v>3.5</v>
      </c>
      <c r="L60" s="179">
        <v>6</v>
      </c>
    </row>
    <row r="61" spans="1:12">
      <c r="A61" s="71">
        <v>1.5</v>
      </c>
      <c r="B61" s="72" t="s">
        <v>157</v>
      </c>
      <c r="C61" s="174">
        <v>80</v>
      </c>
      <c r="D61" s="131">
        <f>D$6*C61</f>
        <v>0</v>
      </c>
      <c r="E61" s="131">
        <f>E$6*C61</f>
        <v>0</v>
      </c>
      <c r="F61" s="131">
        <f>F$6*C61</f>
        <v>4</v>
      </c>
      <c r="G61" s="131">
        <f>G$6*C61</f>
        <v>11.200000000000001</v>
      </c>
      <c r="H61" s="131">
        <f>H$6*C61</f>
        <v>28.799999999999997</v>
      </c>
      <c r="I61" s="131">
        <f>I$6*C61</f>
        <v>56.8</v>
      </c>
      <c r="J61" s="131">
        <f>J$6*C61</f>
        <v>120</v>
      </c>
      <c r="K61" s="131">
        <f>K$6*C61</f>
        <v>280</v>
      </c>
      <c r="L61" s="131">
        <f>L$6*C61</f>
        <v>480</v>
      </c>
    </row>
  </sheetData>
  <mergeCells count="6">
    <mergeCell ref="A57:C58"/>
    <mergeCell ref="A1:L1"/>
    <mergeCell ref="A2:L2"/>
    <mergeCell ref="A24:C24"/>
    <mergeCell ref="A4:C4"/>
    <mergeCell ref="A49:C50"/>
  </mergeCells>
  <phoneticPr fontId="3" type="noConversion"/>
  <pageMargins left="0.7" right="0.7" top="0.75" bottom="0.75" header="0.3" footer="0.3"/>
  <pageSetup paperSize="9" orientation="portrait" r:id="rId1"/>
  <ignoredErrors>
    <ignoredError sqref="A3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6"/>
  <sheetViews>
    <sheetView workbookViewId="0">
      <selection activeCell="B209" sqref="B209"/>
    </sheetView>
  </sheetViews>
  <sheetFormatPr defaultColWidth="10.85546875" defaultRowHeight="14.25"/>
  <cols>
    <col min="1" max="1" width="38.140625" style="104" customWidth="1"/>
    <col min="2" max="2" width="34.140625" style="104" customWidth="1"/>
    <col min="3" max="3" width="22" style="111" customWidth="1"/>
    <col min="4" max="4" width="23.85546875" style="111" customWidth="1"/>
    <col min="5" max="5" width="20.140625" style="115" customWidth="1"/>
    <col min="6" max="16384" width="10.85546875" style="104"/>
  </cols>
  <sheetData>
    <row r="1" spans="1:15" ht="50.1" customHeight="1">
      <c r="A1" s="126" t="s">
        <v>222</v>
      </c>
      <c r="B1" s="236" t="s">
        <v>259</v>
      </c>
      <c r="C1" s="236"/>
      <c r="D1" s="236"/>
      <c r="E1" s="236"/>
    </row>
    <row r="2" spans="1:15" ht="18.75" customHeight="1">
      <c r="A2" s="126"/>
      <c r="B2" s="188"/>
      <c r="C2" s="188"/>
      <c r="D2" s="188"/>
      <c r="E2" s="188"/>
    </row>
    <row r="3" spans="1:15" ht="18.75" customHeight="1">
      <c r="A3" s="139" t="s">
        <v>227</v>
      </c>
      <c r="F3" s="164"/>
    </row>
    <row r="4" spans="1:15" s="182" customFormat="1" ht="30">
      <c r="A4" s="182" t="s">
        <v>213</v>
      </c>
      <c r="B4" s="182" t="s">
        <v>214</v>
      </c>
      <c r="C4" s="183" t="s">
        <v>216</v>
      </c>
      <c r="D4" s="183" t="s">
        <v>162</v>
      </c>
      <c r="E4" s="184" t="s">
        <v>228</v>
      </c>
      <c r="F4" s="185"/>
    </row>
    <row r="5" spans="1:15" s="109" customFormat="1" ht="15">
      <c r="A5" s="119" t="s">
        <v>286</v>
      </c>
      <c r="C5" s="114"/>
      <c r="D5" s="114"/>
      <c r="E5" s="116"/>
    </row>
    <row r="6" spans="1:15" s="109" customFormat="1" ht="15">
      <c r="A6" s="120"/>
      <c r="B6" s="120" t="s">
        <v>192</v>
      </c>
      <c r="C6" s="148">
        <v>80</v>
      </c>
      <c r="D6" s="122">
        <v>11.6</v>
      </c>
      <c r="E6" s="120"/>
      <c r="F6" s="120"/>
      <c r="G6" s="104"/>
      <c r="H6" s="104"/>
      <c r="I6" s="104"/>
      <c r="J6" s="104"/>
      <c r="K6" s="104"/>
      <c r="L6" s="104"/>
      <c r="M6" s="104"/>
      <c r="N6" s="104"/>
      <c r="O6" s="104"/>
    </row>
    <row r="7" spans="1:15" s="109" customFormat="1" ht="15">
      <c r="B7" s="120" t="s">
        <v>193</v>
      </c>
      <c r="C7" s="148">
        <v>80</v>
      </c>
      <c r="D7" s="122">
        <v>18.100000000000001</v>
      </c>
      <c r="E7" s="120"/>
      <c r="F7" s="120"/>
      <c r="G7" s="104"/>
      <c r="H7" s="104"/>
      <c r="I7" s="104"/>
      <c r="J7" s="104"/>
      <c r="K7" s="104"/>
      <c r="L7" s="104"/>
      <c r="M7" s="104"/>
      <c r="N7" s="110"/>
      <c r="O7" s="104"/>
    </row>
    <row r="8" spans="1:15" s="109" customFormat="1" ht="15">
      <c r="B8" s="120" t="s">
        <v>194</v>
      </c>
      <c r="C8" s="148">
        <v>80</v>
      </c>
      <c r="D8" s="122">
        <v>16.100000000000001</v>
      </c>
      <c r="E8" s="120"/>
      <c r="F8" s="120"/>
      <c r="G8" s="104"/>
      <c r="H8" s="104"/>
      <c r="I8" s="104"/>
      <c r="J8" s="104"/>
      <c r="K8" s="104"/>
      <c r="L8" s="104"/>
      <c r="M8" s="104"/>
      <c r="N8" s="104"/>
      <c r="O8" s="110"/>
    </row>
    <row r="9" spans="1:15" s="109" customFormat="1" ht="15">
      <c r="B9" s="120" t="s">
        <v>195</v>
      </c>
      <c r="C9" s="148">
        <v>80</v>
      </c>
      <c r="D9" s="122">
        <v>8.1999999999999993</v>
      </c>
      <c r="E9" s="120"/>
      <c r="F9" s="120"/>
      <c r="G9" s="104"/>
      <c r="H9" s="104"/>
      <c r="I9" s="104"/>
      <c r="J9" s="104"/>
      <c r="K9" s="104"/>
      <c r="L9" s="104"/>
      <c r="M9" s="104"/>
      <c r="N9" s="110"/>
      <c r="O9" s="104"/>
    </row>
    <row r="10" spans="1:15" s="109" customFormat="1" ht="15">
      <c r="B10" s="120" t="s">
        <v>196</v>
      </c>
      <c r="C10" s="148">
        <v>80</v>
      </c>
      <c r="D10" s="122">
        <v>10.9</v>
      </c>
      <c r="E10" s="120"/>
      <c r="F10" s="120"/>
      <c r="G10" s="104"/>
      <c r="H10" s="104"/>
      <c r="I10" s="104"/>
      <c r="J10" s="104"/>
      <c r="K10" s="104"/>
      <c r="L10" s="104"/>
      <c r="M10" s="104"/>
      <c r="N10" s="104"/>
      <c r="O10" s="110"/>
    </row>
    <row r="11" spans="1:15" s="109" customFormat="1" ht="15.75">
      <c r="B11" s="120" t="s">
        <v>197</v>
      </c>
      <c r="C11" s="148">
        <v>80</v>
      </c>
      <c r="D11" s="122">
        <v>6.1</v>
      </c>
      <c r="E11" s="120"/>
      <c r="F11" s="104"/>
      <c r="G11" s="104"/>
      <c r="H11" s="104"/>
      <c r="I11" s="104"/>
      <c r="J11" s="104"/>
      <c r="K11" s="104"/>
      <c r="L11" s="104"/>
      <c r="M11" s="104"/>
      <c r="N11" s="106"/>
      <c r="O11" s="104"/>
    </row>
    <row r="12" spans="1:15" s="109" customFormat="1" ht="15">
      <c r="A12" s="140"/>
      <c r="B12" s="112" t="s">
        <v>215</v>
      </c>
      <c r="C12" s="150">
        <f>AVERAGE(C6:C11)</f>
        <v>80</v>
      </c>
      <c r="D12" s="151">
        <f>AVERAGE(D6:D11)</f>
        <v>11.833333333333334</v>
      </c>
      <c r="E12" s="125">
        <f>D12/100</f>
        <v>0.11833333333333335</v>
      </c>
      <c r="F12" s="104"/>
      <c r="G12" s="104"/>
      <c r="H12" s="104"/>
      <c r="I12" s="110"/>
      <c r="J12" s="104"/>
    </row>
    <row r="13" spans="1:15" s="109" customFormat="1" ht="15">
      <c r="A13" s="120"/>
      <c r="B13" s="104"/>
      <c r="C13" s="148"/>
      <c r="D13" s="120"/>
      <c r="E13" s="165"/>
      <c r="F13" s="104"/>
      <c r="G13" s="104"/>
      <c r="H13" s="104"/>
      <c r="I13" s="104"/>
      <c r="J13" s="104"/>
    </row>
    <row r="14" spans="1:15" s="109" customFormat="1" ht="15">
      <c r="C14" s="152"/>
      <c r="D14" s="153"/>
      <c r="E14" s="166"/>
    </row>
    <row r="15" spans="1:15">
      <c r="A15" s="119" t="s">
        <v>220</v>
      </c>
      <c r="C15" s="148"/>
      <c r="D15" s="122"/>
      <c r="E15" s="165"/>
    </row>
    <row r="16" spans="1:15">
      <c r="B16" s="120" t="s">
        <v>163</v>
      </c>
      <c r="C16" s="148">
        <v>115</v>
      </c>
      <c r="D16" s="122">
        <v>11.7</v>
      </c>
      <c r="E16" s="165"/>
      <c r="I16" s="120"/>
    </row>
    <row r="17" spans="1:11">
      <c r="B17" s="120" t="s">
        <v>164</v>
      </c>
      <c r="C17" s="148">
        <v>24</v>
      </c>
      <c r="D17" s="122">
        <v>19.7</v>
      </c>
      <c r="E17" s="165"/>
      <c r="I17" s="120"/>
    </row>
    <row r="18" spans="1:11">
      <c r="B18" s="120" t="s">
        <v>165</v>
      </c>
      <c r="C18" s="148">
        <v>30</v>
      </c>
      <c r="D18" s="122">
        <v>69.3</v>
      </c>
      <c r="E18" s="165"/>
      <c r="G18" s="120"/>
      <c r="K18" s="120"/>
    </row>
    <row r="19" spans="1:11">
      <c r="B19" s="120" t="s">
        <v>166</v>
      </c>
      <c r="C19" s="148">
        <v>20</v>
      </c>
      <c r="D19" s="122">
        <v>48.6</v>
      </c>
      <c r="E19" s="165"/>
      <c r="G19" s="120"/>
      <c r="K19" s="120"/>
    </row>
    <row r="20" spans="1:11">
      <c r="A20" s="140"/>
      <c r="B20" s="112" t="s">
        <v>215</v>
      </c>
      <c r="C20" s="150">
        <f>AVERAGE(C16:C19)</f>
        <v>47.25</v>
      </c>
      <c r="D20" s="151">
        <f>AVERAGE(D16:D19)</f>
        <v>37.324999999999996</v>
      </c>
      <c r="E20" s="125">
        <f>D20/100</f>
        <v>0.37324999999999997</v>
      </c>
    </row>
    <row r="21" spans="1:11">
      <c r="C21" s="148"/>
      <c r="D21" s="122"/>
      <c r="E21" s="165"/>
    </row>
    <row r="22" spans="1:11">
      <c r="A22" s="119" t="s">
        <v>167</v>
      </c>
      <c r="C22" s="148"/>
      <c r="D22" s="122"/>
      <c r="E22" s="165"/>
    </row>
    <row r="23" spans="1:11">
      <c r="B23" s="120" t="s">
        <v>168</v>
      </c>
      <c r="C23" s="148">
        <v>150</v>
      </c>
      <c r="D23" s="122">
        <v>8.6</v>
      </c>
      <c r="E23" s="165"/>
      <c r="J23" s="120"/>
    </row>
    <row r="24" spans="1:11">
      <c r="B24" s="120" t="s">
        <v>169</v>
      </c>
      <c r="C24" s="148">
        <v>150</v>
      </c>
      <c r="D24" s="122">
        <v>12.1</v>
      </c>
      <c r="E24" s="165"/>
      <c r="I24" s="120"/>
    </row>
    <row r="25" spans="1:11">
      <c r="B25" s="120" t="s">
        <v>170</v>
      </c>
      <c r="C25" s="148">
        <v>200</v>
      </c>
      <c r="D25" s="122">
        <v>11.6</v>
      </c>
      <c r="E25" s="165"/>
      <c r="J25" s="120"/>
    </row>
    <row r="26" spans="1:11">
      <c r="A26" s="140"/>
      <c r="B26" s="112" t="s">
        <v>215</v>
      </c>
      <c r="C26" s="150">
        <f>AVERAGE(C23:C25)</f>
        <v>166.66666666666666</v>
      </c>
      <c r="D26" s="151">
        <f>AVERAGE(D23:D25)</f>
        <v>10.766666666666666</v>
      </c>
      <c r="E26" s="125">
        <f>D26/100</f>
        <v>0.10766666666666666</v>
      </c>
    </row>
    <row r="27" spans="1:11" s="141" customFormat="1">
      <c r="A27" s="140"/>
      <c r="C27" s="154"/>
      <c r="D27" s="155"/>
      <c r="E27" s="167"/>
    </row>
    <row r="28" spans="1:11" s="141" customFormat="1">
      <c r="A28" s="119" t="s">
        <v>198</v>
      </c>
      <c r="B28" s="104"/>
      <c r="C28" s="148"/>
      <c r="D28" s="120"/>
      <c r="E28" s="165"/>
      <c r="F28" s="104"/>
      <c r="G28" s="104"/>
      <c r="H28" s="104"/>
      <c r="I28" s="104"/>
    </row>
    <row r="29" spans="1:11" s="141" customFormat="1">
      <c r="A29" s="120"/>
      <c r="B29" s="120" t="s">
        <v>199</v>
      </c>
      <c r="C29" s="148">
        <v>175</v>
      </c>
      <c r="D29" s="120">
        <v>1</v>
      </c>
      <c r="E29" s="165"/>
      <c r="F29" s="104"/>
      <c r="G29" s="104"/>
      <c r="H29" s="104"/>
      <c r="I29" s="104"/>
    </row>
    <row r="30" spans="1:11" s="141" customFormat="1" ht="15">
      <c r="B30" s="120" t="s">
        <v>200</v>
      </c>
      <c r="C30" s="148">
        <v>175</v>
      </c>
      <c r="D30" s="120">
        <v>1.3</v>
      </c>
      <c r="E30" s="165"/>
      <c r="F30" s="104"/>
      <c r="G30" s="104"/>
      <c r="H30" s="104"/>
      <c r="I30" s="110"/>
    </row>
    <row r="31" spans="1:11" s="141" customFormat="1" ht="15">
      <c r="B31" s="120" t="s">
        <v>201</v>
      </c>
      <c r="C31" s="148">
        <v>160</v>
      </c>
      <c r="D31" s="120">
        <v>1.4</v>
      </c>
      <c r="E31" s="165"/>
      <c r="F31" s="104"/>
      <c r="G31" s="104"/>
      <c r="H31" s="110"/>
      <c r="I31" s="104"/>
    </row>
    <row r="32" spans="1:11" s="141" customFormat="1" ht="15">
      <c r="A32" s="140"/>
      <c r="B32" s="112" t="s">
        <v>215</v>
      </c>
      <c r="C32" s="150">
        <f>AVERAGE(C29:C31)</f>
        <v>170</v>
      </c>
      <c r="D32" s="151">
        <f>AVERAGE(D29:D31)</f>
        <v>1.2333333333333332</v>
      </c>
      <c r="E32" s="125">
        <f>D32/100</f>
        <v>1.2333333333333332E-2</v>
      </c>
      <c r="F32" s="104"/>
      <c r="G32" s="104"/>
      <c r="H32" s="104"/>
      <c r="I32" s="110"/>
    </row>
    <row r="33" spans="1:10" s="141" customFormat="1">
      <c r="A33" s="120"/>
      <c r="B33" s="104"/>
      <c r="C33" s="148"/>
      <c r="D33" s="120"/>
      <c r="E33" s="165"/>
      <c r="F33" s="104"/>
      <c r="G33" s="104"/>
      <c r="H33" s="104"/>
      <c r="I33" s="104"/>
    </row>
    <row r="34" spans="1:10" s="141" customFormat="1" ht="15">
      <c r="A34" s="142" t="s">
        <v>202</v>
      </c>
      <c r="B34" s="143"/>
      <c r="C34" s="156"/>
      <c r="D34" s="144"/>
      <c r="E34" s="168"/>
      <c r="F34" s="143"/>
      <c r="G34"/>
      <c r="H34"/>
      <c r="I34"/>
    </row>
    <row r="35" spans="1:10" s="141" customFormat="1" ht="15">
      <c r="A35" s="144"/>
      <c r="B35" s="144" t="s">
        <v>203</v>
      </c>
      <c r="C35" s="156">
        <v>35</v>
      </c>
      <c r="D35" s="144">
        <v>4.2</v>
      </c>
      <c r="E35" s="168"/>
      <c r="F35" s="143"/>
      <c r="G35"/>
      <c r="H35"/>
      <c r="I35"/>
    </row>
    <row r="36" spans="1:10" s="141" customFormat="1" ht="15.75">
      <c r="B36" s="144" t="s">
        <v>204</v>
      </c>
      <c r="C36" s="156">
        <v>35</v>
      </c>
      <c r="D36" s="144">
        <v>2.7</v>
      </c>
      <c r="E36" s="168"/>
      <c r="F36" s="143"/>
      <c r="G36"/>
      <c r="H36"/>
      <c r="I36" s="107"/>
    </row>
    <row r="37" spans="1:10" s="141" customFormat="1" ht="15.75">
      <c r="B37" s="112" t="s">
        <v>215</v>
      </c>
      <c r="C37" s="150">
        <f>AVERAGE(C35:C36)</f>
        <v>35</v>
      </c>
      <c r="D37" s="151">
        <f>AVERAGE(D35:D36)</f>
        <v>3.45</v>
      </c>
      <c r="E37" s="125">
        <f>D37/100</f>
        <v>3.4500000000000003E-2</v>
      </c>
      <c r="F37" s="143"/>
      <c r="G37"/>
      <c r="H37"/>
      <c r="I37" s="107"/>
    </row>
    <row r="38" spans="1:10" s="141" customFormat="1" ht="15">
      <c r="A38" s="144"/>
      <c r="B38" s="143"/>
      <c r="C38" s="156"/>
      <c r="D38" s="144"/>
      <c r="E38" s="144"/>
      <c r="F38" s="143"/>
      <c r="G38"/>
      <c r="H38"/>
      <c r="I38"/>
    </row>
    <row r="39" spans="1:10">
      <c r="A39" s="119" t="s">
        <v>171</v>
      </c>
      <c r="B39" s="120"/>
      <c r="C39" s="148"/>
      <c r="D39" s="122"/>
      <c r="E39" s="121"/>
    </row>
    <row r="40" spans="1:10">
      <c r="B40" s="120" t="s">
        <v>172</v>
      </c>
      <c r="C40" s="148">
        <v>50</v>
      </c>
      <c r="D40" s="122">
        <v>37.4</v>
      </c>
      <c r="E40" s="121"/>
      <c r="F40" s="120"/>
      <c r="J40" s="120"/>
    </row>
    <row r="41" spans="1:10">
      <c r="B41" s="120" t="s">
        <v>173</v>
      </c>
      <c r="C41" s="148">
        <v>50</v>
      </c>
      <c r="D41" s="122">
        <v>12.4</v>
      </c>
      <c r="E41" s="121"/>
      <c r="F41" s="120"/>
      <c r="J41" s="120"/>
    </row>
    <row r="42" spans="1:10">
      <c r="B42" s="120" t="s">
        <v>174</v>
      </c>
      <c r="C42" s="148">
        <v>50</v>
      </c>
      <c r="D42" s="122">
        <v>36.799999999999997</v>
      </c>
      <c r="E42" s="121"/>
      <c r="F42" s="120"/>
      <c r="J42" s="120"/>
    </row>
    <row r="43" spans="1:10">
      <c r="A43" s="140"/>
      <c r="B43" s="112" t="s">
        <v>215</v>
      </c>
      <c r="C43" s="150">
        <f>AVERAGE(C40:C42)</f>
        <v>50</v>
      </c>
      <c r="D43" s="151">
        <f>AVERAGE(D40:D42)</f>
        <v>28.866666666666664</v>
      </c>
      <c r="E43" s="125">
        <f>D43/100</f>
        <v>0.28866666666666663</v>
      </c>
    </row>
    <row r="44" spans="1:10">
      <c r="B44" s="120"/>
      <c r="C44" s="148"/>
      <c r="D44" s="122"/>
      <c r="E44" s="165"/>
    </row>
    <row r="45" spans="1:10" ht="15.75">
      <c r="A45" s="108" t="s">
        <v>205</v>
      </c>
      <c r="B45"/>
      <c r="C45" s="157"/>
      <c r="D45" s="94"/>
      <c r="E45" s="169"/>
      <c r="F45"/>
      <c r="G45"/>
      <c r="H45"/>
      <c r="I45"/>
      <c r="J45"/>
    </row>
    <row r="46" spans="1:10" ht="15.75">
      <c r="A46" s="107"/>
      <c r="B46" s="107" t="s">
        <v>206</v>
      </c>
      <c r="C46" s="157">
        <v>150</v>
      </c>
      <c r="D46" s="94">
        <v>1.1000000000000001</v>
      </c>
      <c r="E46" s="169"/>
      <c r="F46"/>
      <c r="G46"/>
      <c r="H46"/>
      <c r="I46"/>
      <c r="J46"/>
    </row>
    <row r="47" spans="1:10" ht="15.75">
      <c r="B47" s="107" t="s">
        <v>207</v>
      </c>
      <c r="C47" s="157">
        <v>180</v>
      </c>
      <c r="D47" s="94">
        <v>0.6</v>
      </c>
      <c r="E47" s="169"/>
      <c r="F47" s="107"/>
      <c r="G47"/>
      <c r="H47"/>
      <c r="I47"/>
      <c r="J47" s="107"/>
    </row>
    <row r="48" spans="1:10" ht="15.75">
      <c r="B48" s="112" t="s">
        <v>215</v>
      </c>
      <c r="C48" s="150">
        <f>AVERAGE(C46:C47)</f>
        <v>165</v>
      </c>
      <c r="D48" s="151">
        <f>AVERAGE(D46:D47)</f>
        <v>0.85000000000000009</v>
      </c>
      <c r="E48" s="125">
        <f>D48/100</f>
        <v>8.5000000000000006E-3</v>
      </c>
      <c r="F48" s="107"/>
      <c r="G48"/>
      <c r="H48"/>
      <c r="I48"/>
      <c r="J48" s="107"/>
    </row>
    <row r="49" spans="1:9">
      <c r="B49" s="120"/>
      <c r="C49" s="148"/>
      <c r="D49" s="122"/>
      <c r="E49" s="165"/>
    </row>
    <row r="50" spans="1:9">
      <c r="A50" s="119" t="s">
        <v>175</v>
      </c>
      <c r="C50" s="148"/>
      <c r="D50" s="120"/>
      <c r="E50" s="165"/>
    </row>
    <row r="51" spans="1:9">
      <c r="A51" s="120"/>
      <c r="B51" s="120" t="s">
        <v>176</v>
      </c>
      <c r="C51" s="148">
        <v>330</v>
      </c>
      <c r="D51" s="120">
        <v>10.9</v>
      </c>
      <c r="E51" s="165"/>
    </row>
    <row r="52" spans="1:9">
      <c r="A52" s="140"/>
      <c r="B52" s="112" t="s">
        <v>215</v>
      </c>
      <c r="C52" s="150">
        <v>330</v>
      </c>
      <c r="D52" s="123">
        <v>10.9</v>
      </c>
      <c r="E52" s="125">
        <f>D52/100</f>
        <v>0.109</v>
      </c>
      <c r="I52" s="120"/>
    </row>
    <row r="53" spans="1:9">
      <c r="A53" s="120"/>
      <c r="C53" s="148"/>
      <c r="D53" s="120"/>
      <c r="E53" s="165"/>
    </row>
    <row r="54" spans="1:9">
      <c r="A54" s="119" t="s">
        <v>177</v>
      </c>
      <c r="C54" s="148"/>
      <c r="D54" s="120"/>
      <c r="E54" s="165"/>
    </row>
    <row r="55" spans="1:9">
      <c r="A55" s="120"/>
      <c r="B55" s="120" t="s">
        <v>178</v>
      </c>
      <c r="C55" s="148">
        <v>50</v>
      </c>
      <c r="D55" s="122">
        <v>56</v>
      </c>
      <c r="E55" s="165"/>
    </row>
    <row r="56" spans="1:9">
      <c r="B56" s="120" t="s">
        <v>179</v>
      </c>
      <c r="C56" s="148">
        <v>42</v>
      </c>
      <c r="D56" s="122">
        <v>39.299999999999997</v>
      </c>
      <c r="E56" s="165"/>
      <c r="I56" s="124"/>
    </row>
    <row r="57" spans="1:9">
      <c r="B57" s="120" t="s">
        <v>180</v>
      </c>
      <c r="C57" s="148">
        <v>60</v>
      </c>
      <c r="D57" s="122">
        <v>39.6</v>
      </c>
      <c r="E57" s="165"/>
      <c r="H57" s="124"/>
    </row>
    <row r="58" spans="1:9">
      <c r="A58" s="140"/>
      <c r="B58" s="112" t="s">
        <v>215</v>
      </c>
      <c r="C58" s="150">
        <f>AVERAGE(C55:C57)</f>
        <v>50.666666666666664</v>
      </c>
      <c r="D58" s="151">
        <f>AVERAGE(D55:D57)</f>
        <v>44.966666666666669</v>
      </c>
      <c r="E58" s="125">
        <f>D58/100</f>
        <v>0.44966666666666666</v>
      </c>
      <c r="I58" s="124"/>
    </row>
    <row r="59" spans="1:9">
      <c r="A59" s="124"/>
      <c r="C59" s="148"/>
      <c r="D59" s="120"/>
      <c r="E59" s="165"/>
    </row>
    <row r="60" spans="1:9">
      <c r="A60" s="145" t="s">
        <v>181</v>
      </c>
      <c r="C60" s="148"/>
      <c r="D60" s="122"/>
      <c r="E60" s="165"/>
    </row>
    <row r="61" spans="1:9">
      <c r="B61" s="104" t="s">
        <v>182</v>
      </c>
      <c r="C61" s="148">
        <v>76</v>
      </c>
      <c r="D61" s="122">
        <v>22</v>
      </c>
      <c r="E61" s="165"/>
    </row>
    <row r="62" spans="1:9">
      <c r="B62" s="104" t="s">
        <v>183</v>
      </c>
      <c r="C62" s="148">
        <v>150</v>
      </c>
      <c r="D62" s="122">
        <v>23.5</v>
      </c>
      <c r="E62" s="165"/>
    </row>
    <row r="63" spans="1:9">
      <c r="B63" s="104" t="s">
        <v>184</v>
      </c>
      <c r="C63" s="148">
        <v>123</v>
      </c>
      <c r="D63" s="122">
        <v>19.7</v>
      </c>
      <c r="E63" s="165"/>
    </row>
    <row r="64" spans="1:9">
      <c r="A64" s="141"/>
      <c r="B64" s="112" t="s">
        <v>215</v>
      </c>
      <c r="C64" s="150">
        <f>AVERAGE(C61:C63)</f>
        <v>116.33333333333333</v>
      </c>
      <c r="D64" s="151">
        <f>AVERAGE(D61:D63)</f>
        <v>21.733333333333334</v>
      </c>
      <c r="E64" s="125">
        <f>D64/100</f>
        <v>0.21733333333333335</v>
      </c>
    </row>
    <row r="65" spans="1:8">
      <c r="A65" s="141"/>
      <c r="B65" s="141"/>
      <c r="C65" s="154"/>
      <c r="D65" s="155"/>
      <c r="E65" s="167"/>
    </row>
    <row r="66" spans="1:8">
      <c r="A66" s="145" t="s">
        <v>274</v>
      </c>
      <c r="C66" s="148"/>
      <c r="D66" s="122"/>
      <c r="E66" s="165"/>
    </row>
    <row r="67" spans="1:8">
      <c r="B67" s="104" t="s">
        <v>275</v>
      </c>
      <c r="C67" s="148">
        <v>4</v>
      </c>
      <c r="D67" s="122">
        <v>105</v>
      </c>
      <c r="E67" s="165"/>
    </row>
    <row r="68" spans="1:8">
      <c r="A68" s="141"/>
      <c r="B68" s="112" t="s">
        <v>215</v>
      </c>
      <c r="C68" s="150">
        <f>AVERAGE(C67:C67)</f>
        <v>4</v>
      </c>
      <c r="D68" s="151">
        <f>AVERAGE(D67:D67)</f>
        <v>105</v>
      </c>
      <c r="E68" s="125">
        <f>D68/100</f>
        <v>1.05</v>
      </c>
    </row>
    <row r="69" spans="1:8">
      <c r="A69" s="141"/>
      <c r="B69" s="141"/>
      <c r="C69" s="154"/>
      <c r="D69" s="155"/>
      <c r="E69" s="167"/>
    </row>
    <row r="70" spans="1:8">
      <c r="A70" s="119" t="s">
        <v>185</v>
      </c>
      <c r="C70" s="148"/>
      <c r="D70" s="120"/>
      <c r="E70" s="165"/>
    </row>
    <row r="71" spans="1:8">
      <c r="A71" s="120"/>
      <c r="B71" s="120" t="s">
        <v>186</v>
      </c>
      <c r="C71" s="148">
        <v>250</v>
      </c>
      <c r="D71" s="120">
        <v>6</v>
      </c>
      <c r="E71" s="165"/>
    </row>
    <row r="72" spans="1:8" ht="15">
      <c r="B72" s="120" t="s">
        <v>187</v>
      </c>
      <c r="C72" s="148">
        <v>250</v>
      </c>
      <c r="D72" s="120">
        <v>16.8</v>
      </c>
      <c r="E72" s="165"/>
      <c r="H72" s="110"/>
    </row>
    <row r="73" spans="1:8" ht="15">
      <c r="A73" s="140"/>
      <c r="B73" s="112" t="s">
        <v>215</v>
      </c>
      <c r="C73" s="150">
        <f>AVERAGE(C71:C72)</f>
        <v>250</v>
      </c>
      <c r="D73" s="151">
        <f>AVERAGE(D71:D72)</f>
        <v>11.4</v>
      </c>
      <c r="E73" s="125">
        <f>D73/100</f>
        <v>0.114</v>
      </c>
      <c r="G73" s="110"/>
    </row>
    <row r="74" spans="1:8" ht="15">
      <c r="A74" s="140"/>
      <c r="B74" s="141"/>
      <c r="C74" s="154"/>
      <c r="D74" s="155"/>
      <c r="E74" s="167"/>
      <c r="G74" s="110"/>
    </row>
    <row r="75" spans="1:8">
      <c r="A75" s="119" t="s">
        <v>271</v>
      </c>
      <c r="C75" s="148"/>
      <c r="D75" s="120"/>
      <c r="E75" s="165"/>
    </row>
    <row r="76" spans="1:8">
      <c r="A76" s="120"/>
      <c r="B76" s="120" t="s">
        <v>272</v>
      </c>
      <c r="C76" s="148">
        <v>250</v>
      </c>
      <c r="D76" s="120">
        <v>6.5</v>
      </c>
      <c r="E76" s="165"/>
    </row>
    <row r="77" spans="1:8" ht="15">
      <c r="B77" s="120" t="s">
        <v>273</v>
      </c>
      <c r="C77" s="148">
        <v>250</v>
      </c>
      <c r="D77" s="120">
        <v>10.8</v>
      </c>
      <c r="E77" s="165"/>
      <c r="H77" s="110"/>
    </row>
    <row r="78" spans="1:8" ht="15">
      <c r="A78" s="140"/>
      <c r="B78" s="112" t="s">
        <v>215</v>
      </c>
      <c r="C78" s="150">
        <f>AVERAGE(C76:C77)</f>
        <v>250</v>
      </c>
      <c r="D78" s="151">
        <f>AVERAGE(D76:D77)</f>
        <v>8.65</v>
      </c>
      <c r="E78" s="125">
        <f>D78/100</f>
        <v>8.6500000000000007E-2</v>
      </c>
      <c r="G78" s="110"/>
    </row>
    <row r="79" spans="1:8" ht="15">
      <c r="A79" s="140"/>
      <c r="B79" s="141"/>
      <c r="C79" s="154"/>
      <c r="D79" s="155"/>
      <c r="E79" s="167"/>
      <c r="G79" s="110"/>
    </row>
    <row r="80" spans="1:8">
      <c r="A80" s="119" t="s">
        <v>188</v>
      </c>
      <c r="C80" s="148"/>
      <c r="D80" s="120"/>
      <c r="E80" s="165"/>
    </row>
    <row r="81" spans="1:10">
      <c r="A81" s="120"/>
      <c r="B81" s="120" t="s">
        <v>189</v>
      </c>
      <c r="C81" s="148">
        <v>125</v>
      </c>
      <c r="D81" s="120">
        <v>12.7</v>
      </c>
      <c r="E81" s="165"/>
    </row>
    <row r="82" spans="1:10" ht="15">
      <c r="A82" s="120"/>
      <c r="B82" s="120" t="s">
        <v>190</v>
      </c>
      <c r="C82" s="148">
        <v>125</v>
      </c>
      <c r="D82" s="120">
        <v>7.5</v>
      </c>
      <c r="E82" s="165"/>
      <c r="H82" s="110"/>
    </row>
    <row r="83" spans="1:10" ht="15">
      <c r="A83" s="120"/>
      <c r="B83" s="120" t="s">
        <v>191</v>
      </c>
      <c r="C83" s="148">
        <v>125</v>
      </c>
      <c r="D83" s="120">
        <v>16.8</v>
      </c>
      <c r="E83" s="165"/>
      <c r="F83" s="120"/>
      <c r="J83" s="110"/>
    </row>
    <row r="84" spans="1:10" ht="15">
      <c r="A84" s="120"/>
      <c r="B84" s="112" t="s">
        <v>215</v>
      </c>
      <c r="C84" s="150">
        <f>AVERAGE(C81:C83)</f>
        <v>125</v>
      </c>
      <c r="D84" s="151">
        <f>AVERAGE(D81:D83)</f>
        <v>12.333333333333334</v>
      </c>
      <c r="E84" s="125">
        <f>D84/100</f>
        <v>0.12333333333333334</v>
      </c>
      <c r="H84" s="110"/>
    </row>
    <row r="85" spans="1:10">
      <c r="A85" s="120"/>
      <c r="C85" s="148"/>
      <c r="D85" s="120"/>
      <c r="E85" s="120"/>
    </row>
    <row r="86" spans="1:10" ht="15.75">
      <c r="A86" s="108" t="s">
        <v>208</v>
      </c>
      <c r="B86"/>
      <c r="C86" s="157"/>
      <c r="D86" s="94"/>
      <c r="E86" s="94"/>
      <c r="F86"/>
      <c r="G86"/>
      <c r="H86"/>
      <c r="I86"/>
      <c r="J86"/>
    </row>
    <row r="87" spans="1:10" ht="15.75">
      <c r="B87" s="107" t="s">
        <v>269</v>
      </c>
      <c r="C87" s="157">
        <v>125</v>
      </c>
      <c r="D87" s="94">
        <v>7.8</v>
      </c>
      <c r="E87" s="94"/>
      <c r="F87" s="107"/>
      <c r="G87"/>
      <c r="H87"/>
      <c r="I87"/>
      <c r="J87" s="107"/>
    </row>
    <row r="88" spans="1:10" ht="15.75">
      <c r="B88" s="107" t="s">
        <v>268</v>
      </c>
      <c r="C88" s="157">
        <v>125</v>
      </c>
      <c r="D88" s="94">
        <v>4.5</v>
      </c>
      <c r="E88" s="94"/>
      <c r="F88" s="107"/>
      <c r="G88"/>
      <c r="H88"/>
      <c r="I88"/>
      <c r="J88" s="107"/>
    </row>
    <row r="89" spans="1:10" ht="15.75">
      <c r="A89" s="107"/>
      <c r="B89" s="112" t="s">
        <v>215</v>
      </c>
      <c r="C89" s="150">
        <f>AVERAGE(C87:C88)</f>
        <v>125</v>
      </c>
      <c r="D89" s="151">
        <f>AVERAGE(D87:D88)</f>
        <v>6.15</v>
      </c>
      <c r="E89" s="125">
        <f>D89/100</f>
        <v>6.1500000000000006E-2</v>
      </c>
      <c r="F89"/>
      <c r="G89"/>
      <c r="H89"/>
      <c r="I89"/>
      <c r="J89"/>
    </row>
    <row r="90" spans="1:10" ht="15.75">
      <c r="A90" s="107"/>
      <c r="B90"/>
      <c r="C90" s="157"/>
      <c r="D90" s="94"/>
      <c r="E90" s="94"/>
      <c r="F90"/>
      <c r="G90"/>
      <c r="H90"/>
      <c r="I90"/>
      <c r="J90"/>
    </row>
    <row r="91" spans="1:10" ht="15.75">
      <c r="A91" s="108" t="s">
        <v>209</v>
      </c>
      <c r="B91"/>
      <c r="C91" s="157"/>
      <c r="D91" s="94"/>
      <c r="E91" s="94"/>
      <c r="F91"/>
      <c r="G91"/>
      <c r="H91"/>
      <c r="I91"/>
      <c r="J91"/>
    </row>
    <row r="92" spans="1:10" ht="15.75">
      <c r="A92" s="107"/>
      <c r="B92" s="107" t="s">
        <v>210</v>
      </c>
      <c r="C92" s="157">
        <v>40</v>
      </c>
      <c r="D92" s="94">
        <v>3.1</v>
      </c>
      <c r="E92" s="94"/>
      <c r="F92"/>
      <c r="G92"/>
      <c r="H92"/>
      <c r="I92"/>
      <c r="J92"/>
    </row>
    <row r="93" spans="1:10" ht="15.75">
      <c r="B93" s="107" t="s">
        <v>211</v>
      </c>
      <c r="C93" s="157">
        <v>40</v>
      </c>
      <c r="D93" s="107">
        <v>2</v>
      </c>
      <c r="E93" s="94"/>
      <c r="F93"/>
      <c r="G93"/>
      <c r="H93" s="107"/>
      <c r="I93"/>
      <c r="J93"/>
    </row>
    <row r="94" spans="1:10" ht="15.75">
      <c r="B94" s="107" t="s">
        <v>212</v>
      </c>
      <c r="C94" s="157">
        <v>40</v>
      </c>
      <c r="D94" s="94">
        <v>7.3</v>
      </c>
      <c r="E94" s="94"/>
      <c r="F94" s="107"/>
      <c r="G94"/>
      <c r="H94"/>
      <c r="I94"/>
      <c r="J94" s="107"/>
    </row>
    <row r="95" spans="1:10" ht="15.75">
      <c r="B95" s="112" t="s">
        <v>215</v>
      </c>
      <c r="C95" s="150">
        <f>AVERAGE(C92:C94)</f>
        <v>40</v>
      </c>
      <c r="D95" s="151">
        <f>AVERAGE(D92:D94)</f>
        <v>4.1333333333333329</v>
      </c>
      <c r="E95" s="125">
        <f>D95/100</f>
        <v>4.1333333333333326E-2</v>
      </c>
      <c r="F95"/>
      <c r="G95"/>
      <c r="H95"/>
      <c r="I95" s="107"/>
      <c r="J95"/>
    </row>
    <row r="96" spans="1:10" ht="15.75">
      <c r="A96" s="107"/>
      <c r="B96"/>
      <c r="C96" s="94"/>
      <c r="D96" s="94"/>
      <c r="E96" s="94"/>
      <c r="F96"/>
      <c r="G96"/>
      <c r="H96"/>
      <c r="I96"/>
      <c r="J96"/>
    </row>
    <row r="97" spans="1:10" ht="21" customHeight="1">
      <c r="A97" s="139" t="s">
        <v>229</v>
      </c>
      <c r="C97" s="159"/>
      <c r="D97" s="159"/>
      <c r="E97" s="160"/>
      <c r="G97"/>
      <c r="H97"/>
      <c r="I97"/>
      <c r="J97"/>
    </row>
    <row r="98" spans="1:10" ht="21.95" customHeight="1">
      <c r="A98" s="109" t="s">
        <v>213</v>
      </c>
      <c r="B98" s="109" t="s">
        <v>214</v>
      </c>
      <c r="C98" s="161" t="s">
        <v>216</v>
      </c>
      <c r="D98" s="161" t="s">
        <v>230</v>
      </c>
      <c r="E98" s="162" t="s">
        <v>231</v>
      </c>
      <c r="F98" s="163"/>
      <c r="G98"/>
      <c r="H98"/>
      <c r="I98"/>
      <c r="J98"/>
    </row>
    <row r="99" spans="1:10" ht="15.75">
      <c r="A99" s="108" t="s">
        <v>232</v>
      </c>
      <c r="B99"/>
      <c r="C99" s="94"/>
      <c r="D99" s="94"/>
      <c r="E99" s="94"/>
      <c r="F99"/>
      <c r="G99"/>
      <c r="H99"/>
      <c r="I99"/>
      <c r="J99"/>
    </row>
    <row r="100" spans="1:10" ht="15.75">
      <c r="A100" s="107"/>
      <c r="B100" s="107" t="s">
        <v>233</v>
      </c>
      <c r="C100" s="157">
        <v>165</v>
      </c>
      <c r="D100" s="107">
        <v>16.7</v>
      </c>
      <c r="E100" s="94"/>
      <c r="F100"/>
      <c r="G100"/>
      <c r="H100"/>
      <c r="I100"/>
    </row>
    <row r="101" spans="1:10" ht="15.75">
      <c r="B101" s="107" t="s">
        <v>234</v>
      </c>
      <c r="C101" s="157">
        <v>165</v>
      </c>
      <c r="D101" s="107">
        <v>21.3</v>
      </c>
      <c r="E101" s="107"/>
      <c r="F101"/>
      <c r="G101"/>
      <c r="H101"/>
    </row>
    <row r="102" spans="1:10" ht="15.75">
      <c r="B102" s="107" t="s">
        <v>235</v>
      </c>
      <c r="C102" s="157">
        <v>165</v>
      </c>
      <c r="D102" s="107">
        <v>6.7</v>
      </c>
      <c r="E102" s="107"/>
      <c r="F102"/>
      <c r="G102"/>
      <c r="H102"/>
    </row>
    <row r="103" spans="1:10" ht="15.75">
      <c r="B103" s="107" t="s">
        <v>236</v>
      </c>
      <c r="C103" s="157">
        <v>165</v>
      </c>
      <c r="D103" s="107">
        <v>6.1</v>
      </c>
      <c r="E103" s="107"/>
      <c r="F103"/>
      <c r="G103"/>
      <c r="H103"/>
    </row>
    <row r="104" spans="1:10" ht="15">
      <c r="B104" s="112" t="s">
        <v>215</v>
      </c>
      <c r="C104" s="150">
        <f>AVERAGE(C100:C103)</f>
        <v>165</v>
      </c>
      <c r="D104" s="151">
        <f>AVERAGE(D100:D103)</f>
        <v>12.700000000000001</v>
      </c>
      <c r="E104" s="125">
        <f>D104/100</f>
        <v>0.127</v>
      </c>
      <c r="F104"/>
      <c r="G104"/>
      <c r="H104"/>
    </row>
    <row r="105" spans="1:10" ht="15.75">
      <c r="A105" s="107"/>
      <c r="B105"/>
      <c r="C105" s="157"/>
      <c r="D105" s="94"/>
      <c r="E105" s="94"/>
      <c r="F105"/>
      <c r="G105"/>
      <c r="H105"/>
      <c r="I105"/>
    </row>
    <row r="106" spans="1:10" ht="15.75">
      <c r="A106" s="108" t="s">
        <v>237</v>
      </c>
      <c r="B106"/>
      <c r="C106" s="157"/>
      <c r="D106" s="94"/>
      <c r="E106" s="94"/>
      <c r="F106"/>
      <c r="G106"/>
      <c r="H106"/>
      <c r="I106"/>
    </row>
    <row r="107" spans="1:10" ht="15.75">
      <c r="A107" s="107"/>
      <c r="B107" s="107" t="s">
        <v>238</v>
      </c>
      <c r="C107" s="157">
        <v>42</v>
      </c>
      <c r="D107" s="94">
        <v>27.2</v>
      </c>
      <c r="E107" s="94"/>
      <c r="F107"/>
      <c r="G107"/>
      <c r="H107"/>
      <c r="I107"/>
    </row>
    <row r="108" spans="1:10" ht="15.75">
      <c r="B108" s="107" t="s">
        <v>180</v>
      </c>
      <c r="C108" s="157">
        <v>60</v>
      </c>
      <c r="D108" s="107">
        <v>12.1</v>
      </c>
      <c r="E108" s="94"/>
      <c r="F108"/>
      <c r="G108"/>
      <c r="H108" s="107"/>
      <c r="I108"/>
    </row>
    <row r="109" spans="1:10" ht="15.75">
      <c r="B109" s="107" t="s">
        <v>178</v>
      </c>
      <c r="C109" s="157">
        <v>50</v>
      </c>
      <c r="D109" s="94">
        <v>31.1</v>
      </c>
      <c r="E109" s="107"/>
      <c r="F109"/>
      <c r="G109"/>
      <c r="H109"/>
      <c r="I109" s="107"/>
    </row>
    <row r="110" spans="1:10" ht="15.75">
      <c r="B110" s="112" t="s">
        <v>215</v>
      </c>
      <c r="C110" s="150">
        <f>AVERAGE(C107:C109)</f>
        <v>50.666666666666664</v>
      </c>
      <c r="D110" s="151">
        <f>AVERAGE(D107:D109)</f>
        <v>23.466666666666669</v>
      </c>
      <c r="E110" s="125">
        <f>D110/100</f>
        <v>0.23466666666666669</v>
      </c>
      <c r="F110"/>
      <c r="G110"/>
      <c r="H110"/>
      <c r="I110" s="107"/>
    </row>
    <row r="111" spans="1:10" ht="15.75">
      <c r="A111" s="107"/>
      <c r="B111"/>
      <c r="C111" s="157"/>
      <c r="D111" s="94"/>
      <c r="E111" s="94"/>
      <c r="F111"/>
      <c r="G111"/>
      <c r="H111"/>
      <c r="I111"/>
    </row>
    <row r="112" spans="1:10" ht="15.75">
      <c r="A112" s="108" t="s">
        <v>242</v>
      </c>
      <c r="B112"/>
      <c r="C112" s="157"/>
      <c r="D112" s="94"/>
      <c r="E112" s="94"/>
      <c r="F112"/>
      <c r="G112"/>
      <c r="H112"/>
      <c r="I112"/>
      <c r="J112"/>
    </row>
    <row r="113" spans="1:10" ht="15.75">
      <c r="A113" s="107"/>
      <c r="B113" s="107" t="s">
        <v>182</v>
      </c>
      <c r="C113" s="157">
        <v>76</v>
      </c>
      <c r="D113" s="94">
        <v>8.1999999999999993</v>
      </c>
      <c r="E113" s="94"/>
      <c r="F113"/>
      <c r="G113"/>
      <c r="H113"/>
      <c r="I113"/>
      <c r="J113"/>
    </row>
    <row r="114" spans="1:10" ht="15.75">
      <c r="B114" s="107" t="s">
        <v>183</v>
      </c>
      <c r="C114" s="157">
        <v>150</v>
      </c>
      <c r="D114" s="94">
        <v>13.9</v>
      </c>
      <c r="E114" s="107"/>
      <c r="F114"/>
      <c r="G114"/>
      <c r="H114"/>
      <c r="I114" s="107"/>
      <c r="J114"/>
    </row>
    <row r="115" spans="1:10" ht="15.75">
      <c r="B115" s="107" t="s">
        <v>184</v>
      </c>
      <c r="C115" s="157">
        <v>123</v>
      </c>
      <c r="D115" s="94">
        <v>17.600000000000001</v>
      </c>
      <c r="E115" s="94"/>
      <c r="F115" s="107"/>
      <c r="G115"/>
      <c r="H115"/>
      <c r="I115"/>
      <c r="J115" s="107"/>
    </row>
    <row r="116" spans="1:10" ht="15.75">
      <c r="B116" s="112" t="s">
        <v>215</v>
      </c>
      <c r="C116" s="150">
        <f>AVERAGE(C113:C115)</f>
        <v>116.33333333333333</v>
      </c>
      <c r="D116" s="151">
        <f>AVERAGE(D113:D115)</f>
        <v>13.233333333333334</v>
      </c>
      <c r="E116" s="125">
        <f>D116/100</f>
        <v>0.13233333333333333</v>
      </c>
      <c r="F116"/>
      <c r="G116"/>
      <c r="H116"/>
      <c r="I116" s="107"/>
      <c r="J116"/>
    </row>
    <row r="117" spans="1:10" ht="15.75">
      <c r="A117" s="107"/>
      <c r="B117"/>
      <c r="C117" s="94"/>
      <c r="D117" s="94"/>
      <c r="E117" s="94"/>
      <c r="F117"/>
      <c r="G117"/>
      <c r="H117"/>
      <c r="I117"/>
      <c r="J117"/>
    </row>
    <row r="118" spans="1:10" ht="15.75">
      <c r="A118" s="108" t="s">
        <v>239</v>
      </c>
      <c r="B118"/>
      <c r="C118" s="94"/>
      <c r="D118" s="94"/>
      <c r="E118" s="94"/>
      <c r="F118"/>
      <c r="G118"/>
      <c r="H118"/>
      <c r="I118"/>
      <c r="J118"/>
    </row>
    <row r="119" spans="1:10" ht="15.75">
      <c r="A119" s="107"/>
      <c r="B119" s="107" t="s">
        <v>270</v>
      </c>
      <c r="C119" s="187">
        <v>32.5</v>
      </c>
      <c r="D119" s="94">
        <v>30.6</v>
      </c>
      <c r="E119" s="94"/>
      <c r="F119"/>
      <c r="G119"/>
      <c r="H119"/>
      <c r="I119"/>
      <c r="J119"/>
    </row>
    <row r="120" spans="1:10" ht="15.75">
      <c r="B120" s="107" t="s">
        <v>240</v>
      </c>
      <c r="C120" s="187">
        <v>32.5</v>
      </c>
      <c r="D120" s="94">
        <v>31.9</v>
      </c>
      <c r="E120" s="94"/>
      <c r="F120"/>
      <c r="G120"/>
      <c r="H120"/>
      <c r="I120"/>
      <c r="J120" s="107"/>
    </row>
    <row r="121" spans="1:10" ht="15.75">
      <c r="B121" s="107" t="s">
        <v>241</v>
      </c>
      <c r="C121" s="187">
        <v>37.5</v>
      </c>
      <c r="D121" s="94">
        <v>32.4</v>
      </c>
      <c r="E121" s="94"/>
      <c r="F121"/>
      <c r="G121"/>
      <c r="H121" s="107"/>
      <c r="I121"/>
      <c r="J121"/>
    </row>
    <row r="122" spans="1:10" ht="15.75">
      <c r="B122" s="112" t="s">
        <v>215</v>
      </c>
      <c r="C122" s="150">
        <f>AVERAGE(C119:C121)</f>
        <v>34.166666666666664</v>
      </c>
      <c r="D122" s="151">
        <f>AVERAGE(D119:D121)</f>
        <v>31.633333333333336</v>
      </c>
      <c r="E122" s="125">
        <f>D122/100</f>
        <v>0.31633333333333336</v>
      </c>
      <c r="F122"/>
      <c r="G122"/>
      <c r="H122"/>
      <c r="I122"/>
      <c r="J122" s="107"/>
    </row>
    <row r="123" spans="1:10" ht="15.75">
      <c r="A123" s="107"/>
      <c r="B123"/>
      <c r="C123" s="94"/>
      <c r="D123" s="94"/>
      <c r="E123" s="94"/>
      <c r="F123"/>
      <c r="G123"/>
      <c r="H123"/>
      <c r="I123"/>
      <c r="J123"/>
    </row>
    <row r="124" spans="1:10" ht="15">
      <c r="A124" s="119" t="s">
        <v>185</v>
      </c>
      <c r="B124"/>
      <c r="C124" s="94"/>
      <c r="D124" s="94"/>
      <c r="E124" s="94"/>
      <c r="G124"/>
      <c r="H124"/>
      <c r="I124"/>
      <c r="J124"/>
    </row>
    <row r="125" spans="1:10">
      <c r="B125" s="120" t="s">
        <v>186</v>
      </c>
      <c r="C125" s="148">
        <v>250</v>
      </c>
      <c r="D125" s="120">
        <v>2.2999999999999998</v>
      </c>
      <c r="E125" s="165"/>
    </row>
    <row r="126" spans="1:10" ht="15">
      <c r="A126" s="140"/>
      <c r="B126" s="120" t="s">
        <v>187</v>
      </c>
      <c r="C126" s="148">
        <v>250</v>
      </c>
      <c r="D126" s="120">
        <v>3.1</v>
      </c>
      <c r="E126" s="165"/>
      <c r="H126" s="110"/>
    </row>
    <row r="127" spans="1:10" ht="15.75">
      <c r="A127" s="107"/>
      <c r="B127" s="112" t="s">
        <v>215</v>
      </c>
      <c r="C127" s="150">
        <f>AVERAGE(C125:C126)</f>
        <v>250</v>
      </c>
      <c r="D127" s="151">
        <f>AVERAGE(D125:D126)</f>
        <v>2.7</v>
      </c>
      <c r="E127" s="125">
        <f>D127/100</f>
        <v>2.7000000000000003E-2</v>
      </c>
      <c r="G127" s="110"/>
    </row>
    <row r="128" spans="1:10" ht="15.75">
      <c r="A128" s="107"/>
      <c r="B128"/>
      <c r="C128" s="94"/>
      <c r="D128" s="94"/>
      <c r="E128" s="94"/>
      <c r="F128"/>
      <c r="G128"/>
      <c r="H128"/>
      <c r="I128"/>
      <c r="J128"/>
    </row>
    <row r="129" spans="1:10">
      <c r="A129" s="119" t="s">
        <v>271</v>
      </c>
      <c r="C129" s="148"/>
      <c r="D129" s="120"/>
      <c r="E129" s="165"/>
    </row>
    <row r="130" spans="1:10">
      <c r="A130" s="120"/>
      <c r="B130" s="120" t="s">
        <v>272</v>
      </c>
      <c r="C130" s="148">
        <v>250</v>
      </c>
      <c r="D130" s="120">
        <v>2</v>
      </c>
      <c r="E130" s="165"/>
    </row>
    <row r="131" spans="1:10" ht="15">
      <c r="B131" s="120" t="s">
        <v>273</v>
      </c>
      <c r="C131" s="148">
        <v>250</v>
      </c>
      <c r="D131" s="120">
        <v>0.7</v>
      </c>
      <c r="E131" s="165"/>
      <c r="H131" s="110"/>
    </row>
    <row r="132" spans="1:10" ht="15">
      <c r="A132" s="140"/>
      <c r="B132" s="112" t="s">
        <v>215</v>
      </c>
      <c r="C132" s="150">
        <f>AVERAGE(C130:C131)</f>
        <v>250</v>
      </c>
      <c r="D132" s="151">
        <f>AVERAGE(D130:D131)</f>
        <v>1.35</v>
      </c>
      <c r="E132" s="125">
        <f>D132/100</f>
        <v>1.3500000000000002E-2</v>
      </c>
      <c r="G132" s="110"/>
    </row>
    <row r="133" spans="1:10" ht="15">
      <c r="A133" s="140"/>
      <c r="B133" s="141"/>
      <c r="C133" s="154"/>
      <c r="D133" s="155"/>
      <c r="E133" s="167"/>
      <c r="G133" s="110"/>
    </row>
    <row r="134" spans="1:10" ht="15.75">
      <c r="A134" s="108" t="s">
        <v>243</v>
      </c>
      <c r="C134" s="122"/>
      <c r="D134" s="122"/>
      <c r="E134" s="121"/>
    </row>
    <row r="135" spans="1:10" ht="15.75">
      <c r="B135" s="107" t="s">
        <v>244</v>
      </c>
      <c r="C135" s="157">
        <v>140</v>
      </c>
      <c r="D135" s="107">
        <v>9.5</v>
      </c>
      <c r="E135" s="94"/>
      <c r="F135"/>
      <c r="G135"/>
      <c r="H135"/>
      <c r="I135"/>
      <c r="J135"/>
    </row>
    <row r="136" spans="1:10" ht="15.75">
      <c r="B136" s="107" t="s">
        <v>245</v>
      </c>
      <c r="C136" s="157">
        <v>90</v>
      </c>
      <c r="D136" s="107">
        <v>29.9</v>
      </c>
      <c r="E136" s="94"/>
      <c r="F136" s="107"/>
      <c r="G136"/>
      <c r="H136"/>
      <c r="I136"/>
    </row>
    <row r="137" spans="1:10" ht="15.75">
      <c r="B137" s="107" t="s">
        <v>246</v>
      </c>
      <c r="C137" s="157">
        <v>110</v>
      </c>
      <c r="D137" s="107">
        <v>10.1</v>
      </c>
      <c r="E137" s="94"/>
      <c r="F137" s="107"/>
      <c r="G137"/>
      <c r="H137"/>
      <c r="I137"/>
    </row>
    <row r="138" spans="1:10" ht="15.75">
      <c r="B138" s="107" t="s">
        <v>247</v>
      </c>
      <c r="C138" s="157">
        <v>170</v>
      </c>
      <c r="D138" s="107">
        <v>16.100000000000001</v>
      </c>
      <c r="E138" s="94"/>
      <c r="F138" s="107"/>
      <c r="G138"/>
      <c r="H138"/>
      <c r="I138"/>
    </row>
    <row r="139" spans="1:10" ht="15.75">
      <c r="A139" s="107"/>
      <c r="B139" s="112" t="s">
        <v>215</v>
      </c>
      <c r="C139" s="150">
        <f>AVERAGE(C135:C138)</f>
        <v>127.5</v>
      </c>
      <c r="D139" s="151">
        <f>AVERAGE(D135:D138)</f>
        <v>16.399999999999999</v>
      </c>
      <c r="E139" s="125">
        <f>D139/100</f>
        <v>0.16399999999999998</v>
      </c>
      <c r="F139" s="107"/>
      <c r="G139"/>
      <c r="H139"/>
      <c r="I139"/>
    </row>
    <row r="140" spans="1:10" ht="15.75">
      <c r="A140" s="107"/>
      <c r="B140" s="141"/>
      <c r="C140" s="154"/>
      <c r="D140" s="155"/>
      <c r="E140" s="167"/>
      <c r="F140" s="107"/>
      <c r="G140"/>
      <c r="H140"/>
      <c r="I140"/>
    </row>
    <row r="141" spans="1:10" ht="15.75">
      <c r="A141" s="108" t="s">
        <v>248</v>
      </c>
      <c r="B141"/>
      <c r="C141" s="157"/>
      <c r="D141" s="94"/>
      <c r="E141" s="94"/>
      <c r="F141"/>
      <c r="G141"/>
      <c r="H141"/>
      <c r="I141"/>
      <c r="J141"/>
    </row>
    <row r="142" spans="1:10" ht="15.75">
      <c r="A142" s="107"/>
      <c r="B142" s="107" t="s">
        <v>249</v>
      </c>
      <c r="C142" s="149">
        <v>58</v>
      </c>
      <c r="D142">
        <v>21.1</v>
      </c>
      <c r="E142"/>
      <c r="F142"/>
      <c r="G142"/>
      <c r="H142"/>
      <c r="I142"/>
      <c r="J142"/>
    </row>
    <row r="143" spans="1:10" ht="15.75">
      <c r="A143" s="107"/>
      <c r="B143" s="107" t="s">
        <v>250</v>
      </c>
      <c r="C143" s="149">
        <v>80</v>
      </c>
      <c r="D143">
        <v>21.6</v>
      </c>
      <c r="E143" s="107"/>
      <c r="F143"/>
      <c r="G143"/>
      <c r="H143"/>
      <c r="I143" s="107"/>
      <c r="J143"/>
    </row>
    <row r="144" spans="1:10" ht="15.75">
      <c r="A144" s="107"/>
      <c r="B144" s="112" t="s">
        <v>215</v>
      </c>
      <c r="C144" s="150">
        <f>AVERAGE(C142:C143)</f>
        <v>69</v>
      </c>
      <c r="D144" s="151">
        <f>AVERAGE(D142:D143)</f>
        <v>21.35</v>
      </c>
      <c r="E144" s="125">
        <f>D144/100</f>
        <v>0.21350000000000002</v>
      </c>
      <c r="F144" s="107"/>
      <c r="G144"/>
      <c r="H144"/>
      <c r="I144"/>
      <c r="J144" s="107"/>
    </row>
    <row r="145" spans="1:10" ht="15.75">
      <c r="A145" s="107"/>
      <c r="B145" s="112"/>
      <c r="C145" s="150"/>
      <c r="D145" s="151"/>
      <c r="E145" s="125"/>
      <c r="F145" s="107"/>
      <c r="G145"/>
      <c r="H145"/>
      <c r="I145"/>
      <c r="J145" s="107"/>
    </row>
    <row r="146" spans="1:10" ht="15.75">
      <c r="A146" s="108" t="s">
        <v>251</v>
      </c>
      <c r="B146"/>
      <c r="C146" s="149"/>
      <c r="D146"/>
      <c r="E146"/>
      <c r="F146"/>
      <c r="G146"/>
      <c r="H146"/>
      <c r="I146"/>
      <c r="J146"/>
    </row>
    <row r="147" spans="1:10" ht="15.75">
      <c r="B147" s="107" t="s">
        <v>252</v>
      </c>
      <c r="C147" s="149">
        <v>113.5</v>
      </c>
      <c r="D147">
        <v>14.1</v>
      </c>
      <c r="E147"/>
      <c r="F147"/>
      <c r="G147"/>
      <c r="H147"/>
      <c r="I147"/>
      <c r="J147"/>
    </row>
    <row r="148" spans="1:10" ht="15.75">
      <c r="A148" s="107"/>
      <c r="B148" s="117"/>
      <c r="C148" s="172">
        <f>C147</f>
        <v>113.5</v>
      </c>
      <c r="D148" s="118">
        <v>14.1</v>
      </c>
      <c r="E148" s="117">
        <f>D148/100</f>
        <v>0.14099999999999999</v>
      </c>
      <c r="F148"/>
      <c r="G148"/>
      <c r="H148" s="107"/>
      <c r="I148"/>
      <c r="J148"/>
    </row>
    <row r="149" spans="1:10" ht="15.75">
      <c r="A149" s="107"/>
      <c r="B149" s="103"/>
      <c r="C149" s="175"/>
      <c r="D149" s="177"/>
      <c r="E149" s="103"/>
      <c r="F149"/>
      <c r="G149"/>
      <c r="H149" s="107"/>
      <c r="I149"/>
      <c r="J149"/>
    </row>
    <row r="150" spans="1:10" ht="15.75">
      <c r="A150" s="108" t="s">
        <v>253</v>
      </c>
      <c r="B150"/>
      <c r="C150" s="149"/>
      <c r="D150"/>
      <c r="E150"/>
      <c r="F150"/>
      <c r="G150"/>
      <c r="H150"/>
    </row>
    <row r="151" spans="1:10" ht="15.75">
      <c r="B151" s="107" t="s">
        <v>254</v>
      </c>
      <c r="C151" s="149">
        <v>140</v>
      </c>
      <c r="D151">
        <v>8.3000000000000007</v>
      </c>
      <c r="E151"/>
      <c r="F151"/>
      <c r="G151"/>
      <c r="H151"/>
      <c r="I151"/>
    </row>
    <row r="152" spans="1:10" ht="15.75">
      <c r="B152" s="107" t="s">
        <v>255</v>
      </c>
      <c r="C152" s="149">
        <v>140</v>
      </c>
      <c r="D152" s="107">
        <v>14.7</v>
      </c>
      <c r="E152"/>
      <c r="F152"/>
      <c r="G152"/>
      <c r="H152" s="107"/>
      <c r="I152"/>
    </row>
    <row r="153" spans="1:10" ht="15.75">
      <c r="B153" s="112" t="s">
        <v>215</v>
      </c>
      <c r="C153" s="150">
        <f>AVERAGE(C151:C152)</f>
        <v>140</v>
      </c>
      <c r="D153" s="151">
        <f>AVERAGE(D151:D152)</f>
        <v>11.5</v>
      </c>
      <c r="E153" s="125">
        <f>D153/100</f>
        <v>0.115</v>
      </c>
      <c r="F153"/>
      <c r="G153"/>
      <c r="H153"/>
      <c r="I153" s="107"/>
    </row>
    <row r="154" spans="1:10" ht="15.75">
      <c r="B154" s="141"/>
      <c r="C154" s="154"/>
      <c r="D154" s="155"/>
      <c r="E154" s="167"/>
      <c r="F154"/>
      <c r="G154"/>
      <c r="H154"/>
      <c r="I154" s="107"/>
    </row>
    <row r="155" spans="1:10" ht="15.75">
      <c r="A155" s="176" t="s">
        <v>265</v>
      </c>
      <c r="B155" s="141"/>
      <c r="C155" s="154"/>
      <c r="D155" s="155"/>
      <c r="E155" s="167"/>
      <c r="F155"/>
      <c r="G155"/>
      <c r="H155"/>
      <c r="I155" s="107"/>
    </row>
    <row r="156" spans="1:10" ht="15.75">
      <c r="B156" s="107" t="s">
        <v>269</v>
      </c>
      <c r="C156" s="157">
        <v>125</v>
      </c>
      <c r="D156" s="94">
        <v>3</v>
      </c>
      <c r="E156" s="94"/>
      <c r="F156" s="107"/>
      <c r="G156"/>
      <c r="H156"/>
      <c r="I156"/>
      <c r="J156" s="107"/>
    </row>
    <row r="157" spans="1:10" ht="15.75">
      <c r="A157" s="107"/>
      <c r="B157" s="107" t="s">
        <v>268</v>
      </c>
      <c r="C157" s="157">
        <v>125</v>
      </c>
      <c r="D157" s="94">
        <v>10.199999999999999</v>
      </c>
      <c r="E157" s="94"/>
      <c r="F157" s="107"/>
      <c r="G157"/>
      <c r="H157"/>
      <c r="I157"/>
      <c r="J157" s="107"/>
    </row>
    <row r="158" spans="1:10" ht="15">
      <c r="A158" s="176"/>
      <c r="B158" s="112" t="s">
        <v>215</v>
      </c>
      <c r="C158" s="150">
        <f>AVERAGE(C156:C157)</f>
        <v>125</v>
      </c>
      <c r="D158" s="151">
        <f>AVERAGE(D156:D157)</f>
        <v>6.6</v>
      </c>
      <c r="E158" s="125">
        <f>D158/100</f>
        <v>6.6000000000000003E-2</v>
      </c>
      <c r="F158"/>
      <c r="G158"/>
      <c r="H158"/>
      <c r="I158"/>
      <c r="J158"/>
    </row>
    <row r="159" spans="1:10" ht="15">
      <c r="A159" s="176"/>
      <c r="B159" s="141"/>
      <c r="C159" s="154"/>
      <c r="D159" s="155"/>
      <c r="E159" s="167"/>
      <c r="F159"/>
      <c r="G159"/>
      <c r="H159"/>
      <c r="I159"/>
      <c r="J159"/>
    </row>
    <row r="160" spans="1:10" s="141" customFormat="1" ht="15.75">
      <c r="A160" s="108" t="s">
        <v>256</v>
      </c>
      <c r="C160" s="154"/>
      <c r="D160" s="155"/>
      <c r="E160" s="167"/>
      <c r="F160" s="103"/>
      <c r="G160" s="103"/>
      <c r="H160" s="103"/>
      <c r="I160" s="177"/>
    </row>
    <row r="161" spans="1:10" ht="15.75">
      <c r="B161" s="107" t="s">
        <v>257</v>
      </c>
      <c r="C161" s="149">
        <v>40</v>
      </c>
      <c r="D161">
        <v>34.9</v>
      </c>
      <c r="E161"/>
      <c r="F161"/>
      <c r="G161"/>
      <c r="H161"/>
      <c r="I161"/>
      <c r="J161"/>
    </row>
    <row r="162" spans="1:10" ht="15.75">
      <c r="B162" s="107" t="s">
        <v>258</v>
      </c>
      <c r="C162" s="149">
        <v>40</v>
      </c>
      <c r="D162">
        <v>26.4</v>
      </c>
      <c r="E162" s="107"/>
      <c r="F162"/>
      <c r="G162"/>
      <c r="H162"/>
      <c r="I162" s="107"/>
      <c r="J162"/>
    </row>
    <row r="163" spans="1:10" ht="15.75">
      <c r="A163" s="107"/>
      <c r="B163" s="112" t="s">
        <v>215</v>
      </c>
      <c r="C163" s="150">
        <f>AVERAGE(C161:C162)</f>
        <v>40</v>
      </c>
      <c r="D163" s="151">
        <f>AVERAGE(D161:D162)</f>
        <v>30.65</v>
      </c>
      <c r="E163" s="125">
        <f>D163/100</f>
        <v>0.30649999999999999</v>
      </c>
      <c r="F163" s="107"/>
      <c r="G163"/>
      <c r="H163"/>
      <c r="I163"/>
      <c r="J163" s="107"/>
    </row>
    <row r="164" spans="1:10" ht="15.75">
      <c r="A164" s="107"/>
      <c r="B164" s="141"/>
      <c r="C164" s="154"/>
      <c r="D164" s="155"/>
      <c r="E164" s="167"/>
      <c r="F164" s="107"/>
      <c r="G164"/>
      <c r="H164"/>
      <c r="I164"/>
      <c r="J164" s="107"/>
    </row>
    <row r="165" spans="1:10" ht="15.75">
      <c r="A165" s="108" t="s">
        <v>209</v>
      </c>
      <c r="B165"/>
      <c r="C165" s="157"/>
      <c r="D165" s="94"/>
      <c r="E165" s="94"/>
      <c r="F165"/>
      <c r="G165"/>
      <c r="H165"/>
      <c r="I165"/>
      <c r="J165"/>
    </row>
    <row r="166" spans="1:10" ht="15.75">
      <c r="A166" s="107"/>
      <c r="B166" s="107" t="s">
        <v>210</v>
      </c>
      <c r="C166" s="157">
        <v>40</v>
      </c>
      <c r="D166" s="94">
        <v>6</v>
      </c>
      <c r="E166" s="94"/>
      <c r="F166"/>
      <c r="G166"/>
      <c r="H166"/>
      <c r="I166"/>
      <c r="J166"/>
    </row>
    <row r="167" spans="1:10" ht="15.75">
      <c r="B167" s="107" t="s">
        <v>211</v>
      </c>
      <c r="C167" s="157">
        <v>40</v>
      </c>
      <c r="D167" s="107">
        <v>11</v>
      </c>
      <c r="E167" s="94"/>
      <c r="F167"/>
      <c r="G167"/>
      <c r="H167" s="107"/>
      <c r="I167"/>
      <c r="J167"/>
    </row>
    <row r="168" spans="1:10" ht="15.75">
      <c r="B168" s="107" t="s">
        <v>212</v>
      </c>
      <c r="C168" s="157">
        <v>40</v>
      </c>
      <c r="D168" s="94">
        <v>7.2</v>
      </c>
      <c r="E168" s="94"/>
      <c r="F168" s="107"/>
      <c r="G168"/>
      <c r="H168"/>
      <c r="I168"/>
      <c r="J168" s="107"/>
    </row>
    <row r="169" spans="1:10" ht="15.75">
      <c r="B169" s="112" t="s">
        <v>215</v>
      </c>
      <c r="C169" s="150">
        <f>AVERAGE(C166:C168)</f>
        <v>40</v>
      </c>
      <c r="D169" s="151">
        <f>AVERAGE(D166:D168)</f>
        <v>8.0666666666666664</v>
      </c>
      <c r="E169" s="125">
        <f>D169/100</f>
        <v>8.0666666666666664E-2</v>
      </c>
      <c r="F169"/>
      <c r="G169"/>
      <c r="H169"/>
      <c r="I169" s="107"/>
      <c r="J169"/>
    </row>
    <row r="171" spans="1:10" ht="15.75">
      <c r="A171" s="186" t="s">
        <v>276</v>
      </c>
      <c r="B171"/>
      <c r="C171"/>
      <c r="D171"/>
      <c r="E171"/>
      <c r="F171"/>
      <c r="G171"/>
      <c r="H171"/>
      <c r="I171"/>
      <c r="J171"/>
    </row>
    <row r="172" spans="1:10" ht="15.75">
      <c r="B172" s="107" t="s">
        <v>277</v>
      </c>
      <c r="C172" s="149">
        <v>5</v>
      </c>
      <c r="D172">
        <v>82.2</v>
      </c>
      <c r="E172"/>
      <c r="F172"/>
      <c r="G172"/>
      <c r="H172"/>
      <c r="I172"/>
      <c r="J172"/>
    </row>
    <row r="173" spans="1:10" ht="15.75">
      <c r="B173" s="112" t="s">
        <v>215</v>
      </c>
      <c r="C173" s="150">
        <f>AVERAGE(C172:C172)</f>
        <v>5</v>
      </c>
      <c r="D173" s="151">
        <f>AVERAGE(D172:D172)</f>
        <v>82.2</v>
      </c>
      <c r="E173" s="125">
        <f>D173/100</f>
        <v>0.82200000000000006</v>
      </c>
      <c r="F173" s="107"/>
      <c r="G173"/>
      <c r="H173"/>
      <c r="I173"/>
      <c r="J173" s="107"/>
    </row>
    <row r="175" spans="1:10" ht="15.75">
      <c r="A175" s="186" t="s">
        <v>278</v>
      </c>
      <c r="B175"/>
      <c r="C175"/>
      <c r="D175"/>
      <c r="E175"/>
      <c r="F175"/>
      <c r="G175"/>
      <c r="H175"/>
      <c r="I175"/>
      <c r="J175"/>
    </row>
    <row r="176" spans="1:10" ht="15.75">
      <c r="B176" s="107" t="s">
        <v>279</v>
      </c>
      <c r="C176" s="149">
        <v>5</v>
      </c>
      <c r="D176">
        <v>76.400000000000006</v>
      </c>
      <c r="E176"/>
      <c r="F176"/>
      <c r="G176"/>
      <c r="H176"/>
      <c r="I176"/>
      <c r="J176"/>
    </row>
    <row r="177" spans="1:10" ht="15.75">
      <c r="B177" s="112" t="s">
        <v>215</v>
      </c>
      <c r="C177" s="150">
        <f>AVERAGE(C176:C176)</f>
        <v>5</v>
      </c>
      <c r="D177" s="151">
        <f>AVERAGE(D176:D176)</f>
        <v>76.400000000000006</v>
      </c>
      <c r="E177" s="125">
        <f>D177/100</f>
        <v>0.76400000000000001</v>
      </c>
      <c r="F177" s="107"/>
      <c r="G177"/>
      <c r="H177"/>
      <c r="I177"/>
      <c r="J177" s="107"/>
    </row>
    <row r="178" spans="1:10" ht="15.75">
      <c r="B178" s="141"/>
      <c r="C178" s="154"/>
      <c r="D178" s="155"/>
      <c r="E178" s="167"/>
      <c r="F178" s="107"/>
      <c r="G178"/>
      <c r="H178"/>
      <c r="I178"/>
      <c r="J178" s="107"/>
    </row>
    <row r="179" spans="1:10" ht="15.75">
      <c r="A179" s="186" t="s">
        <v>280</v>
      </c>
      <c r="B179"/>
      <c r="C179"/>
      <c r="D179"/>
      <c r="E179"/>
      <c r="F179"/>
      <c r="G179"/>
      <c r="H179"/>
      <c r="I179"/>
      <c r="J179"/>
    </row>
    <row r="180" spans="1:10" ht="15.75">
      <c r="B180" s="107" t="s">
        <v>281</v>
      </c>
      <c r="C180" s="149">
        <v>5</v>
      </c>
      <c r="D180">
        <v>68.5</v>
      </c>
      <c r="E180"/>
      <c r="F180"/>
      <c r="G180"/>
      <c r="H180"/>
      <c r="I180"/>
      <c r="J180"/>
    </row>
    <row r="181" spans="1:10" ht="15.75">
      <c r="B181" s="112" t="s">
        <v>215</v>
      </c>
      <c r="C181" s="150">
        <f>AVERAGE(C180:C180)</f>
        <v>5</v>
      </c>
      <c r="D181" s="151">
        <f>AVERAGE(D180:D180)</f>
        <v>68.5</v>
      </c>
      <c r="E181" s="125">
        <f>D181/100</f>
        <v>0.68500000000000005</v>
      </c>
      <c r="F181" s="107"/>
      <c r="G181"/>
      <c r="H181"/>
      <c r="I181"/>
      <c r="J181" s="107"/>
    </row>
    <row r="182" spans="1:10" ht="15.75">
      <c r="B182" s="141"/>
      <c r="C182" s="154"/>
      <c r="D182" s="155"/>
      <c r="E182" s="167"/>
      <c r="F182" s="107"/>
      <c r="G182"/>
      <c r="H182"/>
      <c r="I182"/>
      <c r="J182" s="107"/>
    </row>
    <row r="183" spans="1:10" ht="15.75">
      <c r="A183" s="186" t="s">
        <v>282</v>
      </c>
      <c r="B183"/>
      <c r="C183"/>
      <c r="D183"/>
      <c r="E183"/>
      <c r="F183"/>
      <c r="G183"/>
      <c r="H183"/>
      <c r="I183"/>
      <c r="J183"/>
    </row>
    <row r="184" spans="1:10" ht="15.75">
      <c r="B184" s="107" t="s">
        <v>283</v>
      </c>
      <c r="C184" s="149">
        <v>5</v>
      </c>
      <c r="D184">
        <v>39</v>
      </c>
      <c r="E184"/>
      <c r="F184"/>
      <c r="G184"/>
      <c r="H184"/>
      <c r="I184"/>
      <c r="J184"/>
    </row>
    <row r="185" spans="1:10" ht="15.75">
      <c r="B185" s="112" t="s">
        <v>215</v>
      </c>
      <c r="C185" s="150">
        <f>AVERAGE(C184:C184)</f>
        <v>5</v>
      </c>
      <c r="D185" s="151">
        <f>AVERAGE(D184:D184)</f>
        <v>39</v>
      </c>
      <c r="E185" s="125">
        <f>D185/100</f>
        <v>0.39</v>
      </c>
      <c r="F185" s="107"/>
      <c r="G185"/>
      <c r="H185"/>
      <c r="I185"/>
      <c r="J185" s="107"/>
    </row>
    <row r="186" spans="1:10" ht="15.75">
      <c r="B186" s="141"/>
      <c r="C186" s="154"/>
      <c r="D186" s="155"/>
      <c r="E186" s="167"/>
      <c r="F186" s="107"/>
      <c r="G186"/>
      <c r="H186"/>
      <c r="I186"/>
      <c r="J186" s="107"/>
    </row>
    <row r="187" spans="1:10" ht="15.75">
      <c r="A187" s="108" t="s">
        <v>262</v>
      </c>
      <c r="B187"/>
      <c r="C187"/>
      <c r="D187"/>
      <c r="E187"/>
      <c r="F187"/>
      <c r="G187"/>
      <c r="H187"/>
      <c r="I187"/>
      <c r="J187"/>
    </row>
    <row r="188" spans="1:10" ht="15.75">
      <c r="B188" s="107" t="s">
        <v>263</v>
      </c>
      <c r="C188">
        <v>20</v>
      </c>
      <c r="D188">
        <v>26.7</v>
      </c>
      <c r="E188"/>
      <c r="F188"/>
      <c r="G188"/>
      <c r="H188"/>
      <c r="I188"/>
      <c r="J188"/>
    </row>
    <row r="189" spans="1:10" ht="15.75">
      <c r="B189" s="107" t="s">
        <v>264</v>
      </c>
      <c r="C189">
        <v>30</v>
      </c>
      <c r="D189">
        <v>74.8</v>
      </c>
      <c r="E189" s="107"/>
      <c r="F189"/>
      <c r="G189"/>
      <c r="H189"/>
      <c r="I189" s="107"/>
      <c r="J189"/>
    </row>
    <row r="190" spans="1:10" ht="15.75">
      <c r="A190" s="107"/>
      <c r="B190" s="112" t="s">
        <v>215</v>
      </c>
      <c r="C190" s="150">
        <f>AVERAGE(C188:C189)</f>
        <v>25</v>
      </c>
      <c r="D190" s="151">
        <f>AVERAGE(D188:D189)</f>
        <v>50.75</v>
      </c>
      <c r="E190" s="125">
        <f>D190/100</f>
        <v>0.50749999999999995</v>
      </c>
      <c r="F190" s="107"/>
      <c r="G190"/>
      <c r="H190"/>
      <c r="I190"/>
      <c r="J190" s="107"/>
    </row>
    <row r="191" spans="1:10" ht="16.5" thickBot="1">
      <c r="A191" s="146"/>
      <c r="B191" s="147"/>
      <c r="C191" s="158"/>
      <c r="D191" s="158"/>
      <c r="E191" s="158"/>
      <c r="F191" s="147"/>
      <c r="G191" s="147"/>
      <c r="H191"/>
      <c r="I191"/>
      <c r="J191"/>
    </row>
    <row r="192" spans="1:10" ht="15.75">
      <c r="A192" s="189"/>
      <c r="B192" s="103"/>
      <c r="C192" s="103"/>
      <c r="D192"/>
      <c r="E192"/>
      <c r="F192"/>
      <c r="G192"/>
      <c r="H192"/>
      <c r="I192"/>
      <c r="J192"/>
    </row>
    <row r="193" spans="1:10" ht="21.95" customHeight="1">
      <c r="A193" s="190"/>
      <c r="B193" s="190"/>
      <c r="C193" s="191"/>
      <c r="G193"/>
      <c r="H193"/>
      <c r="I193"/>
      <c r="J193"/>
    </row>
    <row r="194" spans="1:10" ht="15.75">
      <c r="A194" s="192"/>
      <c r="B194" s="103"/>
      <c r="C194" s="187"/>
      <c r="G194"/>
      <c r="H194"/>
      <c r="I194"/>
      <c r="J194"/>
    </row>
    <row r="195" spans="1:10" ht="15">
      <c r="A195" s="141"/>
      <c r="B195" s="193"/>
      <c r="C195" s="194"/>
      <c r="G195"/>
      <c r="H195"/>
    </row>
    <row r="196" spans="1:10" ht="15">
      <c r="A196" s="141"/>
      <c r="B196" s="141"/>
      <c r="C196" s="154"/>
      <c r="G196"/>
      <c r="H196"/>
    </row>
  </sheetData>
  <mergeCells count="1">
    <mergeCell ref="B1:E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Metadata</vt:lpstr>
      <vt:lpstr>Sugar</vt:lpstr>
      <vt:lpstr>Fat</vt:lpstr>
      <vt:lpstr>Fruit</vt:lpstr>
      <vt:lpstr>Veg</vt:lpstr>
      <vt:lpstr>Portion Sizes</vt:lpstr>
      <vt:lpstr>Nutrient Derivations</vt:lpstr>
      <vt:lpstr>Metadata!_GoBack</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2018-12-19T16:58:03Z</dcterms:modified>
</cp:coreProperties>
</file>