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leeds365-my.sharepoint.com/personal/cnadgr_leeds_ac_uk/Documents/SLR/Journals submited/New Journal/"/>
    </mc:Choice>
  </mc:AlternateContent>
  <xr:revisionPtr revIDLastSave="1" documentId="8_{7DCD9858-EE98-4724-8457-320E363716C8}" xr6:coauthVersionLast="47" xr6:coauthVersionMax="47" xr10:uidLastSave="{0218D46D-DD26-42EE-B148-7FD7E77B9632}"/>
  <bookViews>
    <workbookView xWindow="-120" yWindow="-120" windowWidth="29040" windowHeight="15720" activeTab="4" xr2:uid="{943E30B1-F4AA-4DD9-9ED6-368291688F67}"/>
  </bookViews>
  <sheets>
    <sheet name="Search criteria " sheetId="1" r:id="rId1"/>
    <sheet name="Subjects related" sheetId="2" r:id="rId2"/>
    <sheet name="Q1 Journals " sheetId="3" r:id="rId3"/>
    <sheet name="Articles Full Text Analysis" sheetId="4" r:id="rId4"/>
    <sheet name="Articles selected " sheetId="5" r:id="rId5"/>
  </sheets>
  <externalReferences>
    <externalReference r:id="rId6"/>
  </externalReferences>
  <definedNames>
    <definedName name="_xlnm._FilterDatabase" localSheetId="3" hidden="1">'Articles Full Text Analysis'!$A$2:$S$2</definedName>
    <definedName name="_xlnm._FilterDatabase" localSheetId="4" hidden="1">'Articles selected '!$A$2:$H$51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L55" i="4" l="1"/>
  <c r="L54" i="4"/>
  <c r="L53" i="4"/>
  <c r="L52" i="4"/>
  <c r="L51" i="4"/>
  <c r="L49" i="4"/>
  <c r="L48" i="4"/>
  <c r="L47" i="4"/>
  <c r="L46" i="4"/>
  <c r="L45" i="4"/>
  <c r="L44" i="4"/>
  <c r="L43" i="4"/>
  <c r="L42" i="4"/>
  <c r="L41" i="4"/>
  <c r="L40" i="4"/>
  <c r="L39" i="4"/>
  <c r="L38" i="4"/>
  <c r="L37" i="4"/>
  <c r="L36" i="4"/>
  <c r="L35" i="4"/>
  <c r="L34" i="4"/>
  <c r="L33" i="4"/>
  <c r="L32" i="4"/>
  <c r="L28" i="4"/>
  <c r="L27" i="4"/>
  <c r="L25" i="4"/>
  <c r="L24" i="4"/>
  <c r="L23" i="4"/>
  <c r="L22" i="4"/>
  <c r="L21" i="4"/>
  <c r="L20" i="4"/>
  <c r="L19" i="4"/>
  <c r="L18" i="4"/>
  <c r="L17" i="4"/>
  <c r="L15" i="4"/>
  <c r="L14" i="4"/>
  <c r="L13" i="4"/>
  <c r="L12" i="4"/>
  <c r="L8" i="4"/>
  <c r="L7" i="4"/>
  <c r="L6" i="4"/>
  <c r="L5" i="4"/>
  <c r="L4" i="4"/>
  <c r="L3" i="4"/>
</calcChain>
</file>

<file path=xl/sharedStrings.xml><?xml version="1.0" encoding="utf-8"?>
<sst xmlns="http://schemas.openxmlformats.org/spreadsheetml/2006/main" count="950" uniqueCount="530">
  <si>
    <t xml:space="preserve">Keywords selection </t>
  </si>
  <si>
    <t xml:space="preserve">Circular Economy </t>
  </si>
  <si>
    <t xml:space="preserve">Themes </t>
  </si>
  <si>
    <t xml:space="preserve">Buildings </t>
  </si>
  <si>
    <t xml:space="preserve">Decarbonisation </t>
  </si>
  <si>
    <t xml:space="preserve">Databases  </t>
  </si>
  <si>
    <t xml:space="preserve">Scopus and Web of Science </t>
  </si>
  <si>
    <t xml:space="preserve">Searching date </t>
  </si>
  <si>
    <t>September 2024</t>
  </si>
  <si>
    <t xml:space="preserve">Keywords search on </t>
  </si>
  <si>
    <t>"titles, abstracts, and keywords"</t>
  </si>
  <si>
    <r>
      <t>‘(“</t>
    </r>
    <r>
      <rPr>
        <b/>
        <i/>
        <sz val="8"/>
        <color rgb="FF000000"/>
        <rFont val="Arial"/>
        <family val="2"/>
      </rPr>
      <t>CIRCULAR ECONOMY</t>
    </r>
    <r>
      <rPr>
        <b/>
        <i/>
        <sz val="9"/>
        <color rgb="FF000000"/>
        <rFont val="Arial"/>
        <family val="2"/>
      </rPr>
      <t>" OR "</t>
    </r>
    <r>
      <rPr>
        <b/>
        <i/>
        <sz val="8"/>
        <color rgb="FF000000"/>
        <rFont val="Arial"/>
        <family val="2"/>
      </rPr>
      <t>CIRCULARITY</t>
    </r>
    <r>
      <rPr>
        <b/>
        <i/>
        <sz val="9"/>
        <color rgb="FF000000"/>
        <rFont val="Arial"/>
        <family val="2"/>
      </rPr>
      <t xml:space="preserve">") AND </t>
    </r>
  </si>
  <si>
    <r>
      <t>("</t>
    </r>
    <r>
      <rPr>
        <b/>
        <i/>
        <sz val="8"/>
        <color rgb="FF000000"/>
        <rFont val="Arial"/>
        <family val="2"/>
      </rPr>
      <t>DECARBON</t>
    </r>
    <r>
      <rPr>
        <b/>
        <i/>
        <sz val="9"/>
        <color rgb="FF000000"/>
        <rFont val="Arial"/>
        <family val="2"/>
      </rPr>
      <t>*" OR "</t>
    </r>
    <r>
      <rPr>
        <b/>
        <i/>
        <sz val="8"/>
        <color rgb="FF000000"/>
        <rFont val="Arial"/>
        <family val="2"/>
      </rPr>
      <t>CARBON FOOTPRINT</t>
    </r>
    <r>
      <rPr>
        <b/>
        <i/>
        <sz val="9"/>
        <color rgb="FF000000"/>
        <rFont val="Arial"/>
        <family val="2"/>
      </rPr>
      <t>" OR "</t>
    </r>
    <r>
      <rPr>
        <b/>
        <i/>
        <sz val="8"/>
        <color rgb="FF000000"/>
        <rFont val="Arial"/>
        <family val="2"/>
      </rPr>
      <t>EMBODIED CARBON</t>
    </r>
    <r>
      <rPr>
        <b/>
        <i/>
        <sz val="9"/>
        <color rgb="FF000000"/>
        <rFont val="Arial"/>
        <family val="2"/>
      </rPr>
      <t>" OR "</t>
    </r>
    <r>
      <rPr>
        <b/>
        <i/>
        <sz val="8"/>
        <color rgb="FF000000"/>
        <rFont val="Arial"/>
        <family val="2"/>
      </rPr>
      <t>OPERATIONAL CARBON</t>
    </r>
    <r>
      <rPr>
        <b/>
        <i/>
        <sz val="9"/>
        <color rgb="FF000000"/>
        <rFont val="Arial"/>
        <family val="2"/>
      </rPr>
      <t>")</t>
    </r>
    <r>
      <rPr>
        <b/>
        <sz val="10"/>
        <color rgb="FF000000"/>
        <rFont val="Arial"/>
        <family val="2"/>
      </rPr>
      <t>’</t>
    </r>
  </si>
  <si>
    <t xml:space="preserve">Conference articles, book chapters, and other non-journal sources </t>
  </si>
  <si>
    <t>Only articles in English</t>
  </si>
  <si>
    <t xml:space="preserve">Other articles in other languagues </t>
  </si>
  <si>
    <t>Subjects related to construction</t>
  </si>
  <si>
    <t>No.</t>
  </si>
  <si>
    <t>Environmental Science</t>
  </si>
  <si>
    <t>Energy</t>
  </si>
  <si>
    <t>Material Science</t>
  </si>
  <si>
    <t>Engineering</t>
  </si>
  <si>
    <t>Science Technology</t>
  </si>
  <si>
    <t>Construction Building Technology</t>
  </si>
  <si>
    <t>Business Management and Accounting</t>
  </si>
  <si>
    <t>Decision Science</t>
  </si>
  <si>
    <t>Earth and Planetary Science</t>
  </si>
  <si>
    <t>Architecture</t>
  </si>
  <si>
    <t>Operations Research Management Science</t>
  </si>
  <si>
    <t xml:space="preserve">Social Science </t>
  </si>
  <si>
    <t xml:space="preserve">Other Rating </t>
  </si>
  <si>
    <t xml:space="preserve">Other subjects </t>
  </si>
  <si>
    <t xml:space="preserve">INCLUSION CRITERIA </t>
  </si>
  <si>
    <t>EXCLUSION CRITERIA</t>
  </si>
  <si>
    <t xml:space="preserve">Published Journal articles </t>
  </si>
  <si>
    <t xml:space="preserve">Subject areas related to construction and environmental science </t>
  </si>
  <si>
    <t xml:space="preserve">Q1 Journals ranked by Scimago Journal Rank, in areas such as construction, engineering, and environmental science. </t>
  </si>
  <si>
    <t xml:space="preserve">Sustainable Production and Consumption </t>
  </si>
  <si>
    <t xml:space="preserve">Structures </t>
  </si>
  <si>
    <t>Structural Concrete</t>
  </si>
  <si>
    <t>Science of Total Environment</t>
  </si>
  <si>
    <t xml:space="preserve">Journal of Management in Engineering </t>
  </si>
  <si>
    <t xml:space="preserve">Journal of Environmental Management </t>
  </si>
  <si>
    <t xml:space="preserve">Journal of Construction Engineering and Management </t>
  </si>
  <si>
    <t xml:space="preserve">Construction Management and Economics </t>
  </si>
  <si>
    <t xml:space="preserve">Cleaner Engineering and Technology </t>
  </si>
  <si>
    <t>Automation in Construction</t>
  </si>
  <si>
    <t xml:space="preserve">Sustainable Cities and Society </t>
  </si>
  <si>
    <t xml:space="preserve">Journal of Industrial Ecology </t>
  </si>
  <si>
    <t xml:space="preserve">Building and Environment </t>
  </si>
  <si>
    <t xml:space="preserve">Journal of Building Engineering </t>
  </si>
  <si>
    <t xml:space="preserve">Energy and Buildings </t>
  </si>
  <si>
    <t xml:space="preserve">Building Research and Information </t>
  </si>
  <si>
    <t xml:space="preserve">Journal of Cleaner Production </t>
  </si>
  <si>
    <t xml:space="preserve">Resources Conservation and Recycling </t>
  </si>
  <si>
    <t xml:space="preserve">Journal Name </t>
  </si>
  <si>
    <t xml:space="preserve">No Journal selected </t>
  </si>
  <si>
    <t xml:space="preserve">Total articles selected </t>
  </si>
  <si>
    <r>
      <t>("</t>
    </r>
    <r>
      <rPr>
        <b/>
        <i/>
        <sz val="8"/>
        <color rgb="FF000000"/>
        <rFont val="Arial"/>
        <family val="2"/>
      </rPr>
      <t>BUILDING</t>
    </r>
    <r>
      <rPr>
        <b/>
        <i/>
        <sz val="9"/>
        <color rgb="FF000000"/>
        <rFont val="Arial"/>
        <family val="2"/>
      </rPr>
      <t>" OR "</t>
    </r>
    <r>
      <rPr>
        <b/>
        <i/>
        <sz val="8"/>
        <color rgb="FF000000"/>
        <rFont val="Arial"/>
        <family val="2"/>
      </rPr>
      <t>CONSTRUCTION</t>
    </r>
    <r>
      <rPr>
        <b/>
        <i/>
        <sz val="9"/>
        <color rgb="FF000000"/>
        <rFont val="Arial"/>
        <family val="2"/>
      </rPr>
      <t>")</t>
    </r>
    <r>
      <rPr>
        <b/>
        <i/>
        <sz val="10"/>
        <color rgb="FF000000"/>
        <rFont val="Arial"/>
        <family val="2"/>
      </rPr>
      <t xml:space="preserve">   </t>
    </r>
    <r>
      <rPr>
        <b/>
        <i/>
        <sz val="9"/>
        <color rgb="FF000000"/>
        <rFont val="Arial"/>
        <family val="2"/>
      </rPr>
      <t>AND</t>
    </r>
    <r>
      <rPr>
        <b/>
        <sz val="9"/>
        <color rgb="FF000000"/>
        <rFont val="Arial"/>
        <family val="2"/>
      </rPr>
      <t xml:space="preserve"> </t>
    </r>
  </si>
  <si>
    <t>Database</t>
  </si>
  <si>
    <t xml:space="preserve">Selected </t>
  </si>
  <si>
    <t>Author Full Names</t>
  </si>
  <si>
    <t>Article Title</t>
  </si>
  <si>
    <t>Abstract</t>
  </si>
  <si>
    <t>Author Keywords</t>
  </si>
  <si>
    <t>Source Title</t>
  </si>
  <si>
    <t>Publication Year</t>
  </si>
  <si>
    <t>Cited Reference Count</t>
  </si>
  <si>
    <t>Times Cited, All Databases</t>
  </si>
  <si>
    <t>Publisher</t>
  </si>
  <si>
    <t>DOI Link</t>
  </si>
  <si>
    <t>Research Areas</t>
  </si>
  <si>
    <t>WoS</t>
  </si>
  <si>
    <t>Shindo, Kan; Shinoda, Jun; Kazanci, Ongun B.; Bogatu, Dragos-Ioan; Tanabe, Shin-ichi; Olesen, Bjarne W.</t>
  </si>
  <si>
    <t>SLC</t>
  </si>
  <si>
    <t>A comparative study of the whole life carbon of a radiant system and an all-air system in a non-residential building</t>
  </si>
  <si>
    <t>There is an urgent need to reduce carbon emissions from the building sector. This study focused on the whole life carbon of a building's heating, ventilation, and air conditioning system. A methodology to compare the whole life carbon of different HVAC systems was proposed and used in a case study with boundary conditions in Denmark. All-air system and radiant systems were compared, as they have different working principles and the potential for differences in both their embodied and operational carbon. The radiant system was a Thermally Active Building System (TABS), and the all-air system was a packaged variable-air-volume system with reheat. The building model was based on the medium-sized office of prototype buildings developed by the U.S. Department of Energy. Life cycle stages of the building were classified based on EN15978:2011. Two models, one for dynamic building simulation and the other for measuring the mass of materials (e.g., concrete), were adopted in a novel approach. The operational carbon of the HVAC systems was calculated under very similar indoor thermal comfort conditions. The whole life carbon was 10.1 kgCO2-eq/m2/year and 9.0 kgCO2-eq/m2/year for the all-air system and TABS, respectively. Compared to the all-air system, TABS reduced annual total primary energy use by 34% and whole life carbon by 11%. If dynamic carbon intensity of the grid were to be implemented, further reduction of carbon emission is expected with TABS, owing to its flexibility in operation with the activated thermal mass.</t>
  </si>
  <si>
    <t>Building energy; Embodied carbon; Whole life carbon; Thermally active building system (TABS); All-air system; Circular economy</t>
  </si>
  <si>
    <t>ENERGY AND BUILDINGS</t>
  </si>
  <si>
    <t>ELSEVIER SCIENCE SA</t>
  </si>
  <si>
    <t>Construction &amp; Building Technology; Energy &amp; Fuels; Engineering</t>
  </si>
  <si>
    <t>Shahi, Sheida; Wozniczka, Patryk; Rausch, Chris; Trudeau, Ian; Haas, Carl</t>
  </si>
  <si>
    <t>A computational methodology for generating modular design options for building extensions</t>
  </si>
  <si>
    <t>Adaptation of existing building stock is an urgent issue due to aging infrastructure, growth in urban areas and the importance of demolition mitigation for cost and carbon savings. To accommodate the scale of implementation required, there is a need to increase the efficiency of current design and production processes. Computational methodologies have proven to increase design efficiency by generating and parsing through myriad design options based on multivariate (e.g., spatial, environmental, and economic) factors. Modular Construction (MC) is another approach used to increase efficiency of both design and production. This paper combines these approaches in a novel methodology for generating modular design options for extensions of existing buildings (an efficacious form of building adaptation). The methodology focuses on key architectural design metrics such as energy use, daylighting, life cycle impact, life cycle costing and structural complexity, whereby a set of Paretooptimal exploratory design options are generated for evaluation and further design development. A functional demonstration is then carried out for the extension of Ken Soble Tower in Hamilton, Ontario. The contribution of this research is the efficient development and evaluation of design options for improving existing residential infrastructure in order to meet required energy improvements using modular extensions.</t>
  </si>
  <si>
    <t>Modular construction; Computational design; Building adaptation; Circular economy; Design optimization; Design option assessment</t>
  </si>
  <si>
    <t>AUTOMATION IN CONSTRUCTION</t>
  </si>
  <si>
    <t>ELSEVIER</t>
  </si>
  <si>
    <t>Construction &amp; Building Technology; Engineering</t>
  </si>
  <si>
    <t>Dervishaj, Arlind; Malmqvist, Tove; Silfwerbrand, Johan; Gudmundsson, Kjartan</t>
  </si>
  <si>
    <t>A digital workflow for assessing lifespan, carbonation, and embodied carbon of reusing concrete in buildings</t>
  </si>
  <si>
    <t>Concrete is the most used construction material, accounting for 8% of global CO2 2 emissions. Various strategies aim to reduce concrete's embodied carbon, such as using supplementary cementitious materials, utilizing cleaner energy, and carbonation. However, a large potential lies in reusing concrete for new buildings in a Circular Economy, thereby closing material loops and avoiding CO2 2 emissions. This study focuses on the reuse of precast concrete elements. We present a digital workflow for assessing reuse by predicting the remaining service life, estimating CO2 2 uptake by natural carbonation, and calculating the embodied carbon savings of concrete reuse. Both carbonation rates from EN 16757 and our investigation were applied to a case study building. While EN 16757 rates suggest that most precast elements have reached the end of their service life, our assessment shows that these elements have a sufficient lifespan for reuse. Plaster and coverings significantly delay carbonation and extend service life. During the first service life following EN 16757, carbonation was 19,2 kg CO2/m3, 2 /m 3 , whereas our prediction was 5,4 kg CO2/m3. 2 /m 3 . Moreover, CO2 2 uptake during service life, including reuse, was less than 6 % of the embodied carbon. The climate benefits of reuse greatly exceeded those of carbonation. Furthermore, carbonation did not have a decisive influence when applying Cut-Off, Distributed, and End-of-Life allocations for assessing embodied carbon of re-used elements in subsequent life cycles. The digital workflow is useful in quickly assessing lifespan, carbonation, and embodied carbon of concrete. It can be leveraged as a decision-making tool when designing for reuse.</t>
  </si>
  <si>
    <t>Concrete; Circular economy; Carbonation; Life cycle assessment (LCA); Reuse; Sustainable buildings; Embodied carbon</t>
  </si>
  <si>
    <t>JOURNAL OF BUILDING ENGINEERING</t>
  </si>
  <si>
    <t>Oval, Robin; Nuh, Mishael; Costa, Eduardo; Madyan, Omar Abo; Orr, John; Shepherd, Paul</t>
  </si>
  <si>
    <t>A prototype low-carbon segmented concrete shell building floor system</t>
  </si>
  <si>
    <t>Concrete shell structures offer a mechanically efficient solution as a building floor system to reduce the environmental impact of our buildings. Although the curved geometry of shells can be an obstacle to their fabrication and implementation, digital fabrication and affordable robotics provide a means for the automation of their construction in a sustainable manner at an industrial scale. The applicability of such structures is demonstrated in this paper with the realisation of a large-scale concrete shell floor system, completed by columns, tie rods, and a levelled floor. The shell was prefabricated off-site in segments that can be transported and assembled on-site, and which can be disassembled to enable a circular economy of construction. This paper presents the conceptual and structural design; the automation of fabrication, thanks to an actuated, reconfigurable, reusable mould and a robotic concrete spraying process; the strategy and sequence of assembly and disassembly on-site using standard scaffold elements; and the sustainability assessment using life-cycle analysis. This prototype offers a reduction of about 50% of cradle-to-gate embodied carbon benchmarked against regular flat slabs before further improvement and optimisation.</t>
  </si>
  <si>
    <t>Concrete structures; Funicular shells; Segmented shells; Automated construction; Flexible formwork; Reconfigurable mould; Concrete spraying; Robotic fabrication; Sustainability; Life-cycle analysis; Deconstruction</t>
  </si>
  <si>
    <t>STRUCTURES</t>
  </si>
  <si>
    <t>ELSEVIER SCIENCE INC</t>
  </si>
  <si>
    <t>Eissa, Radwa; El-adaway, Islam H.</t>
  </si>
  <si>
    <t>Accelerating the Circular Economy Transition: A Construction Value Chain-Structured Portfolio of Strategies and Implementation Insights</t>
  </si>
  <si>
    <t>Despite the increasing recognition of the potential of Circular Economy (CE) strategies, their effective application to decarbonize the construction value chain faces multiple challenges. Ambiguity surrounding CE, stemming from a lack of clarity on actionable strategies, is a common concern. Existing studies lack a holistic approach for systematically integrating CE principles throughout the construction value chain, resulting in a scarcity of information on how to practically adopt CE within projects. This research aims to accelerate CE adoption by creating a value chain-structured portfolio of CE strategies and analyzing the implementation of such strategies in actual projects. To this end, a portfolio of CE strategies was compiled in a value chain-based-structure, which was evaluated against 71 US-based projects of exemplary sustainability criteria to scrutinize their successful implementation. Additionally, the study examined the interconnections and network dynamics among these strategies through association rule mining, network, and statistical analysis techniques. Results revealed a pronounced focus on strategies within the design, construction, and end-of-life value chain phases, with significant gaps existing in areas related to project financing, planning, logistics, property market, and operations. Requiring sustainability certifications, standards, or labels emerged as the most pivotal strategy in terms of frequency and number of associations, highlighting owners' significant role in CE transition. This study contributes to the body of knowledge by providing practical guidance and insights for industry practitioners in terms of actionable CE strategies and their state of implementation, ultimately fostering a more sustainably built environment.</t>
  </si>
  <si>
    <t/>
  </si>
  <si>
    <t>JOURNAL OF CONSTRUCTION ENGINEERING AND MANAGEMENT</t>
  </si>
  <si>
    <t>ASCE-AMER SOC CIVIL ENGINEERS</t>
  </si>
  <si>
    <t>Van Marcke, Albertine; Laghi, Vittoria; Carstensen, Josephine Voigt</t>
  </si>
  <si>
    <t xml:space="preserve">Not selected using for a bridge </t>
  </si>
  <si>
    <t>Automated planar truss design with reclaimed partially disassembled steel truss components</t>
  </si>
  <si>
    <t>A promising solution to decarbonize steel construction is reusing steel structural components from existing disassembled structures as it avoids sourcing raw material and the heating associated with recycling, as well as reducing the amount of waste from construction and demolition. However, barriers associated with increasing the use of reused steel components in modern construction include concerns about an increased length of the demolition process and the dramatic changes it requires in the structural design task. To simultaneously alleviate these concerns, this work presents a new stock -constrained design and optimization framework for designing planar truss structures from a stock library of partially disassembled trusses. In contrast to existing design methods that rely on reuse at the element level, this work mitigates the demolition process requirements by avoiding the complete disassembly of all structural members. The new automated design framework eases the design process and aggregates partially disassembled triangular components while introducing new material members where necessary to ensure that the new design matches the exterior geometric requirements. The proposed approach is fast (on the order of 0.1 s to generate a trial truss), and a GA optimization module is added to select among generated trial designs. Three case studies with realistic stock libraries demonstrate the potential of partially disassembling and reusing truss components and illustrate how the userdefined design shape and the stock variability influence the resulting design.</t>
  </si>
  <si>
    <t>Steel trusses; Steel reuse; Structural optimization; Genetic algorithm; Circular economy</t>
  </si>
  <si>
    <t xml:space="preserve">scopus </t>
  </si>
  <si>
    <t>Azcarate-Aguerre, Juan Francisco (57202436341); Conci, Mira (57194179264); Zils, Markus (14619995100); Hopkinson, Peter (6701567820); Klein, Tillmann (55344793400)</t>
  </si>
  <si>
    <t>slc</t>
  </si>
  <si>
    <t>Building energy retrofit-as-a-service: a Total Value of Ownership assessment methodology to support whole life-cycle building circularity and decarbonisation</t>
  </si>
  <si>
    <t>The regulatory drive to accelerate the clean energy and circular economy transitions in the European building stock is currently failing to overcome systemic implementation barriers. These barriers include high initial investment costs, misaligned financial incentives among stakeholders, and the relatively low cost of less sustainable energy and materials. A Product-Service Systems (PSS) approach could successfully overcome many of these barriers by (1) outsourcing capital investment, as well as financial and technical risks, (2) providing shared economic incentives to collaborating stakeholders, and (3) retaining extended producer responsibility and ownership over materials and products. However, PSS is still not seen as a viable business model when compared to both a standard “ownership” contract and a “no-retrofit” scenario. This paper proposes a Total Value of Ownership (TVO) method to evaluate the financial performance of a building energy retrofit in terms of Net Present Value, comparing a matrix of scenarios. Results show that–when accounting for capital and opportunity costs tied to alternative investments, internalising externalities, and monetising soft values such as user productivity and property value–a PSS model can deliver the highest NPV. Furthermore, results show that a PSS alternative can act as a positive future-proofing strategy to safeguard the building owner’s position in the face of uncertain future market indicators and carbon taxation. Recommendations for policymakers, investors, financiers, building owners, and end-users are presented to identify the economic value of PSS contracts, leading to better-informed decisions which can accelerate deep energy retrofit of the building stock. © 2022 The Author(s). Published by Informa UK Limited, trading as Taylor &amp; Francis Group.</t>
  </si>
  <si>
    <t>built environment decarbonisation; business model innovation; Circular Economy; energy retrofit; Facades-as-a-Service; Product-Service Systems</t>
  </si>
  <si>
    <t>Construction Management and Economics</t>
  </si>
  <si>
    <t>Routledge</t>
  </si>
  <si>
    <t>Muñoz-Liesa, Joan (57213151590); Toboso-Chavero, Susana (57204820655); Mendoza Beltran, Angelica (36646333800); Cuerva, Eva (24470701700); Gallo, Esteban (57222396328); Gassó-Domingo, Santiago (6603809650); Josa, Alejandro (6603043206)</t>
  </si>
  <si>
    <t>Building-integrated agriculture: Are we shifting environmental impacts? An environmental assessment and structural improvement of urban greenhouses</t>
  </si>
  <si>
    <t>Urban and building systems are awash with materials. The incorporation of green infrastructure such as integrated rooftop greenhouses (iRTGs) has the potential to contribute to buildings’ and cities’ circularity. However, its greater sophistication than conventional agriculture (CA) could lead to a shift in environmental impacts. One of the key elements for greenhouse building-integrated agriculture (BIA) and CA to achieve high levels of environmental performance is their structural design, which largely impacts the economic and environmental life-cycle costs (by up to 63%). In this context, the study assessed iRTGs life-cycle material and energy flows and their environmental burdens at structural level (m-2y-1) within life cycle assessment (LCA), based on a case study in Barcelona. A structural assessment following European standards allowed the identification of key design factors to minimize the environmental impacts of RTGs’ structure within improvement scenarios. The assessment revealed that a steel structure in a business-as-usual (BAU) scenario contributed from 31.5 to 67.3% of the impact categories analyzed, followed by the polycarbonate covering material (from 21.8 to 45.9%). The key design factors responsible for these environmental impacts were ground height, ventilation design, building integration and urban location. The improvement scenarios compensated for additional steel inputs by up to 35.9% and decreased environmental impacts that might occur in the BIA context by 24.1% compared with the BAU scenario. The assessment also revealed that urban environments do not imply shifting environmental impacts per se, as greenhouse BIA structures can benefit from their advantageous characteristics or be compensated by optimized greenhouse structures. © 2021</t>
  </si>
  <si>
    <t>Life cycle assessment; Material flow analysis; Resource use efficiency; Structural modeling; Urban agriculture; Urban metabolism</t>
  </si>
  <si>
    <t>Resources, Conservation and Recycling</t>
  </si>
  <si>
    <t>Elsevier B.V.</t>
  </si>
  <si>
    <t>Hao, Jian Li (57680144500); Cheng, Baoquan (57210176537); Lu, Weisheng (24173836000); Xu, Jun (57215772340); Wang, Junjie (57285410900); Bu, Weicheng (57215774128); Guo, Zhiping (57215776323)</t>
  </si>
  <si>
    <t>Carbon emission reduction in prefabrication construction during materialization stage: A BIM-based life-cycle assessment approach</t>
  </si>
  <si>
    <t>Prefabrication has gained its popularity in countries including China due to its various advantages such as quality control, waste reduction, onsite and offsite parallel coordination, and so on. It has also been recognized as a key strategy to reduce construction-induced carbon emissions. However, there is limited research to examine carbon emission reduction in prefabrication by using the advanced technological artefacts, e.g., building information modeling (BIM), emerging from the technology sphere. As a digital representation of a facility, BIM provides a cyber platform based on which many assessment and simulation works can be performed without having to construct the physical facility. This paper aims to develop a BIM-based approach to measuring carbon emission reduction during the materialization stage of a prefabricated building project. Findings from the study indicate that BIM is an efficient and effective method for measuring carbon emissions from the construction of new buildings and that prefabrication reduces carbon emissions when compared with conventional construction methods. The research contributes to the body of knowledge relating to the reduction of carbon emissions through prefabrication. This is pertinent to contractors, homebuyers and governments who are constantly seeking ways to achieve a circular economy. © 2020</t>
  </si>
  <si>
    <t>BIM; Carbon emissions; Life cycle assessment; Materialization stage; Prefabrication</t>
  </si>
  <si>
    <t>Science of the Total Environment</t>
  </si>
  <si>
    <t>Li, Clyde Zhengdao; Tam, Vivian WY.; Lai, Xulu; Zhou, Yijun; Guo, Shan</t>
  </si>
  <si>
    <t>China</t>
  </si>
  <si>
    <t>Carbon footprint accounting of prefabricated buildings: A circular economy perspective</t>
  </si>
  <si>
    <t>Prefabricated buildings have gained significant attention as a solution for reducing carbon footprint in the construction industry. However, there is a lack of a comprehensive accounting approach tailored to the construction features of prefabricated buildings. To address this issue, this study develops a framework to account the life-cycle carbon footprint of prefabricated buildings within the circular economy principles. The developed framework is applied to a prefabricated building in Chengdu, China, revealing that a significant carbon footprint is attributed to the material production and transportation stages. Moreover, an uncertainty analysis is conducted based on Data Quality Indicator evaluation method and Monte Carlo Simulation to validate the accounting framework, and a minor deviation of 0.085 % between the uncertain and calculated values validates the proposed accounting framework. Furthermore, key processes to mitigate the carbon footprint are identified. The results show that cast-in-place concrete is a key process at the construction materials level. Building upon these findings, this study offers recommendations on accurately and efficiently accounting the carbon footprint of prefabricated buildings. The research findings contribute to fostering the accounting of the life-cycle carbon footprint for prefabricated buildings, establishing a theoretical and empirical basis for circular economy implementation in prefabricated buildings, and offering insights for making informed carbon emission reduction decisions in prefabricated buildings.</t>
  </si>
  <si>
    <t>Prefabricated building; Carbon footprint accounting; And circular economy</t>
  </si>
  <si>
    <t>BUILDING AND ENVIRONMENT</t>
  </si>
  <si>
    <t>PERGAMON-ELSEVIER SCIENCE LTD</t>
  </si>
  <si>
    <t>Long, Yuqiong; Song, Qingbin; Huang, Beijia; Zeng, Xianlai; Wu, Huanyu</t>
  </si>
  <si>
    <t>Characterizing temporal and spatial characteristics of urban building material metabolism and embodied carbon emissions through a 4D GIS-MFA-LCA model</t>
  </si>
  <si>
    <t>Enhancing the understanding on the temporal and spatial distribution of urban building material metabolism is crucial for informing urban resource, waste, and environmental management. However, this endeavor is often impeded by inaccuracies and inconsistencies in the typology and material composition data of buildings. Taking Macao as a case, this study established a 4D GIS-MFA-LCA model and compiled a local material composition database to address these gaps, for a detailed characterization of the quantity, quality, and temporal-spatial distribution of the urban building stocks and flows in Macao. The results show that between 1980 and 2020, the building materials stock (BMS) in Macao increased from 6.3 to 55.1 Mt (equaling 1.1 to 14.7 Mt CO2 eq of embodied carbon emission), accompanied by corresponding increases of 0.03 Mt to 0.7 Mt of building waste (BW). The tourism and entertainment area exhibited the fastest increasing rate of BMS in Macao. IPAT analysis shows that the economy, population growth and demographic changes have been the driving forces for BMS in Macao. The results of this study can help cities take effective measures toward achieving a circular economy and highlight the role of such information and urban planning in urban building resource, waste, and management strategies.</t>
  </si>
  <si>
    <t>Urban buildings; Materials stock; Building waste; Embodied carbon emissions; 4D GIS-MFA-LCA model</t>
  </si>
  <si>
    <t>RESOURCES CONSERVATION AND RECYCLING</t>
  </si>
  <si>
    <t>Engineering; Environmental Sciences &amp; Ecology</t>
  </si>
  <si>
    <t>Nussholz, Julia L. K.; Rasmussen, Freja Nygaard; Milios, Leonidas</t>
  </si>
  <si>
    <t>Circular building materials: Carbon saving potential and the role of business model innovation and public policy</t>
  </si>
  <si>
    <t>Buildings are responsible for a third of global greenhouse gas emissions, with much of their life cycle impacts stemming from embodied impacts of building materials. Both at EU and Member State level, circular economy and resource efficiency policies are promoting production of lower-impact building materials with secondary material input. However, secondary material strategies do not result in carbon saving by default, and depend on businesses developing effective and economic applications that can overcome the many barriers to closing material loops. This paper aims to advance understanding of the relevance of secondary material for decarbonisation of the building sector, as well as the interplay of business model innovation and policy instruments in this transition. We used a comparative case study of three pioneering Scandinavian companies that produce circular building materials to estimate the carbon saving potential of using secondary material. We also examined business model innovations to implement strategies, and companies' experienced and desired policies to help remove barriers. The results show clearly that all three cases offer potential for carbon savings. As the savings vary significantly, findings suggest that careful consideration of affected processes and markets is a key to attaining carbon savings. Business model innovations to enable secondary material use involve establishing key partnerships to access secondary materials, developing recovery process and technology, targeting customer segments that value lower environmental impacts, and considering life cycle costs. Public policies that can help companies remove barriers include 1) incorporating reuse of higher material value in construction and demolition waste targets, and 2) incentivising waste collection and recovery markets to offer recovered material at higher value.</t>
  </si>
  <si>
    <t>Circular Business Models; Sustainable Buildings; Life Cycle Analysis; Reuse of CDW; Policy for circular economy</t>
  </si>
  <si>
    <t>ELSEVIER SCIENCE BV</t>
  </si>
  <si>
    <t>Laveglia, Agustin; Madrid, Dulce Valdez; Ukrainczyk, Neven; Cnudde, Veerle; De Belie, Nele; Koenders, Eddie</t>
  </si>
  <si>
    <t xml:space="preserve">material level </t>
  </si>
  <si>
    <t>Circular design, material properties, service life and cradle-to-cradle carbon footprint of lime-based building materials</t>
  </si>
  <si>
    <t>The massive extraction of virgin raw materials has substantially intensified the focus on circular economy of building materials. As a Cradle-to-Cradle service life and circular approach for lime-based construction materials (LBCM) is lacking, the present study evaluates the environmental impact and feasibility of creating a fully recycled second-life render (SL) by designing a closed-loop upcycling process for first-life renders (FL). To achieve this, a second-life binder was thermally activated (900, 1000, 1100, 1200 degrees C), while its microstructure, compressive strength, and thermal conductivity were investigated. SL had up to 33 % open porosity (FL 29 %), its compressive strength ranged from 2.5 to 3.4 MPa (FL 4.4 MPa) and the thermal conductivity from 1.002 to 1.107 W/mK (FL 1.231 W/mK). Resistance of SL and FL against sulfate attack was found to be equivalent, measured based on the recent RILEM TC 271-ASC recommendation. The environmental impact indicators integrating material properties and durability confirm that the second life-render can reduce CO2 2 emissions up to 55 %. The present research provides insights into unlocking essential sustainability gains through circular practices in the life-cycle of LBCM.</t>
  </si>
  <si>
    <t>Cradle-to-cradle; Circular economy; Lime-based materials; X-ray computed micro-tomography; Porosity; Compressive strength; Sodium sulfate attack; Carbon reduction</t>
  </si>
  <si>
    <t>SCIENCE OF THE TOTAL ENVIRONMENT</t>
  </si>
  <si>
    <t>Environmental Sciences &amp; Ecology</t>
  </si>
  <si>
    <t>Hartwell, Rebecca (57254354400); Macmillan, Sebastian (7004530178); Overend, Mauro (17346471100)</t>
  </si>
  <si>
    <t>Circular economy of façades: Real-world challenges and opportunities</t>
  </si>
  <si>
    <t>Reuse and high-value recycling have a pivotal role to play in reducing waste and minimising carbon emissions in the built environment. Design strategies for such recovery methods have yet to be fully established in the façade industry. Meanwhile, stringent regulations, aimed at reducing operational carbon emissions of buildings and improving other performance criteria such as occupant safety, have stimulated the use of more complex façade systems that incorporate multiple functions. Other areas of the façade life cycle, such as embodied carbon and high-value material recovery, are rarely considered at the early design stage. This study adopts a mixed-method approach of data collection, to investigate the key challenges and opportunities associated with promoting high-value recovery options for façade products, as perceived by stakeholders in the façade supply-chain. Data was initially collected through an online survey completed by 69 stakeholders from across the façade knowledge/supply-chain. This was followed by 29 semi-structured interviews with selected survey respondents. It emerged that the advancement of circular design strategies is dependent on: increased awareness and quantification of the environmental value of circular design; cross-supply-chain buy-in on developments in take-back infrastructure including greater support for demolition contractors; and advancements in technological separation methods specific to façade components. Enhanced communication between stakeholders - notably between clients, facade contractors and material processors - acceptability criteria and product availability; and more holistic legislation based on whole life cycle emissions, to avoid the over-emphasis on operational efficiency, appear as vital requisites to increasing material efficiency. Finally, we illustrate where stakeholder priorities related to reuse converge and diverge, and thus we identify strategies for levering these factors to minimise environmental impact and optimise economic value in the façade sector. © 2021 Elsevier B.V.</t>
  </si>
  <si>
    <t>Circular economy; Design-for-disassembly; Embodied carbon; End-of-life; Façades; Recycling; Reuse</t>
  </si>
  <si>
    <t>Circular Economy Policies for Decarbonization of US Commercial Building Stocks: Data Integration and System Dynamics Coflow Modeling Approach</t>
  </si>
  <si>
    <t>Despite the recognition of the built environment as a sector with high potential for reducing embodied emissions, there is a lack of national-level data on embodied carbon emissions attributed to the US commercial building stocks. Hence, there is a need to benchmark the current state of embodied emissions attributed to the commercial built environment and the impact of circular economy (CE) policies for their decarbonization to facilitate well-informed decision-making. This paper fills this knowledge gap through providing policy makers with a framework that estimates the current and future projections of embodied carbon emissions attributable to the US commercial building stocks and highlighting the decarbonization potential of multiple CE policies. To this end, the following multistep research methodology was adopted: (1) collecting and integrating relevant data; (2) conceptualizing and initializing a system dynamics (SD) model; (3) developing subsystems and coflow structures within the SD model using aggregated stock data from the National Energy Modeling System; (4) verifying and testing the developed SD model; and finally (5) suggesting policies and conducting scenario analysis using CE policy precedents. Findings reveal that in the baseline scenario, cumulative emissions are projected to reach 5,605 MtCO2e by 2050. As for the scenario analysis, the unit size reduction policy emerged as the most impactful single policy, achieving a remarkable 38.8% decarbonization. Whereas the comprehensive CE policy that optimizes floorspace demand and the carbon intensity of materials, exhibited a 52% decarbonization potential by midcentury. As such, this study contributes to the body of knowledge by benchmarking emissions projections, providing insights regarding CE decarbonization strategies, their associated primary stakeholders and implementation pathways. Ultimately, by embracing a holistic approach toward CE policies and harnessing accurate and standardized data on building embodied emissions, stakeholders can effectively attain decarbonization goals and promote a sustainable built environment.</t>
  </si>
  <si>
    <t>JOURNAL OF MANAGEMENT IN ENGINEERING</t>
  </si>
  <si>
    <t>Mastrucci, Alessio; Guo, Fei; Zhong, Xiaoyang; Maczek, Florian; van Ruijven, Bas</t>
  </si>
  <si>
    <t xml:space="preserve">China </t>
  </si>
  <si>
    <t>Circular strategies for building sector decarbonization in China: A scenario analysis</t>
  </si>
  <si>
    <t>The building sector in China is responsible for 40% of total energy-related CO2 emissions, driven by its large population, continuous economic growth, and construction boom. In addition to greenhouse gas (GHG) emissions from energy use, buildings drive significant emissions for construction activities and production of energy-intensive materials, such as steel and cement. While supply-side energy strategies have been extensively explored, a demand-side perspective that considers stock dynamics and circularity improvements is essential to assess sustainable pathways for the buildings sector. Here, we explore a set of decarbonization scenarios for the building sector in China considering a range of circular strategies and their interplay with different climate policies. The strategies include lifetime extension of buildings, switch to wood-based construction, reduction of per-capita floorspace, and a combination of all three strategies. We use the building sector model MESSAGEix-Buildings soft linked to the integrated assessment model (IAM) MESSAGEix-GLOBIOM and prospective life cycle assessment (LCA) to assess the effects of these circular strategies on building material and energy demands, and operational and embodied emissions. We find that the three strategies could reduce building material demand up to 60% on mass basis by 2060 compared to a reference scenario with continuation of current policies. This translates into a reduction of embodied and total GHG emissions of 62% and 24%, respectively, significantly contributing to achieving decarbonization targets. Integrating industrial ecology methods in IAMs, as demonstrated in this study, can provide valuable insights to inform national policy decisions on mitigation strategies accounting for both demand and supply sides.</t>
  </si>
  <si>
    <t>circular economy; construction materials; industrial ecology; integrated assessment modelling; life cycle assessment; residential and commercial</t>
  </si>
  <si>
    <t>JOURNAL OF INDUSTRIAL ECOLOGY</t>
  </si>
  <si>
    <t>WILEY</t>
  </si>
  <si>
    <t>Science &amp; Technology - Other Topics; Engineering; Environmental Sciences &amp; Ecology</t>
  </si>
  <si>
    <t>Cottafava, Dario; Ritzen, Michiel</t>
  </si>
  <si>
    <t>Circularity indicator for residential buildings: Addressing the gap between embodied impacts and design aspects</t>
  </si>
  <si>
    <t>In the European Union, the built environment is responsible for more than the 25% of all waste generated, highlighting the need to adopt circular practices. To indicate the level of circularity, common indicators mainly focus on: 1) the amount of virgin materials, 2) the amount of unrecoverable waste, and 3) the product lifetime. However, a holistic methodology covering the macro (material impact), meso (supply chain) and micro level (design) is still to be fully developed. In this research, two indicators - the Building Circularity Indicator (BCI) and the novel Predictive BCI (PBCI) - combine the Material Circularity Indicator with Embodied Energy (EE), Embodied CO2 (EC) analyses and Design for Disassembly (DfD) criteria. A full and simplified version are tested for different case studies in different climate zones in the EU. EE ranges between 1.49 GJ/m(2) and 7.60 GJ/m(2), while EC between 0.15 tCO(2)/m(2) and 0.73 tCO(2)/m(2). In the full version, the BCI and PBCI ranges respectively from 0.23 and 0.28 to 0.04 and 0.10 with regard to mass, EE and EC. The simplified version ranges between 0.10 and 0.62, revealing to be a more accurate indicator when data are available for only a few dozen components. To enable comparisons among different buildings, results show how different interpretations of the DfD criteria affect the BCI, highlighting the need to indicate strict boundary conditions, a minimum number of evaluated components, and precise criteria on how the DfD criteria relate to either a material, a subcomponent/component, or its relationship to its context.</t>
  </si>
  <si>
    <t>Circular economy; Circularity indicator; Design for disassembly; Embodied energy; Embodied carbon; Buildings</t>
  </si>
  <si>
    <t>De Wolf, Catherine; Hoxha, Endrit; Fivet, Corentin</t>
  </si>
  <si>
    <t>Comparison of environmental assessment methods when reusing building components: A case study</t>
  </si>
  <si>
    <t>The building industry is responsible for 35 % of all solid waste in Europe and more than a third of greenhouse gas (GHG) emissions. To address this, applying circular economy principles to the building sector is crucial, for example by reusing building elements from demolition sites rather than extracting and producing new materials. However, most current life-cycle assessment (LCA) tools are not appropriate to evaluate the environmental impact of a building when its components originate from prior buildings and/or will be used in future unknown ones. Still, robust measurement is needed to demonstrate the benefits of reuse towards environmentally sustainable cities. This paper compares existing methodologies to quantify the global warming potential (GWP, expressed in kg(CO)(2e)/unit) of recycled/recyclable and reused/reusable products, selected within widely recognised standards, rating schemes, and academic studies, such as the cut-off method, the end-of-life method, the distributed allocation (PAS-2050) method, the Environmental Footprint method, the Degressive method and the SIA 2032 method. Based on these recognised approaches for assessing the GWP of products, new equations are written and applied to buildings with reused/reusable materials for each of the methods. The Kopfbau Halle 118 building (Winterthur, CH, 2021), which is designed with reclaimed elements from local demolition sites, is chosen as a case study. Discrepancies in LCA methods are highlighted by applying them to three different life cycles corresponding to the first, intermediate, or final use of building components. This paper shows that current quantification methods to assess reuse give wide-ranging results and do not address the full spectrum of the reuse practice, that their boundaries are too limited, and that a number of critical features are currently hardly quantifiable, such as embedded use value, versatility, storage and transformation impacts, user-owner separation, dis/re-mountability, or design complexity.</t>
  </si>
  <si>
    <t>Embodied carbon; Reuse; Life cycle assessment; Circular economy; Buildings</t>
  </si>
  <si>
    <t>SUSTAINABLE CITIES AND SOCIETY</t>
  </si>
  <si>
    <t>Construction &amp; Building Technology; Science &amp; Technology - Other Topics; Energy &amp; Fuels</t>
  </si>
  <si>
    <t>Kitayama, Shoma; Iuorio, Ornella; Josa, Irene; Borrion, Aiduan; Black, Leon</t>
  </si>
  <si>
    <t>Determining the carbon footprint reduction of reusing lightweight exterior infill walls: A case study of a school building in the United Kingdom</t>
  </si>
  <si>
    <t>The global construction sector consumes 40 billion tonnes of raw materials and is responsible for considerable CO2 emissions. With growing awareness of its environmental impact, the construction sector is looking to transition from a linear economy take-make-waste scenario towards more circular economy principles. Lightweight exterior infill walls are built between floors of primary structural frames to provide building fa &amp; ccedil;ades. The design of these components is usually based on the current linear economic model. While lightweight exterior infill walls are becoming increasingly common in building construction in the UK, no studies have investigated the potential environmental benefits of designing them with circularity in mind. This means there's a lack of research on both the carbon footprint of these walls and the potential environmental benefits of reusing them. Thus, this article assesses the significance of the carbon emissions from lightweight exterior infill walls and examines whether there is any carbon reduction when lightweight exterior infill walls are demounted from the building frames and reused. This paper first examines the construction process of lightweight exterior infill walls and explores the opportunity to demount and reuse them. Then, the environmental impacts of the lightweight exterior infill walls are analysed using a lifecycle assessment framework. Sensitivity and uncertainty analyses are also conducted. The results demonstrate that (i) the embodied carbon of the lightweight exterior infill walls over their lifecycle represents approximately 22% of the embodied carbon of the entire building, and (ii) the disassembly and reuse of infill walls can reduce a building's embodied carbon over its typical lifetime by about 6% compared to the linear scenario where the walls were not reused.</t>
  </si>
  <si>
    <t>Lightweight exterior infill walls; Design for deconstruction and reuse; Circular economy; Life cycle assessment; Embodied carbon; Steel framed buildings</t>
  </si>
  <si>
    <t>JOURNAL OF CLEANER PRODUCTION</t>
  </si>
  <si>
    <t>ELSEVIER SCI LTD</t>
  </si>
  <si>
    <t>Joensuu, Tuomo; Leino, Roosa; Heinonen, Jukka; Saari, Arto</t>
  </si>
  <si>
    <t>Developing Buildings' Life Cycle Assessment in Circular Economy-Comparing methods for assessing carbon footprint of reusable components</t>
  </si>
  <si>
    <t>The buildings' life cycle assessment is missing consensus on the methods for revealing the environmental benefits in the case of components that are designed for disassembly. To clarify conflicting guidelines, this study provides a new improved method and investigates its applicability by comparing it to two approaches suggested in previous literature. The study investigates the effects of methodological choices by applying them in the life cycle assessment of three buildings with the same spatial layout but different structural solutions: business as usual, wooden structures, and hybrid building with structures designed for disassembly. The method was streamlined by focusing solely on the category of global warming potential and by using table values in life cycle stages that have minor role. The assessment shows that design-for-disassembly could be as powerful climate protection strategy as wooden structures. The main result of this study is the verification of a new secure method for assessing the design-for-disassembly components. The suggested approach would improve the applicability of life cycle assessment in a normative context by improving the consistency of assessment in the case of circular economy. This study suggests further research on combining the utilization rate with buildings' life cycle assessment to provide even better applicability of the method in circular economy.</t>
  </si>
  <si>
    <t>life cycle assessment; reuse; design-for-disassembly; circular economy</t>
  </si>
  <si>
    <t>Gillott, Charles; Mihkelson, Will; Lanau, Maud; Cheshire, Dave; Densley Tingley, Danielle</t>
  </si>
  <si>
    <t>Developing regenerate: A circular economy engagement tool for the assessment of new and existing buildings</t>
  </si>
  <si>
    <t>The transition toward a circular economy (CE) is key in decarbonizing the built environment. Despite this, knowledge of-and engagement with-CE philosophies remains limited within the construction industry. Discussion with practitioners reveals this to be contributed to by a lack of clarity regarding CE principles, with numerous organizations recommending implementation of differing and sometimes conflicting principles. In addition, a systematic assessment of how building designs consider CE is made difficult by the multiple design areas required to be considered and the large amount of design data required to do so. The absence of a systematic CE assessment causes a lack of comparability across designs, preventing benchmarking of CE practices in building design at present. This paper details the development of Regenerate, a CE engagement tool for the assessment of new and existing buildings, established in an effort to overcome the aforementioned barriers to the adoption of CE within the construction sector. A CE design workflow for the built environment is proposed, comprising four overarching circularity principles (Design for Adaptability; Design for Deconstructability; Circular Material Selection; Resource Efficiency) and contributing design actions. In addition to engaging stakeholders by enabling the assessment of building designs, the tool retrieves key data for further research. Information on completed design actions as well as recycling and waste metrics is collected to facilitate future CE benchmarking. Bill of materials data (i.e., material quantities) is also compiled, with this being key in material stock modeling research and embodied carbon benchmarking.</t>
  </si>
  <si>
    <t>circular economy; built environment; construction; design tool; adaptability; reuse</t>
  </si>
  <si>
    <t>Gillott, Charles; Davison, Buick; Densley Tingley, Danielle</t>
  </si>
  <si>
    <t>Drivers, barriers and enablers: construction sector views on vertical extensions</t>
  </si>
  <si>
    <t>Buildings and construction are responsible for 38% of global greenhouse gas (GHG) emissions, making decarbonisation of the construction sector essential in combatting climate change. Limiting resource consumption and waste generation by transitioning to a circular economy (CE) is key to reducing emissions. The adaptive reuse of existing buildings, such as through their vertical extension, represents one of the most effective ways in which this can be done. Despite this, and although existing work has been completed in surrounding contexts, understanding of factors influencing the uptake of vertical extensions remains limited. Through a survey and follow-up interviews, this paper investigates construction sector professionals' current awareness, uptake and experience of vertical extensions, as well as the key drivers, barriers and enablers affecting implementation. Economic factors are revealed to be the primary driver for extension projects, though case-by-case variability results in commercial risk in some instances. Other barriers include difficulty appraising existing structures, resistance within the construction sector and unfavourable tax regimes. Mandatory whole-life carbon assessments and adjustment of tax regimes are recommended to increase uptake of vertical extensions, as well as enhanced education of engineers and greater consideration of CE amongst stakeholders.</t>
  </si>
  <si>
    <t>Built environment; circular economy; embodied carbon; adaptability; reuse; demolition</t>
  </si>
  <si>
    <t>BUILDING RESEARCH AND INFORMATION</t>
  </si>
  <si>
    <t>ROUTLEDGE JOURNALS, TAYLOR &amp; FRANCIS LTD</t>
  </si>
  <si>
    <t>Construction &amp; Building Technology</t>
  </si>
  <si>
    <t>Bai, Yueyang; Yamashita, Naho; Guo, Jing; Nagata, Sota; Shirakawa, Hiroaki; Tanikawa, Hiroki</t>
  </si>
  <si>
    <t>Dynamic analysis of carbon emissions from construction and demolition activities in Japan: Revealed by high-resolution 4D-GIS modeling</t>
  </si>
  <si>
    <t>To meet the 2050 decarbonization target of the global buildings and construction sector, more attention is needed to reduce carbon emissions from construction and demolition. However, current national carbon accounting studies for these activities remain limited in spatial granularity and localized applicability. This study developed a bottom-up spatiotemporal database of carbon emissions from building construction and demolition in Japan via integrating a geographic information system-based building stock model, statistical data, and survey information. Focusing on municipal-level emissions, the Logarithmic Mean Divisia Index approach was used to decompose spatiotemporal variations and identify the contributing factors. Results indicate that carbon emissions from Japan's construction and demolition activities fell by more than 50% between 2005 and 2020, largely due to declining new/demolished-to-stock ratio, suggesting a transition to a stock-based society. Central cities' reliance on carbon-intensive buildings positively contributed to spatial variations in their construction emissions, underscoring the importance of sustainable materials and timber designs. Differences between prefectures in demolition emission intensity highlighted the strategic placement of recycling facilities in key regions to curb transportation-related emissions. Overall, these findings provided data reference for local governments to devise tailored policies for managing construction and demolition emissions.</t>
  </si>
  <si>
    <t>Urban metabolism; Geographic information system; Embodied carbon emission; Spatiotemporal driving factors; Urban planning</t>
  </si>
  <si>
    <t>JOURNAL OF ENVIRONMENTAL MANAGEMENT</t>
  </si>
  <si>
    <t>ACADEMIC PRESS LTD- ELSEVIER SCIENCE LTD</t>
  </si>
  <si>
    <t>Al-Najjar, Ahmad (57556921500); Malmqvist, Tove (35366863800)</t>
  </si>
  <si>
    <t>Embodied carbon saving of reusing concrete elements in new buildings: A Swedish pilot study</t>
  </si>
  <si>
    <t>Reusing the building elements is the highest possible level of circularity for buildings that must be demolished, potentially slowing down climate change. This study explores the embodied carbon reduction of construction of a pilot building with structural elements of reused concrete. The assessment focuses on applying different methodological approaches and discussing the upscaling opportunities of reusing concrete elements from a global warming potential perspective. The assessment shows large embodied carbon savings compared to conventional building practices like recycling the concrete and building with new low-carbon and prefabricated elements. Embodied carbon saving is also obvious when applying alternative system modelling, future market projection and different allocation approaches of the production emissions of the elements. Finally, the study emphasises the need for further research in evaluating the benefits of reusing structural concrete elements broadly, like including the deconstruction impact related to elements for reuse, to be able to draw general conclusions. © 2024</t>
  </si>
  <si>
    <t>Building; Circular economy; Concrete; Embodied carbon; Life cycle assessment (LCA); Reuse</t>
  </si>
  <si>
    <t>Samarakoon, S. M. Samindi M. K.; Ratnayake, R. M. Chandima</t>
  </si>
  <si>
    <t>End-of-life solution prioritization for pre-cast concrete components aligning with circular economy targets</t>
  </si>
  <si>
    <t>Circular economy (CE) targets provide an economic model to focus on the efficient use of resources by minimization of the waste, reduction of the linear consumption of natural resources, long-term value creation, and making material consumption circular. The building and construction sector is responsible for significantly increasing the carbon footprint and linear material consumption. The identification and prioritization of end-of-life solutions during the decommission of the existing pre-cast concrete buildings enable the carbon footprint and linear material consumption to be alleviated. The CE targets enable end-of-life solutions for structural or non/structural components to be identified, while multi-criteria decision analysis enables their prioritization using a hierarchically structured decision model. A principal challenge, therefore, is to identify the assessment criteria for such a prioritization, aligning with the CE targets, and to develop an assessment framework. This manuscript demonstrates how to prioritize end-of-life solutions using the analytic hierarchy process (AHP). The decision hierarchy has been developed using the end-of-life solutions given in research findings within the structural and/or non-structural components. The decision hierarchy development, AHP prioritization, and sensitivity analysis enable practitioners to integrate the suggested approach with building information modeling (BIM). This enhances the potential for the effective integration of the CE economic model in the construction industry and to minimize the carbon footprint.</t>
  </si>
  <si>
    <t>analytic hierarchy process; circular economy; multi-criteria analysis; pre-cast concrete components; prioritization</t>
  </si>
  <si>
    <t>STRUCTURAL CONCRETE</t>
  </si>
  <si>
    <t>ERNST &amp; SOHN</t>
  </si>
  <si>
    <t>Bertin, Ingrid; Saade, Myriam; Le Roy, Robert; Jaeger, Jean-Marc; Feraille, Adelaide</t>
  </si>
  <si>
    <t>Environmental impacts of Design for Reuse practices in the building sector</t>
  </si>
  <si>
    <t>Actors of the construction sector are facing the challenge of reducing their carbon footprint and ideally reaching carbon neutrality. Reuse of structural elements made of concrete is of particular interest, given the large use of this material worldwide and its high environmental impact. Reusing constructive concrete elements is however challenging, particularly because connections between concrete structural elements are difficult to disassemble. It is then worth designing reuse techniques for concrete load-bearing elements and to verify their environmental performance using comprehensive methods such as Life Cycle Assessment. Based on the Design for Reuse concept, this article assesses the environmental impacts of a reusable structural portal frame constitutive of a concrete building and compares it to a traditional design with new materials. It relies on data collected through an experimental protocol of reinforced concrete structures construction/deconstruction/reconstruction using hydrodemolition. Impact scores are significantly reduced for all environmental categories after a first reuse cycle, both at the scale of a portal frame or a building. Concrete, and particularly high performance concrete, has durability qualities allowing to undergo several usage cycles. The effectiveness of environmental benefits however depends on functional downgrading and material losses. Guidance should then be provided to insure that future reuse practices will actually provide the expected benefits. This has to be conducted in parallel to full-scale experiments of load-bearing elements disassembly to estimate the realistic rates that can be obtained when deconstructing a building.</t>
  </si>
  <si>
    <t>Design for reuse; Buildings; Concrete structures; Life cycle assessment; Deconstruction; Circular economy</t>
  </si>
  <si>
    <t>Ajayebi, Atta (55878481600); Hopkinson, Peter (6701567820); Zhou, Kan (56274217600); Lam, Dennis (7201749620); Chen, Han-Mei (57192534678); Wang, Yong (57203668865)</t>
  </si>
  <si>
    <t>Estimation of structural steel and concrete stocks and flows at urban scale–towards a prospective circular economy</t>
  </si>
  <si>
    <t>Quantification of stocks and flows of construction materials is a key first stage in assessing the potential for creating higher value at end-of-life decisions compared to destructive demolition. Steel and concrete are amongst the most widely used construction materials primarily in structural components. Such components are highly variable in design, type, and dimensions. In the absence of urban-scale digitised models of structural components or building plans, accurate assessment relies on either onsite inspection or modelling by material intensity (MI) co-efficient which can vary by up to a factor of 100. In this study, we extend previous stock modelling approaches through the development of a method that relies on building archetypes and produces MI coefficients of steel and concrete that are representative of frame types, temporally explicit and disaggregated at product level. This is compared to the common existent method of calculating MI to demonstrate the capabilities of the proposed method. Coupled with a spatiotemporal model of urban buildings, the developed MI of both methods are applied to a case study in the UK. The total in-use stock of steel and concrete within multi-storey buildings is estimated at 81,000 tonnes and 655,000 m3 respectively. The stocks of steel and concrete are disaggregated based on their functions as products, for instance steel beams are distinguished from reinforcement steel. Subsequently, the embodied carbon of the in-use stock is calculated as 350 kt CO2eq. The results show the proposed method enables a more granular assessment of the embodied carbon of the structural material quantities. © 2021 Elsevier B.V.</t>
  </si>
  <si>
    <t>Minunno, Roberto (57205338333); O'Grady, Timothy (57205344226); Morrison, Gregory M. (7201786202); Gruner, Richard L. (55600556000)</t>
  </si>
  <si>
    <t>Exploring environmental benefits of reuse and recycle practices: A circular economy case study of a modular building</t>
  </si>
  <si>
    <t>Recent research indicates that circular economy practices have the potential to provide significant environmental benefits. In particular, recycling has been associated with reductions of greenhouse gas emissions. However, in this study, the authors posit that in a building context, environmental benefits of reuse practices could far surpass recycling. To test this, we evaluated the environmental benefits of a prototype and purpose-built, modular building designed for disassembly and reuse through a life cycle assessment of its components. We then compared the results of our life cycle assessment with the results of a contemporary construction approach with a focus on the recyclability of materials. Our results indicate that, compared to recycling, designing and building for reuse components offsets greenhouse gas emissions by 88% while also benefiting several other tested environmental indicators. Our findings help guide the judicious adoption of practices to reduce buildings’ waste production and greenhouse gas emissions. © 2020 Elsevier B.V.</t>
  </si>
  <si>
    <t>Pelé-Peltier, Antoine (57411985000); Charef, Rabia (57202070229); Morel, Jean-Claude (15923548500)</t>
  </si>
  <si>
    <t>Factors affecting the use of earth material in mainstream construction: a critical review</t>
  </si>
  <si>
    <t>To tackle climate change and resource depletion, the construction industry has to shift to more sustainable developments. For which, as a low-embodied carbon construction material, earth represents an opportunity. However, earth material is still barely used in mainstream construction. This paper aims to assess what are the current knowledge about factors (barriers and opportunities) affecting the use of earthen architecture through a systematic search and review of the literature. The analysis of the data was conducted by classifying the factors into five categories, economical, organizational, political, social, and technical. The results differ, depending on the context, high/low-income country and stabilized/unstabilized earth. The data is analysed, breaking down some drivers, barriers and opportunities. Results show there is a lack of literature in the field. The paper also provides key parameters to consider for future research to promote earthen construction and to fill the knowledge gap. Additionally, two main new areas of research should be developed, (i) to design appropriate training supports for the education of all the stakeholders, (ii) to clarify how earthen architecture is related to the circular economy and how it can help to preserve natural resources and foster the shift to a circular economy of the construction industry. © 2022 Informa UK Limited, trading as Taylor &amp; Francis Group.</t>
  </si>
  <si>
    <t>alternative materials; architecture; barriers; drivers; Earth construction; low-carbon materials</t>
  </si>
  <si>
    <t>Building Research and Information</t>
  </si>
  <si>
    <t>Heisel, Felix; McGranahan, Joseph; Ferdinando, Joseph; Dogan, Timur</t>
  </si>
  <si>
    <t>High-resolution combined building stock and building energy modeling to evaluate whole-life carbon emissions and saving potentials at the building and urban scale</t>
  </si>
  <si>
    <t>As global and local actors seek to address climate concerns, municipalities, regions, and countries are developing policies for the built environment to reach carbon neutrality. In most cases, however, current policies target new construction and operational carbon emissions only, thus omitting the significant carbon emission saving potential resulting from the reactivation of embodied carbon in existing buildings. This article describes the development of a high-resolution combined building stock model (BSM) and building energy model (BEM) on both building and urban scale using all residential buildings of Ithaca, NY, USA as a case study. The model offers a holistic, detailed and local perspective on operational and embodied carbon emissions, associated saving potentials at both the building and urban scale, and the linkages, trade-offs and synergies between buildings and energy use as a basis for decision-making. A circular economy (CE) in construction posited on the reuse and recycling of existing building materials, necessitates a detailed material inventory of the current building stock. However, the scale and nature of this endeavor preclude traditional survey methods. The modeling process described in this article instead engages a bottom-up data aggregation and analysis approach that combines detailed construction archetypes (CAs) and publicly available, higher-level municipal geospatial data with building metadata defining occupancy and systems to create an autogenerated, detailed 3D geometry. The resulting BSM and BEM can simulate both embodied carbon content and operational carbon emissions of individual buildings within a municipal study with minimal required input data and a feasible computational effort. This provides modelers with a new spatial and geometric fidelity to simulate holistic renewal efforts, and inform carbon neutrality policies and incentives towards the decarbonization of the built environment.</t>
  </si>
  <si>
    <t>Circular economy; Urban building energy modeling; Building stock modeling; Embodied and operational carbon; Sustainability; Urban planning</t>
  </si>
  <si>
    <t>Keena, Naomi; Rondinel-Oviedo, Daniel R.; De-los-Rios, Alejandra Acevedo; Sarmiento-Pastor, Jaime; Lira-Chirif, Andres; Raugei, Marco; Dyson, Anna</t>
  </si>
  <si>
    <t>Implications of circular strategies on energy, water, and GHG emissions in housing of the Global North and Global South</t>
  </si>
  <si>
    <t>As urbanization continues to surge, building materials are poised to become a dominant contributor to global emissions. Traditionally, the building sector has focused on mitigating operational carbon linked to a building's day-to-day energy needs, such as heating, cooling, lighting, and equipment usage. However, there has been a paucity of studies on the environmental impacts associated with building materials across a building life cycle. This paper addresses this gap by conducting a life cycle assessment of housing stocks in two diverse case studies: Montreal (Canada) and Lima (Peru). These cities offer a North/South perspective, highlighting the challenges, opportunities, and potential solutions for decarbonizing the housing sector. The study investigates the potential of circular strategies and investigates three scenarios: selective deconstruction (allowing for reuse and recycling), recycling, and landfilling. The results underscore the potential of selective deconstruction in significantly reducing the overall environmental footprint of residential buildings. In Lima, for instance, selective deconstruction, when compared to landfilling, can cut greenhouse gas emissions, water consumption, and fossil resource usage by a substantial 70%, 67%, and 69%, respectively. These findings offer valuable insights for decision-makers in construction materials and waste management, encouraging the adoption of circular economy practices through informed guidelines and recommendations.</t>
  </si>
  <si>
    <t>Circular economy; Circular strategies; Life cycle assessment; Embodied carbon reduction; Construction; Renovation; And demolition waste</t>
  </si>
  <si>
    <t>CLEANER ENGINEERING AND TECHNOLOGY</t>
  </si>
  <si>
    <t>Hossain, Md. Uzzal; Ng, S. Thomas</t>
  </si>
  <si>
    <t>Influence of waste materials on buildings' life cycle environmental impacts: Adopting resource recovery principle</t>
  </si>
  <si>
    <t>Buildings are responsible for a significant natural resources diminution and emissions to the environment. Thus, the building industry has become a global target for reducing environmental impacts and curbing resource depletion. Concerning the rapidly growth of buildings, life cycle assessment (LCA) is increasingly used for assessing and mitigating the associated environmental impacts from material selection to the whole building systems. However, many of the previous studies have focused on the impacts assessment from buildings within a restricted system boundary, especially lack of consideration of several critical factors when assessing the whole building, such as wastage level of raw materials during building construction and the disposal impacts, renovation and replacement of components of building and their treatment, and waste treatments during building demolition. As the industry is shifting from linear to circular, the consideration of those factors are essential for ensuring waste reduction, resources recovery and resource-efficient construction, not to mention about increasing the accuracy of such assessment. Therefore, the present study was conducted to assess the environmental impacts of the mentioned aspects at different life cycles of building by LCA. The results were then critically discussed after identifying the contribution of waste materials at different stages of building to the total impacts. The potential sustainable strategies for waste treatments during the construction, operation and end-of-life stages of building were then highlighted to help lay important foundation for adopting circular economy principle in the building industry and establishing benchmark for future reduction.</t>
  </si>
  <si>
    <t>Building; Circular economy; Environmental impacts; Life cycle assessment; Resource recovery; Waste treatment</t>
  </si>
  <si>
    <t>Fan, Yee Van; Jiang, Peng; Klemes, Jiri Jaromir; Liew, Peng Yen; Lee, Chew Tin</t>
  </si>
  <si>
    <t xml:space="preserve">No selected talk about industrial level </t>
  </si>
  <si>
    <t>Integrated regional waste management to minimise the environmental footprints in circular economy transition</t>
  </si>
  <si>
    <t>The building of new waste treatment plants has not been closely following the Circular Economy (CE) hierarchy, and the incurred cost and social acceptance have been challenging. Integrated regional waste management by waste trading can offer the sharing of resources to achieve a mutually beneficial system in CE transition. This study aims to minimise the environmental footprints, with the consideration of economic feasibility, in integrated regional waste management by developing an extended Pinch Analysis-based targeting method. The proposed graphical decision-support method is applied to a case study where the waste trading amongst Central Europe (Austria, the Czech Republic, Germany, Poland, and Slovakia) is considered. A monthly waste trading network is identified with Germany, and Austria serves as the country with a surplus of waste treatment capacity. The pessimistic estimation indicated that the GHG emission of the waste trading design is 0.311 t CO(2)eq/t of waste, where the GHG emission of 1 t waste is reduced by 20 kg - 30 kg compared to the baseline scenario. The assessment suggested that when the amount of waste to be transported by lorry is &gt;5 t and the transport distance to the incineration plant compared to the landfill is less than similar to 500 - 940 km, waste trading for recovery offers a lower net GHG emission. However, to prevent pollution haven and to consider the economic feasibility, the landfill fees have to be increased significantly. The developed method can identify integrated waste management network for different levels of administrative division to minimise environmental footprints.</t>
  </si>
  <si>
    <t>Waste trading; Extended Pinch Analysis; GHG emission; Circular economy transition; Economic feasibility</t>
  </si>
  <si>
    <t>Masseck, Torsten; Paris-Viviana, Oriol; Habibi, Saeid; Pons-Valladares, Oriol</t>
  </si>
  <si>
    <t>Integrated sustainability assessment of construction waste-based shading devices for the refurbishment of obsolete educational public building stock</t>
  </si>
  <si>
    <t>Buildings and the construction sector are responsible for a considerable share of human environmental impacts, and have high economic and social costs. This project aims to contribute to advancing towards circular economy-based construction techniques, to improve the sector's sustainability performance. Specifically, the project developed a tool to assess the sustainability of waste-based shading devices for public school building stock. The tool combines a multi-criteria decision-making method with the Delphi interview technique to reduce possible biases to a minimum. It is a flexible instrument for holistic sustainability assessment of initial designs. The tool was validated by assessing six initial designs created in three cross-disciplinary university courses. The resulting high economic satisfaction indexes - up to 0.93 on a 0 to 1 scale - and low sustainability indexes - from 0.39 to 0.53 - confirm that four alternatives are economically feasible. However, the environmental and social parameters could be improved. In this first application of the tool, the comparison of recycled and reused construction materials versus new building materials allowed informed trade-offs to be made between the associated embodied and operational carbon, to compare the long-term operational energy and carbon savings of the higher-performing solution with new materials versus the upfront lower embodied carbon of sourcing and applying reused and recycled materials for similar alternatives. Findings on the contribution of reusing materials, with reductions in environmental impacts up to 45%, prove that this project is contributing to defining more sustainable facades.</t>
  </si>
  <si>
    <t>Circular economy; Life cycle assessment; Life cycle cost; Energy performance; Facades</t>
  </si>
  <si>
    <t>Yang, Xining; Hu, Mingming; Zhang, Chunbo; Steubing, Bernhard</t>
  </si>
  <si>
    <t>Key strategies for decarbonizing the residential building stock: Results from a spatiotemporal model for Leiden, the Netherlands</t>
  </si>
  <si>
    <t>Decarbonizing the building stock plays an important role in realizing climate change mitigation targets. To compare the decarbonization potential of different strategies, this study presents a spatiotemporal bottom-up dynamic building stock model that integrates material flow analysis, building energy modeling, and life cycle assessment. It can simulate future building stock evolution at the component level and track the associated material flows, energy demand and generation, and GHG emissions with the consideration of both endogenous factors (e.g. building energy efficiency upgrade) and exogenous factors (e.g. policies, occupant behavior, and climate scenarios). The model is applied in the residential building stock of Leiden, a municipality in the Netherlands. Results show that annual GHG emissions are reduced by about 40% under the reference scenario while annual GHG emissions can be reduced by about 90% under the ambitious scenario where all the decarbonization strategies are simultaneously implemented. Natural-gas-free heat transition and renewable electricity supply are the most effective strategies, respectively reducing the annual GHG emissions in 2050 by an additional 21% and 19% more than the reference scenario. Rooftop PV, green lifestyle, and wood construction have similar decarbonization potential (about 10%). Surplus electricity can be generated if rooftop PV systems are installed as much as possible. The decarbonization potential of demolition waste recycling is much smaller than other strategies. The model can support policymakers in assessing the decarbonization potential of different policy scenarios and prioritizing decarbonization strategies in advance.</t>
  </si>
  <si>
    <t>Climate change; Energy transition; Circular economy; Building stock model; Material flow analysis; Life cycle assessment</t>
  </si>
  <si>
    <t>Rodriguez, Lizeth; Martinez, Luis; Panameno, Ronald; Paris, Oriol; Muros, Adrian; Rodriguez, Raquel; Javier, Rafael; Gonzalez, Carlos</t>
  </si>
  <si>
    <t>LCA of the NZEB El Salvador building, a model to estimate the carbon footprint in a tropical country</t>
  </si>
  <si>
    <t>Life cycle assessment (LCA) in buildings is an objective process that evaluates the environmental burdens generated by their entire life cycle. In this way, it works as feedback to the building design and construction process, highlighting better choices of materials and construction systems, when evaluating decarbonization strategies. This article summarizes the findings from the implementation of an LCA in a net zero energy building (NZEB) located in El Salvador, Central America, on the campus of the Central American University. The assessment determined the carbon and energy impacts generated by the building, with an emphasis on its construction systems, throughout the life cycle. Two LCA methodologies were applied. The first one was a simulation by means of the SimaPro 9 software faculty version and the Ecoinvent database, under the cradle-to -grave approach. The second one was a calculation aided by an interactive table created by Bath University, United Kingdom, which is based upon the Carbon and Energy Inventory (ICE) utilized for calculating buildings' built-in impacts under the cradle-to-gate approach.The main results highlight the importance of using renewable energy as a building's energy source, to avoid and compensate for impacts generated by other stages of the life cycle, for instance, the stage of raw materials extraction and final materials production, which generate the most significant impacts, from both the energy and carbon equivalent perspectives. Therefore, materials selection becomes crucial for reducing or avoiding impacts within a building's structure throughout its useful life. Also, applying circular economy principles through the reuse and recycling of materials is fundamental to minimizing the life cycle impact of a building in this context.</t>
  </si>
  <si>
    <t>Life cycle assessment; Net zero energy buildings; Embodied impacts; Life cycle simulation</t>
  </si>
  <si>
    <t>Cheong, Chi Yan; Brambilla, Arianna; Gasparri, Eugenia; Kuru, Aysu; Sangiorgio, Alberto</t>
  </si>
  <si>
    <t>Life cycle assessment of curtain wall facades: A screening study on end-of-life scenarios</t>
  </si>
  <si>
    <t>By 2030, Australia is committed to reducing 43 % of its greenhouse gas emissions below 2005 record, and achieving net zero emissions by 2050. Embodied carbon emissions in materials used in Australia's building and construction sector are the next frontier to significantly reduce carbon emissions. Facades are among the highest contributors to embodied carbon emissions in commercial buildings. However, there are limited studies on the life cycle assessment examining the embodied impacts of different types of curtain walls. Further, the majority focus on the upfront carbon, oversimplifying the end-of-life (EoL) possibilities, often assuming demolition as the only scenario. This study explores the life cycle assessment of three facade systems from cradle-tograve analysing the trade-off between the impacts of the service life and end-of-life stages to identify the associated environmental benefits. A total of 27 scenarios based on different facade service lives of 20, 40 and 100 years and different EoL scenarios, including landfill, recycling and reuse are examined. The assessed variables include the global warming potential (GWP), total use of renewable primary energy resources (PERT), total use of non-renewable primary energy resources (PENRT) and net freshwater use (FW). This study highlighted the importance of considering the net benefits beyond the boundary. Compared to recycling, reuse provides more net benefits to GWP, PERT and PENRT. By extending the facade lifespan, the uncertainty of the impact indicators associated with different EoL decreases. Moreover, the life cycle benefits of selecting a facade with higher operational savings increases, given the same EoL scenario.</t>
  </si>
  <si>
    <t>Embodied carbon; Service life; Life cycle assessment; Building facade; Circular construction; End-of-life</t>
  </si>
  <si>
    <t>Meijer, Anthony; Arora, Mohit; Cheah, Lynette</t>
  </si>
  <si>
    <t>Material stock-service and circularity prospects of buildings in Singapore</t>
  </si>
  <si>
    <t>Estimates of city-scale building material stocks and flows can contribute towards resource circularity opportunities. A bottom-up material flow analysis is carried out to track concrete, steel and embodied carbon in all Singapore buildings, from 2010 to 2020. Most inflows were directed to residential buildings, while the largest outflow originated from the demolition of private industrial buildings. In 2020, 472 million tonnes of concrete and steel stocks were embodied in buildings. Embodied carbon in public residential buildings is the highest (58.4 MtCO 2 e) among all building types. Resource efficiency of residential and industrial buildings, in terms of material use per service index, remained flat over the past decade, while that for commercial buildings rose. The cumulative outflows for the next 10 years can meet 17 % of projected material demand and deliver significant emissions savings. Efforts to promote material reuse and recycling can help deliver a low-carbon and circular built environment.</t>
  </si>
  <si>
    <t>Circular economy; Material flow analysis; Embodied carbon; Stock-service nexus; Sustainable cities; Built environment</t>
  </si>
  <si>
    <t>Atik, Seyma; Aparisi, Teresa Domenech; Raslan, Rokia</t>
  </si>
  <si>
    <t>Mind the gap: Facilitating early design stage building life cycle assessment through a co-production approach</t>
  </si>
  <si>
    <t>Despite the transition towards a circular economy (CE) being a significant element in achieving the decarbonisation of the built environment, a clear and common pathway to applying CE principles to building design is still lacking in both industry practice and academia. The integration of Building Information Modelling (BIM) and Life Cycle Assessment (LCA) has the potential to enable the identification of feasible pathways to increase circularity. This study aims to investigate its practical use to facilitate the application of circular economy principles at the early stage of building design via using LCA-based BIM plugins. Within this aim, the paper centres on a co -production approach and presents a gap analysis by identifying gaps in knowledge and implementation as well as addressing the pressing needs of the current practice in the UK. A series of semi -structured interviews with expert practitioners in the field were conducted for data collection, contributing to the following phases of the co -production by allowing for an in-depth investigation and reflection of the practice. The findings have revealed that: (a) there is still an insufficient level of contextual awareness and readiness in the implementation of CE principles in the built environment and LCA understanding and (b) the adoption of BIM at the early stages of building design is still limited in the current practice; BIM models with sufficient level of data details and quality to enable circularity assessment are rarely produced. Thus, the paper highlights the need for enabling mechanisms, including the introduction of legislative instruments, the involvement and commitment of the industry and key stakeholders, the support for training and skills improvement, and the establishment of effective communication and implementation process management frameworks. Future research agenda points to the need of formulation of a BIM protocol to enable integration of BIM and LCA to promote CE principles in the building design process.</t>
  </si>
  <si>
    <t>Building information modelling; Embodied carbon; Circular economy; Integrated design process; Building design practice; Industry interviews</t>
  </si>
  <si>
    <t>Niu, Yishu; Rasi, Kaarle; Hughes, Mark; Halme, Minna; Fink, Gerhard</t>
  </si>
  <si>
    <t>Prolonging life cycles of construction materials and combating climate change by cascading: The case of reusing timber in Finland</t>
  </si>
  <si>
    <t>The aim of this study is to investigate the economic, environmental and technological challenges, as well as the environmental potential, of prolonging the life cycle of construction materials with focus on structural timber in Finland. To achieve this, a literature review was conducted along with interviews with actors pertinent to timber construction. Moreover, a case study of life cycle environmental impact assessment was conducted to quantify the potential of reusing timber to abate global warming and other environmental burden. The literature review highlighted the possibility of reusing structural timber, but pointed to the need for efficient and standardized assessment criteria. The interviews indicated interest towards the concept of circular economy applied to construction and demolition wood material, although this appears to be driven more by policy and regulation rather than for business reasons. Therefore, a reconfigured conceptual framework to achieve circularity for wood is proposed, where material brokers would be used to connect different actors along the value chain. The paper concludes with a case study showing that reusing structural timber components can result in a significant reduction of the environmental burden.</t>
  </si>
  <si>
    <t>Timber; Reuse; Cascading; Environmental impact; Carbon footprint; Circular economy</t>
  </si>
  <si>
    <t>Lai, Ke En; Rahiman, Nafisah Abdul; Othman, Norazam; Ali, Kherun Nita; Lim, Yaik Wah; Moayedi, Farzaneh; Dzahir, Mohd Azwarie Mat</t>
  </si>
  <si>
    <t>Quantification process of carbon emissions in the construction industry</t>
  </si>
  <si>
    <t>Climate change has raised awareness on the need to achieve net-zero carbon emissions and improve the sustainability of buildings. To reduce the complexity of quantifying carbon emissions, there is a need for practical guidance on the quantification of lifecycle carbon emissions from buildings. Existing reviews appear to only focus on part of carbon emissions quantification and are therefore deemed unable to provide an overview of how to quantify the building's whole lifecycle carbon emissions. Hence, this study aims to review the quantification process of carbon emissions from cradle to cradle in the construction industry, which included trends in the materials studied, lifecycle stages studied, quantification methods, common data extraction practises, assumptions made and formulas used to quantify carbon emissions. A systematic review was conducted according to the PRISMA methodology. This study identified 699 publications from Scopus and Web of Science, and 65 full-text articles were included in the review. It can be concluded that the current practises lack transparency, which prohibits the comparison of different case studies. Also, all the information required for the quantification of carbon emissions during different stages was specified in detail to guide the carbon quantification process. The review further found that the production stage was the most commonly studied stage in previous research. In cases of missing information, assumptions were made, which were found to be common in practise. The underlying assumptions must be explicitly and thoroughly specified in order to avoid simplification and prevent inaccurate quantification of carbon emissions, and ultimately ensure the effectiveness of low-carbon design strategies. The review also highlighted the challenges in quantifying carbon emissions and proposed that these challenges be addressed by identifying appropriate solutions through the integrated use of digital technologies, such as Building Information Modelling (BIM), the Internet of Things (IOT), and blockchain technology. Adoption of these technologies can lead to better data collection and sharing, increased transparency, secure collaboration among stakeholders, and the potential establishment of standardised methodologies for accurate carbon emissions quantification, all of which can lead to improved energy efficiency management in the built environment. (c) 2023 Elsevier B.V. All rights reserved.</t>
  </si>
  <si>
    <t>Life cycle assessment (LCA); Quantification method; Data extraction; Assumptions; Systematic review</t>
  </si>
  <si>
    <t>Soto, Carlos; Thomson, Craig S.; Nchor, Julius Uti</t>
  </si>
  <si>
    <t>Realizing the potential for circularity in Glasgow through the socio-spatial dimension of urban systems</t>
  </si>
  <si>
    <t>With urbanization trends impacting on levels of greenhouse gas emissions, environmental degradation, resource consumption and associated waste; the quest for stronger mitigation and adaptation approaches has put more pressure on solutions to be viewed at the city scale. A plethora of concepts has emerged under the umbrella of sustainable cities, aiming to make cities greener, smarter, resilient, eco-friendly, decarbonized, and more recently, 'Circular'. This research aims to contextualize the alignment of the circular economy to socio-spatial issues by leveraging the discussions on the implications of circularity in urban planning and design. Drawing on a combination of methods: literature review, stakeholder interviews and the exploration of Glasgow as a case study; a synthetic view of an urban circularity framework is aided by the visualization of four urban systems (building and property assets, social-productive, energy and mobility, and natural and ecological) and initiatives affecting them (policies, plans, projects) enabling a socio-spatial perspective to circularity. Applied to Glasgow, the maps showcased current practices and their potential for moving towards a circular city, promoting inclusive, collaborative planning and stakeholder engagement not only on the macro scale (city) but at the meso (neighbourhood) and micro (buildings/sites/citizens) scales. The framework presents the potential for advancing urban metabolism in a way that is visual and relatable to urban decision-making, and encourages a more holistic interpretation of circularity in the built environment.</t>
  </si>
  <si>
    <t>Circular cities; circular economy; urban planning; urban metabolism; built environment</t>
  </si>
  <si>
    <t>Hartwell, Rebecca; Overend, Mauro</t>
  </si>
  <si>
    <t>Reclamation potential in the built environment: A method and metric for assessing environmental benefits beyond first use</t>
  </si>
  <si>
    <t>Direct reuse and recycling of materials can significantly reduce the net environmental impact of the global construction sector. The feasibility of reuse and recyclability of building systems is affected by the materials used and the interfaces between constituent components. Yet there is a lack of quantitative methods for assessing the environmental benefits of alternative recovery strategies for multi-component and multi-material systems over the building lifetime. In this work, a novel assessment method was developed to enable a systematic and quantitative evaluation of the transient environmental reclamation potential (RP). The reclamation potential is a measure of the ability to disassemble and reuse recovered building systems at their end-of-life and is influenced by the constituent components and the interfaces between components. The proposed method accounts for the technical service lifetimes of components, including performance degradation over time, and can thus inform decisions on the most suitable recovery route for new and existing designs. The graphical outputs from the RP assessment are a network diagram which highlights the system components and connections between components, and an RP-graph which illustrates the embodied environmental impact and reclamation potential over time of alternative reuse/recycling strategies. The methodology is demonstrated on a glazed double-skin fa &amp; ccedil;ade where the influence of component service lifetimes and replacements over time is quantified in terms of embodied energy and embodied carbon. The outcomes of the assessment can guide decision-making in design for disassembly (DfD) strategies and/or aid in the identification of high-value material recovery strategies at the end-of-life stage.</t>
  </si>
  <si>
    <t>Reuse; Recycling; Reclamation potential; Service life; Connections</t>
  </si>
  <si>
    <t>Kuepfer, Celia; Bertola, Numa; Fivet, Corentin</t>
  </si>
  <si>
    <t>Reuse of cut concrete slabs in new buildings for circular ultra-low-carbon floor designs</t>
  </si>
  <si>
    <t>The study explores an original idea that responds to the urgent need to reduce the detrimental environmental impacts of load -bearing floor construction in new buildings by reusing saw -cut reinforced concrete (RC) pieces salvaged from soon -to -be demolished structures. Cutting and reusing large RC pieces rather than crushing them to rubble is an untapped emerging circular construction method with a high potential for reducing waste generation, natural resource consumption, and upfront greenhouse gas emissions. Through an iterative design and analytical process, the study demonstrates how discarded cast -in -place RC floors can be cut and reused to build new low -carbon, little -extractive, load -bearing building floors. The study provides two new floor design solutions that valorise frequently discarded construction components (reinforced concrete slabs and steel profiles), combining construction technologies already used by the industry. The parametric design of 20 ' 280 combinations of donor and receiver structures and their environmental analysis through Life -Cycle Assessment show that the new floor systems have shallow detrimental environmental impacts, with a reduction of upfront greenhouse gas emissions averaging 80 % compared to conventional practice. Floor -system solutions as low as 5 kgCO2e/m2 have been obtained. Structural assessments additionally show that flat slabs that are currently demolished meet the structural requirements at the preliminary design stage for reuse in new office or housing buildings. In particular, thanks to mandatory minimum reinforcement, 18 -cm thick or thicker flat slabs built in Switzerland after 1956 and spanning up to 4 m are expected to be technically reusable as -is over their entire span. Overall, this study sets up a new benchmark for innovative floor systems with minimum environmental impacts and calls for considering soon -to -be demolished RC structures as mines of valuable construction components.</t>
  </si>
  <si>
    <t>Structural design; Component reuse; Concrete floor; Life -cycle assessment; Embodied carbon; Circular economy; Parametric design</t>
  </si>
  <si>
    <t>Ajayebi, Atta; Hopkinson, Peter; Zhou, Kan; Lam, Dennis; Chen, Han-Mei; Wang, Yong</t>
  </si>
  <si>
    <t>Spatiotemporal model to quantify stocks of building structural products for a prospective circular economy</t>
  </si>
  <si>
    <t>The building construction sector consumes significant quantities of resources, generates high levels of waste and creates many negative environmental impacts including carbon emissions. These problems are characteristic of linear value chains. In contrast, a circular economy approach to building construction has the potential to moderate these three problems. One way this can be achieved is to enable in-use building stocks as a repository of products for future reuse, sometimes referred to as urban mining. A key stage in such a shift is to be able to quantify stocks of construction materials and assess their direct reuse potential as products against criteria such as their location, age, type, and embodied carbon. The majority of studies of building stocks have focused on producing aggregated quantities of materials, regardless of the required information for assessing the potential value streams of future reuse. In this paper, a framework for spatiotemporal mapping of building structural products integrating external geometries and construction history is presented. To demonstrate its capacity, the stocks of clay bricks within the external walls of buildings are assessed where six types of buildings and four types of bricks are specified. Dimensions, weights, ages and embodied carbon of materials are estimated for case studies of three urban regions in Northern England: Manchester, Leeds and Bradford, and the results are spatially mapped for the city of Bradford. The paper provides the first systematic and comprehensive area-wide model to evaluate stocks of building structural products for future urban mining and circular economy of building construction systems.</t>
  </si>
  <si>
    <t>Stock assessment; Circular economy; Embodied carbon; Spatiotemporal; Brickwork; Life cycle assessment</t>
  </si>
  <si>
    <t>Arehart, Jay H.; Pomponi, Francesco; D'Amico, Bernardino; Srubar, Wil V., III</t>
  </si>
  <si>
    <t>Structural material demand and associated embodied carbon emissions of the United States building stock: 2020-2100</t>
  </si>
  <si>
    <t>This study uses material flow analysis to estimate the material stocks and flows and associated upfront embodied carbon emissions for gravity building structural systems in the United States. Seven scenarios that align with the shared-socioeconomic pathways are conceptualized and used to estimate floor space and structural material demands through 2100. These scenarios consider aggressive, moderate, and low adoption rates of timber-based structural materials. Under all scenarios, total floor space is projected to increase to a maximum upper-bound of 202% (162,187 m(2)) between 2020 and 2100. The results indicate that the associated increase demand for structural materials cannot be met solely by urban mining of decommissioned buildings. Assuming present-day carbon emissions intensities of structural materials, the average upfront embodied carbon intensity for gravity superstructures in the building stock decreases from 49 kg CO(2)e/m(2) in 2020 to 29 kg CO(2)e/m(2) in 2100 under the scenario with aggressive adoption of timber-based systems.</t>
  </si>
  <si>
    <t>Material flow analysis; Embodied carbon; Structural systems; Circular economy; building stock; Floor space</t>
  </si>
  <si>
    <t>Rabbat, Christelle; Awad, Sary; Villot, Audrey; Rollet, Delphine; Andres, Yves</t>
  </si>
  <si>
    <t>Sustainability of biomass-based insulation materials in buildings: Current status in France, end-of-life projections and energy recovery potentials</t>
  </si>
  <si>
    <t>Concerns over climate change have driven the decarbonization of the building sector, the largest energy consumer in France. This consumption is primarily dedicated to heating and cooling. Thermal insulation in construction plays an important role in the minimization of operational energy consumption. Currently, insulation is performed via mineral and fossil-derived materials, which require high manufacturing energy. For this reason, attention has been paid to finding clean and energy-efficient alternatives. Subsequently, biomass-based insulation materials have been identified as low-embodied energy materials that reduce energy use and greenhouse gas emissions. These green and sustainable insulation materials fall in line with the transition in France towards low-carbon and positive-energy buildings. In this respect, research works have mostly focused on renewable biomass resources and wastes, the design and production of insulation materials, the testing of their properties and their installation in buildings; however, few articles have reviewed their durability and end-of-life management. To fit more in the circular bioeconomy concept, light has been shed in this review on the end-of-life of these biomaterials to avoid their landfilling. Therefore, this review provides a state-of-the-art of the different biobased building products commercialized in France, with a forecast of their volumes and waste deposits by 2050. Furthermore, this study explores waste management strategies, focusing on waste-to-energy routes, which are revealed to be the most promising. The energy recovery from bio-based insulation wastes expected in 2050 saves 4.1 million m(3) of land, 75,000 tons of fossil fuels and 89 million euros while avoiding the rejection of 312,771 t(CO2eq).</t>
  </si>
  <si>
    <t>Bio-based building materials; Insulation; End-of-life; Circular economy; Waste management; Energy recovery; Biogenic CO2</t>
  </si>
  <si>
    <t>RENEWABLE &amp; SUSTAINABLE ENERGY REVIEWS</t>
  </si>
  <si>
    <t>Science &amp; Technology - Other Topics; Energy &amp; Fuels</t>
  </si>
  <si>
    <t>Yevu, Sitsofe Kwame (57210954599); Owusu, Emmanuel Kingsford (57194559605); Chan, Albert P. C. (56844258500); Oti-Sarpong, Kwadwo (57191574853); Wuni, Ibrahim Yahaya (57207109496); Tetteh, Mershack Opoku (57210213075)</t>
  </si>
  <si>
    <t>Systematic review on the integration of building information modelling and prefabrication construction for low-carbon building delivery</t>
  </si>
  <si>
    <t>Reducing emissions from construction and buildings is pivotal to climate change mitigation. Hence, transitioning to a low-carbon emission industry is the focus of many countries by applying prefabrication and building information modelling (BIM). Although prefabrication and BIM contribute towards reducing emissions, the burgeoning body of knowledge mostly consider them separate and often neglect advances in their synergies towards low-carbon building delivery. More importantly, a thorough review of the current state of BIM and prefabrication integration is still lacking. Therefore, this study uses the systematic review to explore the integration of BIM and prefabrication towards low-carbon efforts in building delivery. Six typologies of integrating BIM and prefabrication for low-carbon activities were revealed. Thus, energy and environmental assessments; visualization and real-time monitoring; parametric design optimization; automation in modelling; BIM-PC modifications; and information mapping. Further, these typologies explored four main low-carbon attributes in building delivery; energy evaluation, material selection, waste reduction and process efficiency. From the findings, research gaps were identified and future research directions such as BIM-based bill of quantities for carbon footprint analysis, and circularity features of prefabricated components were provided. This study consolidates advances in BIM and prefabrication scholarship and informs practice for evaluation of low-carbon processes in buildings. © 2022 Informa UK Limited, trading as Taylor &amp; Francis Group.</t>
  </si>
  <si>
    <t>building information modelling; buildings; carbon emissions; construction; low-carbon; Prefabrication</t>
  </si>
  <si>
    <t>Rotilio, Marianna; Di Giovanni, Gianni; Cucchiella, Federica; De Berardinis, Pierluigi; Amici, Caterina</t>
  </si>
  <si>
    <t>Temporary building construction to make cities more sustainable: An innovative ?Square Box? proposal</t>
  </si>
  <si>
    <t>The so-called temporary architecture has become an instrument to respond to the needs of citizens, often changing within the contemporary reality. The analysis of the state of the art has underlined a growing interest of the scientific community toward these structures, especially in terms of sustainability and containment of the carbon footprint. Therefore, in this article a methodology has been illustrated to realize a temporary building called Square Box, that is a modular box-like element able to contain other component elements which, ac-cording to deployment maneuvers, can allow the easy increase of the surfaces for the sale. The element, as it was conceived, is part of the closed cycle construction systems, in which the uniqueness of the model allows to optimize a possible industrialization process. The approach starts from the analysis of the state of the art to identify the design criteria to be adopted in the development of the innovative temporary module and to determine the search gap. After, there is the design and prototyping of the Square Box. Finally, Life Cycle Assessment provided for a quantitative assessment on greenhouse gas emissions following the ISO 14040-14044 standards. The methodology also provides for monitoring but this last phase is undergoing and it will be explained in a future article. The main conclusions are that numerous benefits are offered by the temporary structures designed according to the criteria followed in the Square Box concept, in terms of reducing con-struction times on site, impacts on the environment as well as stimulating the recycling and reuse of the materials used in a circular economy perspective aimed at extending the life cycle of temporary structures.</t>
  </si>
  <si>
    <t>Temporary building; Modular system; Square box; Dry construction; Life cycle assessment</t>
  </si>
  <si>
    <t>Awuzie, Bankole; Ngowi, Alfred; Aghimien, Douglas</t>
  </si>
  <si>
    <t>Towards built environment Decarbonisation: A review of the role of Artificial intelligence in improving energy and Materials' circularity performance</t>
  </si>
  <si>
    <t>Mitigating climate change challenges in the built environment through the decarbonisation of energy and construction materials remains a pressing challenge. The circular economy (CE) has been identified as a critical pathway to achieving this objective. CE promotes the efficient use of resources, extending their lifecycle and minimising their environmental impact using a plethora of methods. The link between CE and decarbonisation becomes evident when the intertwined relationship between materials, energy, and the environment is considered. By reducing waste and ensuring the continuous use of materials and energy resources, CE significantly lowers carbon emissions. This approach is inherently aligned with the overarching goals of the decarbonisation agenda. The emergence of digital technologies such as artificial intelligence (AI) has continued to transform how the built environment activities are conducted and improved. However, the utility of AI models in engendering the actualisation of the decarbonisation agenda through improved circular economy performance within the built environment context remains under-researched. This study addresses this knowledge-practice gap, using a scientometric and scoping analysis of relevant peer-reviewed and grey literature. Findings from the scientometric analysis revealed AI has been explored separately in circular economy and decarbonisation. Yet, studies exploring AI in relation to the circularity performance of the built environment for improved decarbonisation remain scant. The narrative review from the scoping analysis further revealed the usefulness of AI in driving optimal decarbonisation and levels through improved circularity performance of materials and energy across various economic sectors, including the built environment for optimal decision making which in turn, encourages responsible producer and consumer behaviour for improved CE performance.</t>
  </si>
  <si>
    <t>Artificial Intelligence; Circular Economy; Decarbonisation; Sustainability</t>
  </si>
  <si>
    <t>Tingley, Danielle Densley; Cooper, Simone; Cullen, Jonathan</t>
  </si>
  <si>
    <t>Understanding and overcoming the barriers to structural steel reuse, a UK perspective</t>
  </si>
  <si>
    <t>To meet greenhouse gas emission targets, at global, national and sector level, reduction opportunities should be explored in both the embodied and operational carbon of the built environment One underexploited option to reduce embodied carbon is the reuse of structural steel. However, in the UK, work by Sansom and Avery (2014) suggests a picture of declining levels of reuse. This paper explores why this is the case by identifying the practical barriers to structural steel reuse through a series of semi structured interviews with UK construction industry members. Whilst there were many identified barriers, five practical barriers were prioritised as being most significant: cost, availability/storage, no client demand, traceability and supply chain gaps/lack of integration. These contrast with those most commonly identified in global literature: cost, supply chain gaps/integration, risk, jointing technique, composite construction and time for deconstruction; with only two overlaps: cost and supply chain gaps/integration. Many of the barriers from literature have a technical focus (reducing salvage yield rather than completely preventing reuse) differing from the largely systemic barriers that the interviews prioritised. These systemic barriers will need to be dealt with first to increase reuse rates. This will require a coordinated approach across the UK construction supply chain. Building on interview insights, this paper proposes four mechanisms to overcome these systemic barriers: (1) the creation of a database of suppliers/reused section availability, (2) a demonstration of client demand (3) technical guidance and education for the construction industry and (4) government leadership. Together these mechanisms would improve reuse rates in the UK, reduce the embodied emissions of the built environment and play a crucial role in meeting greenhouse gas emissions reduction targets. (C) 2017 Elsevier Ltd. All rights reserved.</t>
  </si>
  <si>
    <t>Steel reuse; Embodied carbon; Barriers; Circular economy; Construction; Sustainability</t>
  </si>
  <si>
    <t>Roberts, Matthew; Allen, Stephen; Clarke, Joanna; Searle, Justin; Coley, David</t>
  </si>
  <si>
    <t>Understanding the global warming potential of circular design strategies: Life cycle assessment of a design-for-disassembly building</t>
  </si>
  <si>
    <t>Targets for carbon emissions and energy use are set within the built environment to drive change and reach net -zero by 2050. Meanwhile, circular design strategies, including design-for-disassembly (DfD), are promoted to ad-dress waste production, raw material usage and lack of reuse, however their environmental impacts are not al-ways measured. Therefore, a process-based life cycle assessment of a DfD building has been performed to assess its environmental impacts across 18 impact categories. The results are compared against industry target values for global warming potential (GWP100), energy use and material reuse to assess whether current targets are effective for assessing a broad range of sustainability principles. For the product and construction stages, the rank order of the main contributors to GWP100 is representative of 8 of the 18 impact categories. The superstructure and building services account for at least 75 % of the total impacts for product and construction stage across all impact categories. Compared against industry target values, the case study building has a GWP100 that is 26 % below baseline industry target values for the product and construction stage, operates using less energy than targets for education and office buildings, and has been designed to enable the reuse of 65 %, by mass, of the substructure and superstructure at end-of-life. Current target values focus on driving reduc-tions in GWP100 while maintaining low operational energy use, but do not fully capture the benefits from increasing material reuse through circular and DfD strategies. Patterns within assessed impact categories need to be further investigated to develop target values capable of representing a range of impact categories and material circularity.(c) 2023 The Authors. Published by Elsevier Ltd on behalf of Institution of Chemical Engineers. This is an open access article under the CC BY license (http://creativecommons.org/licenses/by/4.0/).</t>
  </si>
  <si>
    <t>Design -for -disassembly; Life cycle assessment; Net -zero carbon; Target values; Decarbonisation; Built environment</t>
  </si>
  <si>
    <t>SUSTAINABLE PRODUCTION AND CONSUMPTION</t>
  </si>
  <si>
    <t>Science &amp; Technology - Other Topics; Environmental Sciences &amp; Ecology</t>
  </si>
  <si>
    <t>Arora, Mohit; Raspall, Felix; Fearnley, Lyle; Silva, Arlindo</t>
  </si>
  <si>
    <t>Urban mining in buildings for a circular economy: Planning, process and feasibility prospects</t>
  </si>
  <si>
    <t>The construction industry remains under immense pressure to reduce its material and climate related impacts. Increasing material demand and reduced building lifetimes have therefore motivated efforts for urban mining in buildings. Even though urban mining has been projected as a crucial measure for improving resource efficiency, its adoption as a practice in the construction industry remains at a very symbolic stage. Upscaling secondary resource recovery and reuse in the construction sector requires further efforts to understand urban mining feasibility from the perspective of project timelines, salvage time, skills and costs. Hence, this study develops an empirical research approach to measure urban mining feasibility and applies it to demolition-ready urban residential buildings stock in Singapore with semi-skilled construction workers. It develops indicators for urban mining feasibility based on planning stages, process change, behavioural practices and reuse-driven economic considerations. Based on urban mining of over 350 building components from 34 categories, results show an average of 1 to 12 min recovery time with an estimated urban mining cost from S$0.8 to S$9 per building component. Further, regulatory requirements for demolition permits can provide sufficient time for urban mining without affecting project timelines. Even though the mining skills of workers seem important, results highlights significant improvement in mining skills based on repeated salvage of specific building components. Results also provide robust evidence of reuse-driven urban mining feasibility in the case under study with significant prospects for embodied carbon savings. Overall, urban mining of buildings can contribute to net-zero targets and climate mitigation efforts with greater multi-stakeholder involvement and market push for reuse in the construction sector.</t>
  </si>
  <si>
    <t>Deconstruction; Secondary resources; Reuse; Decarbonisation; Material efficiency; Net zero targets</t>
  </si>
  <si>
    <t xml:space="preserve">Included or excluded </t>
  </si>
  <si>
    <t xml:space="preserve">Reference </t>
  </si>
  <si>
    <t>Case study Location</t>
  </si>
  <si>
    <t xml:space="preserve">Level </t>
  </si>
  <si>
    <t xml:space="preserve">Building use </t>
  </si>
  <si>
    <t>(Ajayebi et al., 2020)</t>
  </si>
  <si>
    <t xml:space="preserve">UK </t>
  </si>
  <si>
    <t xml:space="preserve">Urban Level, structural (clay bricks) </t>
  </si>
  <si>
    <t xml:space="preserve">Residential and commercial buildings </t>
  </si>
  <si>
    <t>(Ajayebi et al., 2021)</t>
  </si>
  <si>
    <t>Urban scale for structural components</t>
  </si>
  <si>
    <t>They model 2 arquetype buildings. multistorey categorised into four classes of (1) commercial, (2) office, (3) low rise flats, and (4) high rise flats.</t>
  </si>
  <si>
    <t>(Al-Najjar et al., 2025)</t>
  </si>
  <si>
    <t xml:space="preserve">Swedish </t>
  </si>
  <si>
    <t xml:space="preserve">Concrete elements for structural system. </t>
  </si>
  <si>
    <t>New buildings using 3 donors (buildings built in 1960)</t>
  </si>
  <si>
    <t>(Arehart et al., 2022)</t>
  </si>
  <si>
    <t xml:space="preserve">USA </t>
  </si>
  <si>
    <t>Buildings 2020 to 2100</t>
  </si>
  <si>
    <t>(Arora et al., 2021)</t>
  </si>
  <si>
    <t xml:space="preserve">Singapore </t>
  </si>
  <si>
    <t xml:space="preserve">Residential building with semi-skill workers (12 storey) </t>
  </si>
  <si>
    <t>(Atik et al., 2024)</t>
  </si>
  <si>
    <t xml:space="preserve">Building element (precast for new building) </t>
  </si>
  <si>
    <t>(Awuzie et al., 2024)</t>
  </si>
  <si>
    <t>(Azcarate-Aguerre et al., 2022)</t>
  </si>
  <si>
    <t xml:space="preserve">Netherlands, Dutch arquetype retrofit project, </t>
  </si>
  <si>
    <t xml:space="preserve">Dutch arquetype retrofit project, based on industry-averge from Dutch data in construction sectors </t>
  </si>
  <si>
    <t>(Bai et al., 2024)</t>
  </si>
  <si>
    <t xml:space="preserve">Japan </t>
  </si>
  <si>
    <t xml:space="preserve">Reuse </t>
  </si>
  <si>
    <t>(Bertin et al., 2022)</t>
  </si>
  <si>
    <t xml:space="preserve">European </t>
  </si>
  <si>
    <t>Consider for a new office buildings</t>
  </si>
  <si>
    <t>(Cheong et al., 2024)</t>
  </si>
  <si>
    <t xml:space="preserve">Australia </t>
  </si>
  <si>
    <t xml:space="preserve">Façade elements </t>
  </si>
  <si>
    <t xml:space="preserve">Office </t>
  </si>
  <si>
    <t>(Cottafava et al., 2021)</t>
  </si>
  <si>
    <t>Europe, Dutch, Spain, Irish, Italian, Estonian Slovenian, Greek (2)</t>
  </si>
  <si>
    <t xml:space="preserve">building elements </t>
  </si>
  <si>
    <t>(Dervishaj et al., 2024)</t>
  </si>
  <si>
    <t xml:space="preserve">Sweden </t>
  </si>
  <si>
    <t xml:space="preserve">Residential precast building (57 years old) </t>
  </si>
  <si>
    <t>(De Wolf et al., 2020)</t>
  </si>
  <si>
    <t xml:space="preserve">Switzerland </t>
  </si>
  <si>
    <t xml:space="preserve">elements of existing buildings </t>
  </si>
  <si>
    <t xml:space="preserve">Residential buildings </t>
  </si>
  <si>
    <t>(Gillott et al., 2022)</t>
  </si>
  <si>
    <t xml:space="preserve">(Hao et al., 2020) </t>
  </si>
  <si>
    <t xml:space="preserve">Public </t>
  </si>
  <si>
    <t>(Hartwell et al., 2021)</t>
  </si>
  <si>
    <t>(Hartwell et al., 2024)</t>
  </si>
  <si>
    <t xml:space="preserve">no defined, just focused on the façade construction system  </t>
  </si>
  <si>
    <t xml:space="preserve">Building systems façade  double skin </t>
  </si>
  <si>
    <t>(Heisel et al., 2022)</t>
  </si>
  <si>
    <t>Building and urban level</t>
  </si>
  <si>
    <t xml:space="preserve">Residential </t>
  </si>
  <si>
    <t>(Hossain et al., 2019)</t>
  </si>
  <si>
    <t xml:space="preserve">Hong King </t>
  </si>
  <si>
    <t xml:space="preserve">Building waste </t>
  </si>
  <si>
    <t xml:space="preserve">Undefined </t>
  </si>
  <si>
    <t>(Joensuu et al., 2022)</t>
  </si>
  <si>
    <t xml:space="preserve">Finland </t>
  </si>
  <si>
    <t xml:space="preserve">They compare different structure scenarios </t>
  </si>
  <si>
    <t>(Keena et al., 2023)</t>
  </si>
  <si>
    <t>Canada Peru</t>
  </si>
  <si>
    <t xml:space="preserve">Building components </t>
  </si>
  <si>
    <t>(Kitayama et al., 2024)</t>
  </si>
  <si>
    <t xml:space="preserve">building facade elements </t>
  </si>
  <si>
    <t xml:space="preserve">School </t>
  </si>
  <si>
    <t>(Kuepfer et al., 2024)</t>
  </si>
  <si>
    <t xml:space="preserve">reinforced concrete slabs building elements </t>
  </si>
  <si>
    <t xml:space="preserve">Old residential buidling - new office building  </t>
  </si>
  <si>
    <t>(Lai et al., 2023)</t>
  </si>
  <si>
    <t xml:space="preserve">Element level </t>
  </si>
  <si>
    <t>(Li et al., 2024)</t>
  </si>
  <si>
    <t>Life cycle of building prefabricated, materials, components and building</t>
  </si>
  <si>
    <t>(Long et al., 2024)</t>
  </si>
  <si>
    <t xml:space="preserve">urban building </t>
  </si>
  <si>
    <t>between 1980 and 2020. tourism and entertainment buildings, residential buildings, commercial buildings, public buildings, and ecological conservation buildings</t>
  </si>
  <si>
    <t>(Masseck et al., 2024)</t>
  </si>
  <si>
    <t xml:space="preserve">Barcelona </t>
  </si>
  <si>
    <t>Building elements, facade, shading devices</t>
  </si>
  <si>
    <t>Elementary school</t>
  </si>
  <si>
    <t>(Mastrucci et al., 2024)</t>
  </si>
  <si>
    <t xml:space="preserve">Urban buildings </t>
  </si>
  <si>
    <t xml:space="preserve">Commercial and Residential </t>
  </si>
  <si>
    <t>(Meijer et al., 2024)</t>
  </si>
  <si>
    <t xml:space="preserve">urban scale building material stocks </t>
  </si>
  <si>
    <t xml:space="preserve">Residential, industrial, comercial </t>
  </si>
  <si>
    <t>(Minunno et al., 2020)</t>
  </si>
  <si>
    <t>(Muñoz-Liesa et al., 2021)</t>
  </si>
  <si>
    <t xml:space="preserve">Building bioclimatic double skin facade with steel structure and automatic windows opening </t>
  </si>
  <si>
    <t xml:space="preserve">University </t>
  </si>
  <si>
    <t>(Niu et al., 2021)</t>
  </si>
  <si>
    <t xml:space="preserve">Findland </t>
  </si>
  <si>
    <t xml:space="preserve">Material level </t>
  </si>
  <si>
    <t>(Nussholz et al., 2019)</t>
  </si>
  <si>
    <t xml:space="preserve">Danish and Swedish material companies with secondary material input </t>
  </si>
  <si>
    <t>(Oval et al., 2023)</t>
  </si>
  <si>
    <t>Floor system using concrete shell structure</t>
  </si>
  <si>
    <t>(Pelé-Peltier et al., 2023)</t>
  </si>
  <si>
    <t>(Roberts et al., 2023)</t>
  </si>
  <si>
    <t xml:space="preserve">Construction of disassembly building </t>
  </si>
  <si>
    <t xml:space="preserve">Educational with 1 Ofice 1 floor </t>
  </si>
  <si>
    <t>(Rodriguez et al., 2023)</t>
  </si>
  <si>
    <t xml:space="preserve">Salvador </t>
  </si>
  <si>
    <t xml:space="preserve">Building construction system and energy by solar panels </t>
  </si>
  <si>
    <t>(Rotilio et al., 2022)</t>
  </si>
  <si>
    <t>(Samarakoon et al., 2023)</t>
  </si>
  <si>
    <t xml:space="preserve">pre-cast concete buildings structural and non-structural </t>
  </si>
  <si>
    <t>(Shahi et al., 2021)</t>
  </si>
  <si>
    <t xml:space="preserve">Ontario, Canada </t>
  </si>
  <si>
    <t xml:space="preserve">Building extention (modular) to meet required energy imporvents </t>
  </si>
  <si>
    <t>Residential (16-storey multi-unit concrete built- in 1867)</t>
  </si>
  <si>
    <t>(Shindo et al., 2023)</t>
  </si>
  <si>
    <t xml:space="preserve">Boundary conditions in Denmark </t>
  </si>
  <si>
    <t xml:space="preserve">Building system comparin 2 systems, heating, ventilation, and air conditioning system </t>
  </si>
  <si>
    <t xml:space="preserve">Medium-sice office prototype </t>
  </si>
  <si>
    <t>(Soto et al., 2024)</t>
  </si>
  <si>
    <t xml:space="preserve">Urban sysem </t>
  </si>
  <si>
    <t>(Tingley et al., 2017)</t>
  </si>
  <si>
    <t xml:space="preserve">Building System steel structural </t>
  </si>
  <si>
    <t>(Yang et al., 2022)</t>
  </si>
  <si>
    <t xml:space="preserve">Netherlands </t>
  </si>
  <si>
    <t>Component level at the municipality level</t>
  </si>
  <si>
    <t>(Yevu et al., 2023)</t>
  </si>
  <si>
    <t xml:space="preserve">Prefabritation of buildinfs </t>
  </si>
  <si>
    <t>Urban mining</t>
  </si>
  <si>
    <t>Reuse, DfD</t>
  </si>
  <si>
    <t>Material flow</t>
  </si>
  <si>
    <t>Recovery</t>
  </si>
  <si>
    <t>Design for Reuse</t>
  </si>
  <si>
    <t>Recycling, Reuse</t>
  </si>
  <si>
    <t>DfD</t>
  </si>
  <si>
    <t>Reuse</t>
  </si>
  <si>
    <t>3R's</t>
  </si>
  <si>
    <t>Adaptative reuse</t>
  </si>
  <si>
    <t>Design for Adaptability, DfD Material Flow</t>
  </si>
  <si>
    <t>Assembly</t>
  </si>
  <si>
    <t xml:space="preserve">3R's </t>
  </si>
  <si>
    <t xml:space="preserve">Urban mining </t>
  </si>
  <si>
    <t>Recovery, Material flow</t>
  </si>
  <si>
    <t xml:space="preserve">Deconstruction, 3R's </t>
  </si>
  <si>
    <t>Reuse, Deconstruction</t>
  </si>
  <si>
    <t>Assembly, DisassemblyModularity</t>
  </si>
  <si>
    <t xml:space="preserve">Recycling, Reuse </t>
  </si>
  <si>
    <t xml:space="preserve">Material flow </t>
  </si>
  <si>
    <t xml:space="preserve">Reuse, DfD, Modularity </t>
  </si>
  <si>
    <t xml:space="preserve">Reuse, Recycling </t>
  </si>
  <si>
    <t>Barriers and drivers for earth materials use.</t>
  </si>
  <si>
    <t xml:space="preserve">Modularity, 3R's </t>
  </si>
  <si>
    <t>Modularity, Recycling, Reuse</t>
  </si>
  <si>
    <t>Modularity</t>
  </si>
  <si>
    <t xml:space="preserve">Recycling </t>
  </si>
  <si>
    <t xml:space="preserve">Modularity </t>
  </si>
  <si>
    <t xml:space="preserve">Building structural systems , timber, urban </t>
  </si>
  <si>
    <t xml:space="preserve">Deconstruction of building, elements </t>
  </si>
  <si>
    <t xml:space="preserve">Material </t>
  </si>
  <si>
    <t>building energy retrofitting, system</t>
  </si>
  <si>
    <t xml:space="preserve">Municipality level emissions, urban </t>
  </si>
  <si>
    <t xml:space="preserve">concrete load-bearing elements of structural system </t>
  </si>
  <si>
    <t xml:space="preserve">Façade elements with their materials </t>
  </si>
  <si>
    <t xml:space="preserve">Extend veriticality of buildings, elements . </t>
  </si>
  <si>
    <t>(Gillott et al., 2023)</t>
  </si>
  <si>
    <t>(Eissa et al., 2024a)</t>
  </si>
  <si>
    <t>(Eissa et al., 2024b)</t>
  </si>
  <si>
    <t xml:space="preserve">Building Element </t>
  </si>
  <si>
    <t xml:space="preserve">Europe </t>
  </si>
  <si>
    <t>Building elements</t>
  </si>
  <si>
    <t xml:space="preserve">Recovery, DfD </t>
  </si>
  <si>
    <t xml:space="preserve">elements of  buildings </t>
  </si>
  <si>
    <t>Assembly, Disassembly, Reuse</t>
  </si>
  <si>
    <t>Modular building</t>
  </si>
  <si>
    <t>A : Building considerations</t>
  </si>
  <si>
    <t>B : Decarbon</t>
  </si>
  <si>
    <t>B1 : Embodied Carbon</t>
  </si>
  <si>
    <t>B2 : Operational emissions</t>
  </si>
  <si>
    <t>C : Circularity</t>
  </si>
  <si>
    <t>C1 : Deconstruction</t>
  </si>
  <si>
    <t>C2 : Material considerations</t>
  </si>
  <si>
    <t>C3 : Material Flow</t>
  </si>
  <si>
    <t>C4 : Modular-assembly-disassembly</t>
  </si>
  <si>
    <t>C5 : Recovery - Recycling</t>
  </si>
  <si>
    <t>C6: Repair</t>
  </si>
  <si>
    <t>C7 : Reuse</t>
  </si>
  <si>
    <t>D : Existing buildings</t>
  </si>
  <si>
    <t>E : Economic</t>
  </si>
  <si>
    <t>F : Environmental</t>
  </si>
  <si>
    <t>G : Social</t>
  </si>
  <si>
    <t>H : Technical</t>
  </si>
  <si>
    <t>I : Governamental policies</t>
  </si>
  <si>
    <t>J : Technological</t>
  </si>
  <si>
    <t>K : General - recomendations</t>
  </si>
  <si>
    <t xml:space="preserve">Matrix from coding using Nvivo </t>
  </si>
  <si>
    <t>CE principle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</si>
</sst>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b/>
      <sz val="11"/>
      <color theme="1"/>
      <name val="Aptos Narrow"/>
      <family val="2"/>
      <scheme val="minor"/>
    </font>
    <font>
      <sz val="10"/>
      <color rgb="FF000000"/>
      <name val="Arial"/>
      <family val="2"/>
    </font>
    <font>
      <b/>
      <i/>
      <sz val="9"/>
      <color rgb="FF000000"/>
      <name val="Arial"/>
      <family val="2"/>
    </font>
    <font>
      <b/>
      <i/>
      <sz val="8"/>
      <color rgb="FF000000"/>
      <name val="Arial"/>
      <family val="2"/>
    </font>
    <font>
      <b/>
      <i/>
      <sz val="10"/>
      <color rgb="FF000000"/>
      <name val="Arial"/>
      <family val="2"/>
    </font>
    <font>
      <b/>
      <sz val="9"/>
      <color rgb="FF000000"/>
      <name val="Arial"/>
      <family val="2"/>
    </font>
    <font>
      <b/>
      <sz val="10"/>
      <color rgb="FF000000"/>
      <name val="Arial"/>
      <family val="2"/>
    </font>
    <font>
      <b/>
      <sz val="10"/>
      <color theme="1"/>
      <name val="Aptos Narrow"/>
      <family val="2"/>
      <scheme val="minor"/>
    </font>
    <font>
      <sz val="8"/>
      <color theme="1"/>
      <name val="Aptos Narrow"/>
      <family val="2"/>
    </font>
    <font>
      <sz val="11"/>
      <color theme="1"/>
      <name val="Aptos Narrow"/>
      <family val="2"/>
    </font>
    <font>
      <b/>
      <sz val="11"/>
      <color theme="1"/>
      <name val="Aptos Narrow"/>
      <family val="2"/>
    </font>
    <font>
      <sz val="11"/>
      <color theme="1"/>
      <name val="Aptos Display"/>
      <family val="2"/>
    </font>
    <font>
      <sz val="10"/>
      <name val="Arial"/>
      <family val="2"/>
    </font>
    <font>
      <sz val="11"/>
      <name val="Aptos Narrow"/>
      <family val="2"/>
      <scheme val="minor"/>
    </font>
    <font>
      <sz val="10"/>
      <color theme="1"/>
      <name val="Aptos Display"/>
      <family val="2"/>
    </font>
    <font>
      <sz val="9"/>
      <color theme="1"/>
      <name val="Aptos Display"/>
      <family val="2"/>
    </font>
    <font>
      <sz val="11"/>
      <name val="Aptos Narrow"/>
      <family val="2"/>
    </font>
    <font>
      <sz val="10"/>
      <color theme="1"/>
      <name val="Aptos Narrow"/>
      <family val="2"/>
      <scheme val="minor"/>
    </font>
    <font>
      <sz val="10"/>
      <name val="Aptos Narrow"/>
      <family val="2"/>
    </font>
    <font>
      <sz val="6.5"/>
      <color rgb="FF000000"/>
      <name val="Arial"/>
      <family val="2"/>
    </font>
    <font>
      <b/>
      <sz val="9"/>
      <color theme="1"/>
      <name val="Aptos Narrow"/>
      <family val="2"/>
      <scheme val="minor"/>
    </font>
    <font>
      <b/>
      <sz val="9"/>
      <color theme="1"/>
      <name val="Abadi"/>
      <family val="2"/>
    </font>
    <font>
      <sz val="8"/>
      <color rgb="FF000000"/>
      <name val="Microsoft Sans Serif"/>
      <family val="2"/>
    </font>
    <font>
      <sz val="8"/>
      <name val="Microsoft Sans Serif"/>
      <family val="2"/>
    </font>
  </fonts>
  <fills count="9">
    <fill>
      <patternFill patternType="none"/>
    </fill>
    <fill>
      <patternFill patternType="gray125"/>
    </fill>
    <fill>
      <patternFill patternType="solid">
        <fgColor theme="6" tint="0.79998168889431442"/>
        <bgColor indexed="64"/>
      </patternFill>
    </fill>
    <fill>
      <patternFill patternType="solid">
        <fgColor rgb="FFF0F0F0"/>
        <bgColor indexed="64"/>
      </patternFill>
    </fill>
    <fill>
      <patternFill patternType="solid">
        <fgColor rgb="FFC0C0FF"/>
        <bgColor indexed="64"/>
      </patternFill>
    </fill>
    <fill>
      <patternFill patternType="solid">
        <fgColor rgb="FF9595FF"/>
        <bgColor indexed="64"/>
      </patternFill>
    </fill>
    <fill>
      <patternFill patternType="solid">
        <fgColor rgb="FF6B6BFF"/>
        <bgColor indexed="64"/>
      </patternFill>
    </fill>
    <fill>
      <patternFill patternType="solid">
        <fgColor rgb="FF4040FF"/>
        <bgColor indexed="64"/>
      </patternFill>
    </fill>
    <fill>
      <patternFill patternType="solid">
        <fgColor theme="2" tint="-9.9978637043366805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2" fillId="0" borderId="0" xfId="0" applyFont="1"/>
    <xf numFmtId="0" fontId="0" fillId="0" borderId="1" xfId="0" applyBorder="1"/>
    <xf numFmtId="0" fontId="1" fillId="0" borderId="1" xfId="0" applyFont="1" applyBorder="1"/>
    <xf numFmtId="0" fontId="2" fillId="0" borderId="1" xfId="0" applyFont="1" applyBorder="1"/>
    <xf numFmtId="49" fontId="0" fillId="0" borderId="1" xfId="0" applyNumberFormat="1" applyBorder="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1" xfId="0" applyFont="1" applyBorder="1"/>
    <xf numFmtId="0" fontId="3" fillId="0" borderId="1" xfId="0" applyFont="1" applyBorder="1" applyAlignment="1">
      <alignment wrapText="1"/>
    </xf>
    <xf numFmtId="0" fontId="8" fillId="0" borderId="0" xfId="0" applyFont="1"/>
    <xf numFmtId="0" fontId="0" fillId="0" borderId="0" xfId="0" applyAlignment="1">
      <alignment wrapText="1"/>
    </xf>
    <xf numFmtId="0" fontId="2" fillId="0" borderId="0" xfId="0" applyFont="1" applyAlignment="1">
      <alignment wrapText="1"/>
    </xf>
    <xf numFmtId="0" fontId="1" fillId="0" borderId="1" xfId="0" applyFont="1" applyBorder="1" applyAlignment="1">
      <alignment horizontal="center"/>
    </xf>
    <xf numFmtId="0" fontId="9" fillId="0" borderId="0" xfId="0" applyFont="1"/>
    <xf numFmtId="0" fontId="10" fillId="0" borderId="1" xfId="0" applyFont="1" applyBorder="1"/>
    <xf numFmtId="0" fontId="11" fillId="0" borderId="1" xfId="0" applyFont="1" applyBorder="1"/>
    <xf numFmtId="0" fontId="12" fillId="2" borderId="0" xfId="0" applyFont="1" applyFill="1"/>
    <xf numFmtId="0" fontId="12" fillId="0" borderId="0" xfId="0" applyFont="1"/>
    <xf numFmtId="0" fontId="13" fillId="0" borderId="0" xfId="0" applyFont="1" applyAlignment="1">
      <alignment wrapText="1"/>
    </xf>
    <xf numFmtId="0" fontId="14" fillId="0" borderId="0" xfId="0" applyFont="1" applyAlignment="1">
      <alignment wrapText="1"/>
    </xf>
    <xf numFmtId="0" fontId="0" fillId="0" borderId="0" xfId="0" applyFont="1" applyAlignment="1">
      <alignment wrapText="1"/>
    </xf>
    <xf numFmtId="0" fontId="0" fillId="0" borderId="0" xfId="0" applyAlignment="1"/>
    <xf numFmtId="0" fontId="10" fillId="0" borderId="0" xfId="0" applyFont="1"/>
    <xf numFmtId="0" fontId="9" fillId="0" borderId="0" xfId="0" applyFont="1" applyAlignment="1">
      <alignment wrapText="1"/>
    </xf>
    <xf numFmtId="0" fontId="10" fillId="0" borderId="0" xfId="0" applyFont="1" applyAlignment="1">
      <alignment wrapText="1"/>
    </xf>
    <xf numFmtId="0" fontId="17" fillId="0" borderId="0" xfId="0" applyFont="1" applyAlignment="1">
      <alignment wrapText="1"/>
    </xf>
    <xf numFmtId="0" fontId="20" fillId="0" borderId="0" xfId="0" applyFont="1" applyAlignment="1">
      <alignment vertical="center" wrapText="1"/>
    </xf>
    <xf numFmtId="0" fontId="20" fillId="0" borderId="0" xfId="0" applyFont="1" applyBorder="1" applyAlignment="1">
      <alignment vertical="center" wrapText="1"/>
    </xf>
    <xf numFmtId="0" fontId="0" fillId="0" borderId="0" xfId="0" applyFill="1" applyAlignment="1">
      <alignment wrapText="1"/>
    </xf>
    <xf numFmtId="0" fontId="12" fillId="0" borderId="0" xfId="0" applyFont="1" applyAlignment="1">
      <alignment wrapText="1"/>
    </xf>
    <xf numFmtId="0" fontId="12" fillId="0" borderId="0" xfId="0" applyFont="1" applyFill="1" applyAlignment="1">
      <alignment wrapText="1"/>
    </xf>
    <xf numFmtId="0" fontId="15" fillId="0" borderId="0" xfId="0" applyFont="1" applyAlignment="1">
      <alignment wrapText="1"/>
    </xf>
    <xf numFmtId="0" fontId="15" fillId="0" borderId="0" xfId="0" applyFont="1" applyBorder="1" applyAlignment="1">
      <alignment wrapText="1"/>
    </xf>
    <xf numFmtId="0" fontId="16" fillId="0" borderId="0" xfId="0" applyFont="1" applyAlignment="1">
      <alignment wrapText="1"/>
    </xf>
    <xf numFmtId="0" fontId="18" fillId="0" borderId="0" xfId="0" applyFont="1" applyAlignment="1">
      <alignment wrapText="1"/>
    </xf>
    <xf numFmtId="0" fontId="15" fillId="0" borderId="0" xfId="0" applyFont="1" applyFill="1" applyAlignment="1">
      <alignment wrapText="1"/>
    </xf>
    <xf numFmtId="0" fontId="22" fillId="0" borderId="0" xfId="0" applyFont="1" applyAlignment="1">
      <alignment wrapText="1"/>
    </xf>
    <xf numFmtId="0" fontId="21" fillId="0" borderId="0" xfId="0" applyFont="1" applyAlignment="1"/>
    <xf numFmtId="0" fontId="22" fillId="0" borderId="0" xfId="0" applyFont="1" applyAlignment="1"/>
    <xf numFmtId="0" fontId="22" fillId="0" borderId="0" xfId="0" applyFont="1" applyAlignment="1">
      <alignment horizontal="left" wrapText="1"/>
    </xf>
    <xf numFmtId="0" fontId="10" fillId="0" borderId="0" xfId="0" applyFont="1" applyAlignment="1"/>
    <xf numFmtId="0" fontId="19" fillId="0" borderId="0" xfId="0" applyFont="1" applyAlignment="1"/>
    <xf numFmtId="0" fontId="23" fillId="3" borderId="1" xfId="0" applyFont="1" applyFill="1" applyBorder="1" applyAlignment="1">
      <alignment horizontal="center" vertical="center"/>
    </xf>
    <xf numFmtId="0" fontId="24" fillId="0" borderId="1" xfId="0" applyFont="1" applyBorder="1" applyAlignment="1">
      <alignment horizontal="center" vertical="top"/>
    </xf>
    <xf numFmtId="0" fontId="24" fillId="4" borderId="1" xfId="0" applyFont="1" applyFill="1" applyBorder="1" applyAlignment="1">
      <alignment horizontal="center" vertical="top"/>
    </xf>
    <xf numFmtId="0" fontId="24" fillId="5" borderId="1" xfId="0" applyFont="1" applyFill="1" applyBorder="1" applyAlignment="1">
      <alignment horizontal="center" vertical="top"/>
    </xf>
    <xf numFmtId="0" fontId="24" fillId="6" borderId="1" xfId="0" applyFont="1" applyFill="1" applyBorder="1" applyAlignment="1">
      <alignment horizontal="center" vertical="top"/>
    </xf>
    <xf numFmtId="0" fontId="24" fillId="7" borderId="1" xfId="0" applyFont="1" applyFill="1" applyBorder="1" applyAlignment="1">
      <alignment horizontal="center" vertical="top"/>
    </xf>
    <xf numFmtId="0" fontId="0" fillId="8" borderId="0" xfId="0" applyFill="1"/>
  </cellXfs>
  <cellStyles count="1">
    <cellStyle name="Normal" xfId="0" builtinId="0"/>
  </cellStyles>
  <dxfs count="5">
    <dxf>
      <fill>
        <patternFill>
          <bgColor theme="9"/>
        </patternFill>
      </fill>
    </dxf>
    <dxf>
      <fill>
        <patternFill>
          <bgColor theme="5" tint="0.39994506668294322"/>
        </patternFill>
      </fill>
    </dxf>
    <dxf>
      <fill>
        <patternFill>
          <bgColor theme="6"/>
        </patternFill>
      </fill>
    </dxf>
    <dxf>
      <fill>
        <patternFill>
          <bgColor theme="9"/>
        </patternFill>
      </fill>
    </dxf>
    <dxf>
      <fill>
        <patternFill>
          <bgColor theme="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spPr>
            <a:solidFill>
              <a:schemeClr val="accent2">
                <a:lumMod val="50000"/>
              </a:schemeClr>
            </a:solidFill>
            <a:ln>
              <a:noFill/>
            </a:ln>
            <a:effectLst/>
          </c:spPr>
          <c:invertIfNegative val="0"/>
          <c:cat>
            <c:strRef>
              <c:f>'[1]Resuts Data'!$Q$2:$Q$20</c:f>
              <c:strCache>
                <c:ptCount val="18"/>
                <c:pt idx="0">
                  <c:v>Sustainable Production and Consumption </c:v>
                </c:pt>
                <c:pt idx="1">
                  <c:v>Structures </c:v>
                </c:pt>
                <c:pt idx="2">
                  <c:v>Structural Concrete</c:v>
                </c:pt>
                <c:pt idx="3">
                  <c:v>Science of Total Environment</c:v>
                </c:pt>
                <c:pt idx="4">
                  <c:v>Journal of Management in Engineering </c:v>
                </c:pt>
                <c:pt idx="5">
                  <c:v>Journal of Environmental Management </c:v>
                </c:pt>
                <c:pt idx="6">
                  <c:v>Journal of Construction Engineering and Management </c:v>
                </c:pt>
                <c:pt idx="7">
                  <c:v>Construction Management and Economics </c:v>
                </c:pt>
                <c:pt idx="8">
                  <c:v>Cleaner Engineering and Technology </c:v>
                </c:pt>
                <c:pt idx="9">
                  <c:v>Automation in Construction</c:v>
                </c:pt>
                <c:pt idx="10">
                  <c:v>Sustainable Cities and Society </c:v>
                </c:pt>
                <c:pt idx="11">
                  <c:v>Journal of Industrial Ecology </c:v>
                </c:pt>
                <c:pt idx="12">
                  <c:v>Building and Environment </c:v>
                </c:pt>
                <c:pt idx="13">
                  <c:v>Journal of Building Engineering </c:v>
                </c:pt>
                <c:pt idx="14">
                  <c:v>Energy and Buildings </c:v>
                </c:pt>
                <c:pt idx="15">
                  <c:v>Building Research and Information </c:v>
                </c:pt>
                <c:pt idx="16">
                  <c:v>Journal of Cleaner Production </c:v>
                </c:pt>
                <c:pt idx="17">
                  <c:v>Resources Conservation and Recycling </c:v>
                </c:pt>
              </c:strCache>
            </c:strRef>
          </c:cat>
          <c:val>
            <c:numRef>
              <c:f>'[1]Resuts Data'!$R$2:$R$20</c:f>
              <c:numCache>
                <c:formatCode>General</c:formatCode>
                <c:ptCount val="19"/>
                <c:pt idx="0">
                  <c:v>1</c:v>
                </c:pt>
                <c:pt idx="1">
                  <c:v>1</c:v>
                </c:pt>
                <c:pt idx="2">
                  <c:v>1</c:v>
                </c:pt>
                <c:pt idx="3">
                  <c:v>1</c:v>
                </c:pt>
                <c:pt idx="4">
                  <c:v>1</c:v>
                </c:pt>
                <c:pt idx="5">
                  <c:v>1</c:v>
                </c:pt>
                <c:pt idx="6">
                  <c:v>1</c:v>
                </c:pt>
                <c:pt idx="7">
                  <c:v>1</c:v>
                </c:pt>
                <c:pt idx="8">
                  <c:v>1</c:v>
                </c:pt>
                <c:pt idx="9">
                  <c:v>1</c:v>
                </c:pt>
                <c:pt idx="10">
                  <c:v>2</c:v>
                </c:pt>
                <c:pt idx="11">
                  <c:v>2</c:v>
                </c:pt>
                <c:pt idx="12">
                  <c:v>2</c:v>
                </c:pt>
                <c:pt idx="13">
                  <c:v>3</c:v>
                </c:pt>
                <c:pt idx="14">
                  <c:v>3</c:v>
                </c:pt>
                <c:pt idx="15">
                  <c:v>4</c:v>
                </c:pt>
                <c:pt idx="16">
                  <c:v>7</c:v>
                </c:pt>
                <c:pt idx="17">
                  <c:v>16</c:v>
                </c:pt>
              </c:numCache>
            </c:numRef>
          </c:val>
          <c:extLst>
            <c:ext xmlns:c16="http://schemas.microsoft.com/office/drawing/2014/chart" uri="{C3380CC4-5D6E-409C-BE32-E72D297353CC}">
              <c16:uniqueId val="{00000000-7658-4BB8-95A7-477CB334E27F}"/>
            </c:ext>
          </c:extLst>
        </c:ser>
        <c:dLbls>
          <c:showLegendKey val="0"/>
          <c:showVal val="0"/>
          <c:showCatName val="0"/>
          <c:showSerName val="0"/>
          <c:showPercent val="0"/>
          <c:showBubbleSize val="0"/>
        </c:dLbls>
        <c:gapWidth val="182"/>
        <c:axId val="879555264"/>
        <c:axId val="977174856"/>
      </c:barChart>
      <c:catAx>
        <c:axId val="8795552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Aptos" panose="020B0004020202020204" pitchFamily="34" charset="0"/>
                <a:ea typeface="+mn-ea"/>
                <a:cs typeface="+mn-cs"/>
              </a:defRPr>
            </a:pPr>
            <a:endParaRPr lang="es-MX"/>
          </a:p>
        </c:txPr>
        <c:crossAx val="977174856"/>
        <c:crosses val="autoZero"/>
        <c:auto val="1"/>
        <c:lblAlgn val="ctr"/>
        <c:lblOffset val="100"/>
        <c:noMultiLvlLbl val="0"/>
      </c:catAx>
      <c:valAx>
        <c:axId val="977174856"/>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ptos" panose="020B0004020202020204" pitchFamily="34" charset="0"/>
                <a:ea typeface="+mn-ea"/>
                <a:cs typeface="+mn-cs"/>
              </a:defRPr>
            </a:pPr>
            <a:endParaRPr lang="es-MX"/>
          </a:p>
        </c:txPr>
        <c:crossAx val="8795552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Aptos" panose="020B0004020202020204" pitchFamily="34" charset="0"/>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504825</xdr:colOff>
      <xdr:row>23</xdr:row>
      <xdr:rowOff>85725</xdr:rowOff>
    </xdr:from>
    <xdr:to>
      <xdr:col>5</xdr:col>
      <xdr:colOff>200025</xdr:colOff>
      <xdr:row>46</xdr:row>
      <xdr:rowOff>151924</xdr:rowOff>
    </xdr:to>
    <xdr:graphicFrame macro="">
      <xdr:nvGraphicFramePr>
        <xdr:cNvPr id="2" name="Chart 1">
          <a:extLst>
            <a:ext uri="{FF2B5EF4-FFF2-40B4-BE49-F238E27FC236}">
              <a16:creationId xmlns:a16="http://schemas.microsoft.com/office/drawing/2014/main" id="{2EAAB8FF-EFC4-497F-B25A-BB2D658E6D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Final%20Papers%20Selection%20SLR.xlsx" TargetMode="External"/><Relationship Id="rId2" Type="http://schemas.openxmlformats.org/officeDocument/2006/relationships/externalLinkPath" Target="https://leeds365-my.sharepoint.com/personal/cnadgr_leeds_ac_uk/Documents/SLR/Final%20Papers%20Selection%20SLR.xlsx" TargetMode="External"/><Relationship Id="rId1" Type="http://schemas.openxmlformats.org/officeDocument/2006/relationships/externalLinkPath" Target="/personal/cnadgr_leeds_ac_uk/Documents/SLR/Final%20Papers%20Selection%20SL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LR SLC"/>
      <sheetName val="Level"/>
      <sheetName val="Level Building type"/>
      <sheetName val="CE Stage"/>
      <sheetName val="Barriers "/>
      <sheetName val="LCA studies "/>
      <sheetName val="Resuts Data"/>
      <sheetName val="Journal-year "/>
      <sheetName val="1st Analysis"/>
      <sheetName val="SLR Full Text"/>
      <sheetName val="CE Concepts "/>
    </sheetNames>
    <sheetDataSet>
      <sheetData sheetId="0"/>
      <sheetData sheetId="1"/>
      <sheetData sheetId="2"/>
      <sheetData sheetId="3"/>
      <sheetData sheetId="4"/>
      <sheetData sheetId="5"/>
      <sheetData sheetId="6">
        <row r="2">
          <cell r="Q2" t="str">
            <v xml:space="preserve">Sustainable Production and Consumption </v>
          </cell>
          <cell r="R2">
            <v>1</v>
          </cell>
        </row>
        <row r="3">
          <cell r="Q3" t="str">
            <v xml:space="preserve">Structures </v>
          </cell>
          <cell r="R3">
            <v>1</v>
          </cell>
        </row>
        <row r="4">
          <cell r="Q4" t="str">
            <v>Structural Concrete</v>
          </cell>
          <cell r="R4">
            <v>1</v>
          </cell>
        </row>
        <row r="5">
          <cell r="Q5" t="str">
            <v>Science of Total Environment</v>
          </cell>
          <cell r="R5">
            <v>1</v>
          </cell>
        </row>
        <row r="6">
          <cell r="Q6" t="str">
            <v xml:space="preserve">Journal of Management in Engineering </v>
          </cell>
          <cell r="R6">
            <v>1</v>
          </cell>
        </row>
        <row r="7">
          <cell r="Q7" t="str">
            <v xml:space="preserve">Journal of Environmental Management </v>
          </cell>
          <cell r="R7">
            <v>1</v>
          </cell>
        </row>
        <row r="8">
          <cell r="Q8" t="str">
            <v xml:space="preserve">Journal of Construction Engineering and Management </v>
          </cell>
          <cell r="R8">
            <v>1</v>
          </cell>
        </row>
        <row r="9">
          <cell r="Q9" t="str">
            <v xml:space="preserve">Construction Management and Economics </v>
          </cell>
          <cell r="R9">
            <v>1</v>
          </cell>
        </row>
        <row r="10">
          <cell r="Q10" t="str">
            <v xml:space="preserve">Cleaner Engineering and Technology </v>
          </cell>
          <cell r="R10">
            <v>1</v>
          </cell>
        </row>
        <row r="11">
          <cell r="Q11" t="str">
            <v>Automation in Construction</v>
          </cell>
          <cell r="R11">
            <v>1</v>
          </cell>
        </row>
        <row r="12">
          <cell r="Q12" t="str">
            <v xml:space="preserve">Sustainable Cities and Society </v>
          </cell>
          <cell r="R12">
            <v>2</v>
          </cell>
        </row>
        <row r="13">
          <cell r="Q13" t="str">
            <v xml:space="preserve">Journal of Industrial Ecology </v>
          </cell>
          <cell r="R13">
            <v>2</v>
          </cell>
        </row>
        <row r="14">
          <cell r="Q14" t="str">
            <v xml:space="preserve">Building and Environment </v>
          </cell>
          <cell r="R14">
            <v>2</v>
          </cell>
        </row>
        <row r="15">
          <cell r="Q15" t="str">
            <v xml:space="preserve">Journal of Building Engineering </v>
          </cell>
          <cell r="R15">
            <v>3</v>
          </cell>
        </row>
        <row r="16">
          <cell r="Q16" t="str">
            <v xml:space="preserve">Energy and Buildings </v>
          </cell>
          <cell r="R16">
            <v>3</v>
          </cell>
        </row>
        <row r="17">
          <cell r="Q17" t="str">
            <v xml:space="preserve">Building Research and Information </v>
          </cell>
          <cell r="R17">
            <v>4</v>
          </cell>
        </row>
        <row r="18">
          <cell r="Q18" t="str">
            <v xml:space="preserve">Journal of Cleaner Production </v>
          </cell>
          <cell r="R18">
            <v>7</v>
          </cell>
        </row>
        <row r="19">
          <cell r="Q19" t="str">
            <v xml:space="preserve">Resources Conservation and Recycling </v>
          </cell>
          <cell r="R19">
            <v>16</v>
          </cell>
        </row>
      </sheetData>
      <sheetData sheetId="7"/>
      <sheetData sheetId="8"/>
      <sheetData sheetId="9"/>
      <sheetData sheetId="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21BCB-7E0F-4440-9F01-5A27490B9187}">
  <dimension ref="A2:B17"/>
  <sheetViews>
    <sheetView workbookViewId="0">
      <selection activeCell="D4" sqref="D4"/>
    </sheetView>
  </sheetViews>
  <sheetFormatPr defaultRowHeight="15" x14ac:dyDescent="0.25"/>
  <cols>
    <col min="1" max="2" width="35.7109375" customWidth="1"/>
  </cols>
  <sheetData>
    <row r="2" spans="1:2" x14ac:dyDescent="0.25">
      <c r="A2" s="2" t="s">
        <v>2</v>
      </c>
      <c r="B2" s="9" t="s">
        <v>0</v>
      </c>
    </row>
    <row r="3" spans="1:2" ht="24.75" x14ac:dyDescent="0.25">
      <c r="A3" s="2" t="s">
        <v>1</v>
      </c>
      <c r="B3" s="10" t="s">
        <v>11</v>
      </c>
    </row>
    <row r="4" spans="1:2" ht="25.5" x14ac:dyDescent="0.25">
      <c r="A4" s="2" t="s">
        <v>3</v>
      </c>
      <c r="B4" s="10" t="s">
        <v>58</v>
      </c>
    </row>
    <row r="5" spans="1:2" ht="37.5" x14ac:dyDescent="0.25">
      <c r="A5" s="2" t="s">
        <v>4</v>
      </c>
      <c r="B5" s="10" t="s">
        <v>12</v>
      </c>
    </row>
    <row r="6" spans="1:2" x14ac:dyDescent="0.25">
      <c r="A6" s="7"/>
      <c r="B6" s="8"/>
    </row>
    <row r="7" spans="1:2" x14ac:dyDescent="0.25">
      <c r="A7" s="2" t="s">
        <v>9</v>
      </c>
      <c r="B7" s="2" t="s">
        <v>10</v>
      </c>
    </row>
    <row r="8" spans="1:2" x14ac:dyDescent="0.25">
      <c r="A8" s="7"/>
      <c r="B8" s="8"/>
    </row>
    <row r="9" spans="1:2" x14ac:dyDescent="0.25">
      <c r="A9" s="2" t="s">
        <v>5</v>
      </c>
      <c r="B9" s="4" t="s">
        <v>6</v>
      </c>
    </row>
    <row r="10" spans="1:2" x14ac:dyDescent="0.25">
      <c r="A10" s="2" t="s">
        <v>7</v>
      </c>
      <c r="B10" s="5" t="s">
        <v>8</v>
      </c>
    </row>
    <row r="12" spans="1:2" x14ac:dyDescent="0.25">
      <c r="A12" s="11" t="s">
        <v>32</v>
      </c>
      <c r="B12" s="11" t="s">
        <v>33</v>
      </c>
    </row>
    <row r="13" spans="1:2" ht="30" x14ac:dyDescent="0.25">
      <c r="A13" s="12" t="s">
        <v>34</v>
      </c>
      <c r="B13" s="12" t="s">
        <v>13</v>
      </c>
    </row>
    <row r="14" spans="1:2" x14ac:dyDescent="0.25">
      <c r="A14" s="12" t="s">
        <v>14</v>
      </c>
      <c r="B14" s="12" t="s">
        <v>15</v>
      </c>
    </row>
    <row r="15" spans="1:2" ht="26.25" x14ac:dyDescent="0.25">
      <c r="A15" s="13" t="s">
        <v>35</v>
      </c>
      <c r="B15" s="12" t="s">
        <v>31</v>
      </c>
    </row>
    <row r="16" spans="1:2" ht="60" x14ac:dyDescent="0.25">
      <c r="A16" s="12" t="s">
        <v>36</v>
      </c>
      <c r="B16" s="12" t="s">
        <v>30</v>
      </c>
    </row>
    <row r="17" spans="1:2" x14ac:dyDescent="0.25">
      <c r="A17" s="12"/>
      <c r="B17" s="12"/>
    </row>
  </sheetData>
  <mergeCells count="2">
    <mergeCell ref="A6:B6"/>
    <mergeCell ref="A8:B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67873-2345-4C06-A58A-F638D464E246}">
  <dimension ref="A2:B16"/>
  <sheetViews>
    <sheetView workbookViewId="0">
      <selection activeCell="D18" sqref="D18"/>
    </sheetView>
  </sheetViews>
  <sheetFormatPr defaultRowHeight="15" x14ac:dyDescent="0.25"/>
  <cols>
    <col min="1" max="1" width="7.85546875" customWidth="1"/>
    <col min="2" max="2" width="37.5703125" customWidth="1"/>
  </cols>
  <sheetData>
    <row r="2" spans="1:2" x14ac:dyDescent="0.25">
      <c r="A2" s="14" t="s">
        <v>17</v>
      </c>
      <c r="B2" s="3" t="s">
        <v>16</v>
      </c>
    </row>
    <row r="3" spans="1:2" x14ac:dyDescent="0.25">
      <c r="A3" s="6">
        <v>1</v>
      </c>
      <c r="B3" s="4" t="s">
        <v>21</v>
      </c>
    </row>
    <row r="4" spans="1:2" x14ac:dyDescent="0.25">
      <c r="A4" s="6">
        <v>2</v>
      </c>
      <c r="B4" s="4" t="s">
        <v>18</v>
      </c>
    </row>
    <row r="5" spans="1:2" x14ac:dyDescent="0.25">
      <c r="A5" s="6">
        <v>3</v>
      </c>
      <c r="B5" s="4" t="s">
        <v>19</v>
      </c>
    </row>
    <row r="6" spans="1:2" x14ac:dyDescent="0.25">
      <c r="A6" s="6">
        <v>4</v>
      </c>
      <c r="B6" s="4" t="s">
        <v>20</v>
      </c>
    </row>
    <row r="7" spans="1:2" x14ac:dyDescent="0.25">
      <c r="A7" s="6">
        <v>5</v>
      </c>
      <c r="B7" s="4" t="s">
        <v>22</v>
      </c>
    </row>
    <row r="8" spans="1:2" x14ac:dyDescent="0.25">
      <c r="A8" s="6">
        <v>6</v>
      </c>
      <c r="B8" s="4" t="s">
        <v>23</v>
      </c>
    </row>
    <row r="9" spans="1:2" x14ac:dyDescent="0.25">
      <c r="A9" s="6">
        <v>7</v>
      </c>
      <c r="B9" s="4" t="s">
        <v>24</v>
      </c>
    </row>
    <row r="10" spans="1:2" x14ac:dyDescent="0.25">
      <c r="A10" s="6">
        <v>8</v>
      </c>
      <c r="B10" s="4" t="s">
        <v>25</v>
      </c>
    </row>
    <row r="11" spans="1:2" x14ac:dyDescent="0.25">
      <c r="A11" s="6">
        <v>9</v>
      </c>
      <c r="B11" s="4" t="s">
        <v>26</v>
      </c>
    </row>
    <row r="12" spans="1:2" x14ac:dyDescent="0.25">
      <c r="A12" s="6">
        <v>10</v>
      </c>
      <c r="B12" s="4" t="s">
        <v>27</v>
      </c>
    </row>
    <row r="13" spans="1:2" x14ac:dyDescent="0.25">
      <c r="A13" s="6">
        <v>11</v>
      </c>
      <c r="B13" s="4" t="s">
        <v>28</v>
      </c>
    </row>
    <row r="14" spans="1:2" x14ac:dyDescent="0.25">
      <c r="A14" s="6">
        <v>12</v>
      </c>
      <c r="B14" s="4" t="s">
        <v>29</v>
      </c>
    </row>
    <row r="15" spans="1:2" x14ac:dyDescent="0.25">
      <c r="B15" s="1"/>
    </row>
    <row r="16" spans="1:2" x14ac:dyDescent="0.25">
      <c r="B16" s="1"/>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6FBF7-191F-420F-9EE0-0DC01CCF45B6}">
  <dimension ref="A2:B22"/>
  <sheetViews>
    <sheetView workbookViewId="0">
      <selection activeCell="J22" sqref="J22"/>
    </sheetView>
  </sheetViews>
  <sheetFormatPr defaultRowHeight="15" x14ac:dyDescent="0.25"/>
  <cols>
    <col min="1" max="1" width="49.140625" customWidth="1"/>
    <col min="2" max="2" width="19.5703125" customWidth="1"/>
  </cols>
  <sheetData>
    <row r="2" spans="1:2" x14ac:dyDescent="0.25">
      <c r="A2" s="3" t="s">
        <v>55</v>
      </c>
      <c r="B2" s="3" t="s">
        <v>56</v>
      </c>
    </row>
    <row r="3" spans="1:2" x14ac:dyDescent="0.25">
      <c r="A3" s="16" t="s">
        <v>37</v>
      </c>
      <c r="B3" s="9">
        <v>1</v>
      </c>
    </row>
    <row r="4" spans="1:2" x14ac:dyDescent="0.25">
      <c r="A4" s="16" t="s">
        <v>38</v>
      </c>
      <c r="B4" s="9">
        <v>1</v>
      </c>
    </row>
    <row r="5" spans="1:2" x14ac:dyDescent="0.25">
      <c r="A5" s="16" t="s">
        <v>39</v>
      </c>
      <c r="B5" s="9">
        <v>1</v>
      </c>
    </row>
    <row r="6" spans="1:2" x14ac:dyDescent="0.25">
      <c r="A6" s="16" t="s">
        <v>40</v>
      </c>
      <c r="B6" s="9">
        <v>1</v>
      </c>
    </row>
    <row r="7" spans="1:2" x14ac:dyDescent="0.25">
      <c r="A7" s="16" t="s">
        <v>41</v>
      </c>
      <c r="B7" s="9">
        <v>1</v>
      </c>
    </row>
    <row r="8" spans="1:2" x14ac:dyDescent="0.25">
      <c r="A8" s="16" t="s">
        <v>42</v>
      </c>
      <c r="B8" s="9">
        <v>1</v>
      </c>
    </row>
    <row r="9" spans="1:2" x14ac:dyDescent="0.25">
      <c r="A9" s="16" t="s">
        <v>43</v>
      </c>
      <c r="B9" s="9">
        <v>1</v>
      </c>
    </row>
    <row r="10" spans="1:2" x14ac:dyDescent="0.25">
      <c r="A10" s="16" t="s">
        <v>44</v>
      </c>
      <c r="B10" s="9">
        <v>1</v>
      </c>
    </row>
    <row r="11" spans="1:2" x14ac:dyDescent="0.25">
      <c r="A11" s="16" t="s">
        <v>45</v>
      </c>
      <c r="B11" s="9">
        <v>1</v>
      </c>
    </row>
    <row r="12" spans="1:2" x14ac:dyDescent="0.25">
      <c r="A12" s="16" t="s">
        <v>46</v>
      </c>
      <c r="B12" s="9">
        <v>1</v>
      </c>
    </row>
    <row r="13" spans="1:2" x14ac:dyDescent="0.25">
      <c r="A13" s="16" t="s">
        <v>47</v>
      </c>
      <c r="B13" s="9">
        <v>2</v>
      </c>
    </row>
    <row r="14" spans="1:2" x14ac:dyDescent="0.25">
      <c r="A14" s="16" t="s">
        <v>48</v>
      </c>
      <c r="B14" s="9">
        <v>2</v>
      </c>
    </row>
    <row r="15" spans="1:2" x14ac:dyDescent="0.25">
      <c r="A15" s="16" t="s">
        <v>49</v>
      </c>
      <c r="B15" s="9">
        <v>2</v>
      </c>
    </row>
    <row r="16" spans="1:2" x14ac:dyDescent="0.25">
      <c r="A16" s="16" t="s">
        <v>50</v>
      </c>
      <c r="B16" s="9">
        <v>3</v>
      </c>
    </row>
    <row r="17" spans="1:2" x14ac:dyDescent="0.25">
      <c r="A17" s="16" t="s">
        <v>51</v>
      </c>
      <c r="B17" s="9">
        <v>3</v>
      </c>
    </row>
    <row r="18" spans="1:2" x14ac:dyDescent="0.25">
      <c r="A18" s="16" t="s">
        <v>52</v>
      </c>
      <c r="B18" s="9">
        <v>4</v>
      </c>
    </row>
    <row r="19" spans="1:2" x14ac:dyDescent="0.25">
      <c r="A19" s="16" t="s">
        <v>53</v>
      </c>
      <c r="B19" s="9">
        <v>7</v>
      </c>
    </row>
    <row r="20" spans="1:2" x14ac:dyDescent="0.25">
      <c r="A20" s="16" t="s">
        <v>54</v>
      </c>
      <c r="B20" s="9">
        <v>16</v>
      </c>
    </row>
    <row r="21" spans="1:2" x14ac:dyDescent="0.25">
      <c r="A21" s="9"/>
      <c r="B21" s="9"/>
    </row>
    <row r="22" spans="1:2" x14ac:dyDescent="0.25">
      <c r="A22" s="17" t="s">
        <v>57</v>
      </c>
      <c r="B22" s="3">
        <v>49</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7D6AE-60F5-4FBE-9F07-44507F213AD4}">
  <dimension ref="A1:S55"/>
  <sheetViews>
    <sheetView workbookViewId="0">
      <selection activeCell="D3" sqref="D3"/>
    </sheetView>
  </sheetViews>
  <sheetFormatPr defaultColWidth="8.7109375" defaultRowHeight="15" x14ac:dyDescent="0.25"/>
  <cols>
    <col min="1" max="1" width="8.7109375" style="19"/>
    <col min="2" max="2" width="23.42578125" style="12" customWidth="1"/>
    <col min="3" max="3" width="19.140625" customWidth="1"/>
    <col min="4" max="4" width="33.7109375" style="12" customWidth="1"/>
    <col min="5" max="5" width="79.85546875" style="12" customWidth="1"/>
    <col min="6" max="6" width="17.85546875" style="12" customWidth="1"/>
    <col min="7" max="7" width="16.140625" style="12" customWidth="1"/>
    <col min="8" max="11" width="9.140625" customWidth="1"/>
    <col min="12" max="12" width="8.85546875" customWidth="1"/>
    <col min="13" max="13" width="14.5703125" customWidth="1"/>
    <col min="14" max="16384" width="8.7109375" style="19"/>
  </cols>
  <sheetData>
    <row r="1" spans="1:13" x14ac:dyDescent="0.25">
      <c r="A1" s="18" t="s">
        <v>59</v>
      </c>
      <c r="C1" s="18" t="s">
        <v>60</v>
      </c>
    </row>
    <row r="2" spans="1:13" x14ac:dyDescent="0.25">
      <c r="B2" s="12" t="s">
        <v>61</v>
      </c>
      <c r="C2" s="19" t="s">
        <v>333</v>
      </c>
      <c r="D2" s="12" t="s">
        <v>62</v>
      </c>
      <c r="E2" s="12" t="s">
        <v>63</v>
      </c>
      <c r="F2" s="12" t="s">
        <v>64</v>
      </c>
      <c r="G2" s="12" t="s">
        <v>65</v>
      </c>
      <c r="H2" t="s">
        <v>66</v>
      </c>
      <c r="I2" t="s">
        <v>67</v>
      </c>
      <c r="J2" t="s">
        <v>68</v>
      </c>
      <c r="K2" t="s">
        <v>69</v>
      </c>
      <c r="L2" t="s">
        <v>70</v>
      </c>
      <c r="M2" t="s">
        <v>71</v>
      </c>
    </row>
    <row r="3" spans="1:13" ht="285" x14ac:dyDescent="0.25">
      <c r="A3" s="19" t="s">
        <v>72</v>
      </c>
      <c r="B3" s="12" t="s">
        <v>73</v>
      </c>
      <c r="C3" t="s">
        <v>74</v>
      </c>
      <c r="D3" s="12" t="s">
        <v>75</v>
      </c>
      <c r="E3" s="12" t="s">
        <v>76</v>
      </c>
      <c r="F3" t="s">
        <v>77</v>
      </c>
      <c r="G3" s="12" t="s">
        <v>78</v>
      </c>
      <c r="H3">
        <v>2023</v>
      </c>
      <c r="I3">
        <v>73</v>
      </c>
      <c r="J3">
        <v>3</v>
      </c>
      <c r="K3" t="s">
        <v>79</v>
      </c>
      <c r="L3" t="str">
        <f>HYPERLINK("http://dx.doi.org/10.1016/j.enbuild.2023.113668","http://dx.doi.org/10.1016/j.enbuild.2023.113668")</f>
        <v>http://dx.doi.org/10.1016/j.enbuild.2023.113668</v>
      </c>
      <c r="M3" t="s">
        <v>80</v>
      </c>
    </row>
    <row r="4" spans="1:13" ht="255" x14ac:dyDescent="0.25">
      <c r="A4" s="19" t="s">
        <v>72</v>
      </c>
      <c r="B4" s="12" t="s">
        <v>81</v>
      </c>
      <c r="C4" t="s">
        <v>74</v>
      </c>
      <c r="D4" s="12" t="s">
        <v>82</v>
      </c>
      <c r="E4" s="12" t="s">
        <v>83</v>
      </c>
      <c r="F4" t="s">
        <v>84</v>
      </c>
      <c r="G4" s="12" t="s">
        <v>85</v>
      </c>
      <c r="H4">
        <v>2021</v>
      </c>
      <c r="I4">
        <v>54</v>
      </c>
      <c r="J4">
        <v>13</v>
      </c>
      <c r="K4" t="s">
        <v>86</v>
      </c>
      <c r="L4" t="str">
        <f>HYPERLINK("http://dx.doi.org/10.1016/j.autcon.2021.103700","http://dx.doi.org/10.1016/j.autcon.2021.103700")</f>
        <v>http://dx.doi.org/10.1016/j.autcon.2021.103700</v>
      </c>
      <c r="M4" t="s">
        <v>87</v>
      </c>
    </row>
    <row r="5" spans="1:13" ht="315" x14ac:dyDescent="0.25">
      <c r="A5" s="19" t="s">
        <v>72</v>
      </c>
      <c r="B5" s="12" t="s">
        <v>88</v>
      </c>
      <c r="C5" t="s">
        <v>74</v>
      </c>
      <c r="D5" s="12" t="s">
        <v>89</v>
      </c>
      <c r="E5" s="12" t="s">
        <v>90</v>
      </c>
      <c r="F5" s="12" t="s">
        <v>91</v>
      </c>
      <c r="G5" s="12" t="s">
        <v>92</v>
      </c>
      <c r="H5">
        <v>2024</v>
      </c>
      <c r="I5">
        <v>112</v>
      </c>
      <c r="J5">
        <v>0</v>
      </c>
      <c r="K5" t="s">
        <v>86</v>
      </c>
      <c r="L5" t="str">
        <f>HYPERLINK("http://dx.doi.org/10.1016/j.jobe.2024.110536","http://dx.doi.org/10.1016/j.jobe.2024.110536")</f>
        <v>http://dx.doi.org/10.1016/j.jobe.2024.110536</v>
      </c>
      <c r="M5" t="s">
        <v>87</v>
      </c>
    </row>
    <row r="6" spans="1:13" ht="225" x14ac:dyDescent="0.25">
      <c r="A6" s="19" t="s">
        <v>72</v>
      </c>
      <c r="B6" s="12" t="s">
        <v>93</v>
      </c>
      <c r="C6" t="s">
        <v>74</v>
      </c>
      <c r="D6" s="12" t="s">
        <v>94</v>
      </c>
      <c r="E6" s="12" t="s">
        <v>95</v>
      </c>
      <c r="F6" s="12" t="s">
        <v>96</v>
      </c>
      <c r="G6" s="12" t="s">
        <v>97</v>
      </c>
      <c r="H6">
        <v>2023</v>
      </c>
      <c r="I6">
        <v>64</v>
      </c>
      <c r="J6">
        <v>13</v>
      </c>
      <c r="K6" t="s">
        <v>98</v>
      </c>
      <c r="L6" t="str">
        <f>HYPERLINK("http://dx.doi.org/10.1016/j.istruc.2023.01.063","http://dx.doi.org/10.1016/j.istruc.2023.01.063")</f>
        <v>http://dx.doi.org/10.1016/j.istruc.2023.01.063</v>
      </c>
      <c r="M6" t="s">
        <v>21</v>
      </c>
    </row>
    <row r="7" spans="1:13" ht="330" x14ac:dyDescent="0.25">
      <c r="A7" s="19" t="s">
        <v>72</v>
      </c>
      <c r="B7" s="12" t="s">
        <v>99</v>
      </c>
      <c r="C7" t="s">
        <v>74</v>
      </c>
      <c r="D7" s="12" t="s">
        <v>100</v>
      </c>
      <c r="E7" s="12" t="s">
        <v>101</v>
      </c>
      <c r="F7" s="12" t="s">
        <v>102</v>
      </c>
      <c r="G7" s="12" t="s">
        <v>103</v>
      </c>
      <c r="H7">
        <v>2024</v>
      </c>
      <c r="I7">
        <v>63</v>
      </c>
      <c r="J7">
        <v>0</v>
      </c>
      <c r="K7" t="s">
        <v>104</v>
      </c>
      <c r="L7" t="str">
        <f>HYPERLINK("http://dx.doi.org/10.1061/JCEMD4.COENG-14550","http://dx.doi.org/10.1061/JCEMD4.COENG-14550")</f>
        <v>http://dx.doi.org/10.1061/JCEMD4.COENG-14550</v>
      </c>
      <c r="M7" t="s">
        <v>87</v>
      </c>
    </row>
    <row r="8" spans="1:13" ht="300" x14ac:dyDescent="0.25">
      <c r="A8" s="19" t="s">
        <v>72</v>
      </c>
      <c r="B8" s="12" t="s">
        <v>105</v>
      </c>
      <c r="C8" s="12" t="s">
        <v>106</v>
      </c>
      <c r="D8" s="12" t="s">
        <v>107</v>
      </c>
      <c r="E8" s="12" t="s">
        <v>108</v>
      </c>
      <c r="F8" s="12" t="s">
        <v>109</v>
      </c>
      <c r="G8" s="12" t="s">
        <v>92</v>
      </c>
      <c r="H8">
        <v>2024</v>
      </c>
      <c r="I8">
        <v>56</v>
      </c>
      <c r="J8">
        <v>1</v>
      </c>
      <c r="K8" t="s">
        <v>86</v>
      </c>
      <c r="L8" t="str">
        <f>HYPERLINK("http://dx.doi.org/10.1016/j.jobe.2024.108458","http://dx.doi.org/10.1016/j.jobe.2024.108458")</f>
        <v>http://dx.doi.org/10.1016/j.jobe.2024.108458</v>
      </c>
      <c r="M8" t="s">
        <v>87</v>
      </c>
    </row>
    <row r="9" spans="1:13" ht="330" x14ac:dyDescent="0.25">
      <c r="A9" s="19" t="s">
        <v>110</v>
      </c>
      <c r="B9" s="12" t="s">
        <v>111</v>
      </c>
      <c r="C9" t="s">
        <v>112</v>
      </c>
      <c r="D9" s="12" t="s">
        <v>113</v>
      </c>
      <c r="E9" s="12" t="s">
        <v>114</v>
      </c>
      <c r="F9" s="12" t="s">
        <v>115</v>
      </c>
      <c r="G9" s="12" t="s">
        <v>116</v>
      </c>
      <c r="H9">
        <v>2022</v>
      </c>
      <c r="I9">
        <v>13</v>
      </c>
      <c r="J9">
        <v>10</v>
      </c>
      <c r="K9" t="s">
        <v>117</v>
      </c>
    </row>
    <row r="10" spans="1:13" ht="330" x14ac:dyDescent="0.25">
      <c r="A10" s="19" t="s">
        <v>110</v>
      </c>
      <c r="B10" s="12" t="s">
        <v>118</v>
      </c>
      <c r="C10" t="s">
        <v>112</v>
      </c>
      <c r="D10" s="12" t="s">
        <v>119</v>
      </c>
      <c r="E10" s="12" t="s">
        <v>120</v>
      </c>
      <c r="F10" s="12" t="s">
        <v>121</v>
      </c>
      <c r="G10" s="12" t="s">
        <v>122</v>
      </c>
      <c r="H10">
        <v>2021</v>
      </c>
      <c r="J10">
        <v>28</v>
      </c>
      <c r="K10" t="s">
        <v>123</v>
      </c>
    </row>
    <row r="11" spans="1:13" ht="255" x14ac:dyDescent="0.25">
      <c r="A11" s="19" t="s">
        <v>110</v>
      </c>
      <c r="B11" s="12" t="s">
        <v>124</v>
      </c>
      <c r="C11" t="s">
        <v>112</v>
      </c>
      <c r="D11" s="12" t="s">
        <v>125</v>
      </c>
      <c r="E11" s="12" t="s">
        <v>126</v>
      </c>
      <c r="F11" s="12" t="s">
        <v>127</v>
      </c>
      <c r="G11" s="12" t="s">
        <v>128</v>
      </c>
      <c r="H11">
        <v>2020</v>
      </c>
      <c r="J11">
        <v>165</v>
      </c>
      <c r="K11" t="s">
        <v>123</v>
      </c>
    </row>
    <row r="12" spans="1:13" ht="285" x14ac:dyDescent="0.25">
      <c r="A12" s="19" t="s">
        <v>72</v>
      </c>
      <c r="B12" s="12" t="s">
        <v>129</v>
      </c>
      <c r="C12" t="s">
        <v>112</v>
      </c>
      <c r="D12" s="12" t="s">
        <v>131</v>
      </c>
      <c r="E12" s="12" t="s">
        <v>132</v>
      </c>
      <c r="F12" s="12" t="s">
        <v>133</v>
      </c>
      <c r="G12" s="12" t="s">
        <v>134</v>
      </c>
      <c r="H12">
        <v>2024</v>
      </c>
      <c r="I12">
        <v>47</v>
      </c>
      <c r="J12">
        <v>1</v>
      </c>
      <c r="K12" t="s">
        <v>135</v>
      </c>
      <c r="L12" t="str">
        <f>HYPERLINK("http://dx.doi.org/10.1016/j.buildenv.2024.111602","http://dx.doi.org/10.1016/j.buildenv.2024.111602")</f>
        <v>http://dx.doi.org/10.1016/j.buildenv.2024.111602</v>
      </c>
      <c r="M12" t="s">
        <v>87</v>
      </c>
    </row>
    <row r="13" spans="1:13" ht="240" x14ac:dyDescent="0.25">
      <c r="A13" s="19" t="s">
        <v>72</v>
      </c>
      <c r="B13" s="12" t="s">
        <v>136</v>
      </c>
      <c r="C13" t="s">
        <v>112</v>
      </c>
      <c r="D13" s="12" t="s">
        <v>137</v>
      </c>
      <c r="E13" s="12" t="s">
        <v>138</v>
      </c>
      <c r="F13" s="12" t="s">
        <v>139</v>
      </c>
      <c r="G13" s="12" t="s">
        <v>140</v>
      </c>
      <c r="H13">
        <v>2024</v>
      </c>
      <c r="I13">
        <v>46</v>
      </c>
      <c r="J13">
        <v>0</v>
      </c>
      <c r="K13" t="s">
        <v>86</v>
      </c>
      <c r="L13" t="str">
        <f>HYPERLINK("http://dx.doi.org/10.1016/j.resconrec.2024.107642","http://dx.doi.org/10.1016/j.resconrec.2024.107642")</f>
        <v>http://dx.doi.org/10.1016/j.resconrec.2024.107642</v>
      </c>
      <c r="M13" t="s">
        <v>141</v>
      </c>
    </row>
    <row r="14" spans="1:13" ht="345" x14ac:dyDescent="0.25">
      <c r="A14" s="19" t="s">
        <v>72</v>
      </c>
      <c r="B14" s="12" t="s">
        <v>142</v>
      </c>
      <c r="C14" t="s">
        <v>112</v>
      </c>
      <c r="D14" s="12" t="s">
        <v>143</v>
      </c>
      <c r="E14" s="12" t="s">
        <v>144</v>
      </c>
      <c r="F14" s="12" t="s">
        <v>145</v>
      </c>
      <c r="G14" s="12" t="s">
        <v>140</v>
      </c>
      <c r="H14">
        <v>2019</v>
      </c>
      <c r="I14">
        <v>57</v>
      </c>
      <c r="J14">
        <v>141</v>
      </c>
      <c r="K14" t="s">
        <v>146</v>
      </c>
      <c r="L14" t="str">
        <f>HYPERLINK("http://dx.doi.org/10.1016/j.resconrec.2018.10.036","http://dx.doi.org/10.1016/j.resconrec.2018.10.036")</f>
        <v>http://dx.doi.org/10.1016/j.resconrec.2018.10.036</v>
      </c>
      <c r="M14" t="s">
        <v>141</v>
      </c>
    </row>
    <row r="15" spans="1:13" ht="75" x14ac:dyDescent="0.25">
      <c r="A15" s="19" t="s">
        <v>72</v>
      </c>
      <c r="B15" s="12" t="s">
        <v>147</v>
      </c>
      <c r="C15" s="22" t="s">
        <v>148</v>
      </c>
      <c r="D15" t="s">
        <v>149</v>
      </c>
      <c r="E15" t="s">
        <v>150</v>
      </c>
      <c r="F15" t="s">
        <v>151</v>
      </c>
      <c r="G15" s="12" t="s">
        <v>152</v>
      </c>
      <c r="H15">
        <v>2024</v>
      </c>
      <c r="I15">
        <v>88</v>
      </c>
      <c r="J15">
        <v>0</v>
      </c>
      <c r="K15" t="s">
        <v>86</v>
      </c>
      <c r="L15" t="str">
        <f>HYPERLINK("http://dx.doi.org/10.1016/j.scitotenv.2024.174875","http://dx.doi.org/10.1016/j.scitotenv.2024.174875")</f>
        <v>http://dx.doi.org/10.1016/j.scitotenv.2024.174875</v>
      </c>
      <c r="M15" t="s">
        <v>153</v>
      </c>
    </row>
    <row r="16" spans="1:13" ht="390" x14ac:dyDescent="0.25">
      <c r="A16" s="19" t="s">
        <v>110</v>
      </c>
      <c r="B16" s="12" t="s">
        <v>154</v>
      </c>
      <c r="C16" t="s">
        <v>112</v>
      </c>
      <c r="D16" s="12" t="s">
        <v>155</v>
      </c>
      <c r="E16" s="12" t="s">
        <v>156</v>
      </c>
      <c r="F16" s="12" t="s">
        <v>157</v>
      </c>
      <c r="G16" s="12" t="s">
        <v>122</v>
      </c>
      <c r="H16">
        <v>2021</v>
      </c>
      <c r="J16">
        <v>54</v>
      </c>
      <c r="K16" t="s">
        <v>123</v>
      </c>
    </row>
    <row r="17" spans="1:19" ht="390" x14ac:dyDescent="0.25">
      <c r="A17" s="19" t="s">
        <v>72</v>
      </c>
      <c r="B17" s="12" t="s">
        <v>99</v>
      </c>
      <c r="C17" t="s">
        <v>112</v>
      </c>
      <c r="D17" s="12" t="s">
        <v>158</v>
      </c>
      <c r="E17" s="12" t="s">
        <v>159</v>
      </c>
      <c r="F17" s="12" t="s">
        <v>102</v>
      </c>
      <c r="G17" s="12" t="s">
        <v>160</v>
      </c>
      <c r="H17">
        <v>2024</v>
      </c>
      <c r="I17">
        <v>69</v>
      </c>
      <c r="J17">
        <v>2</v>
      </c>
      <c r="K17" t="s">
        <v>104</v>
      </c>
      <c r="L17" t="str">
        <f>HYPERLINK("http://dx.doi.org/10.1061/JMENEA.MEENG-5824","http://dx.doi.org/10.1061/JMENEA.MEENG-5824")</f>
        <v>http://dx.doi.org/10.1061/JMENEA.MEENG-5824</v>
      </c>
      <c r="M17" t="s">
        <v>21</v>
      </c>
    </row>
    <row r="18" spans="1:19" ht="330" x14ac:dyDescent="0.25">
      <c r="A18" s="19" t="s">
        <v>72</v>
      </c>
      <c r="B18" s="12" t="s">
        <v>161</v>
      </c>
      <c r="C18" t="s">
        <v>112</v>
      </c>
      <c r="D18" s="12" t="s">
        <v>163</v>
      </c>
      <c r="E18" s="12" t="s">
        <v>164</v>
      </c>
      <c r="F18" s="12" t="s">
        <v>165</v>
      </c>
      <c r="G18" s="12" t="s">
        <v>166</v>
      </c>
      <c r="H18">
        <v>2024</v>
      </c>
      <c r="I18">
        <v>81</v>
      </c>
      <c r="J18">
        <v>0</v>
      </c>
      <c r="K18" t="s">
        <v>167</v>
      </c>
      <c r="L18" t="str">
        <f>HYPERLINK("http://dx.doi.org/10.1111/jiec.13523","http://dx.doi.org/10.1111/jiec.13523")</f>
        <v>http://dx.doi.org/10.1111/jiec.13523</v>
      </c>
      <c r="M18" t="s">
        <v>168</v>
      </c>
    </row>
    <row r="19" spans="1:19" ht="285" x14ac:dyDescent="0.25">
      <c r="A19" s="19" t="s">
        <v>72</v>
      </c>
      <c r="B19" s="12" t="s">
        <v>169</v>
      </c>
      <c r="C19" t="s">
        <v>112</v>
      </c>
      <c r="D19" s="12" t="s">
        <v>170</v>
      </c>
      <c r="E19" s="12" t="s">
        <v>171</v>
      </c>
      <c r="F19" s="12" t="s">
        <v>172</v>
      </c>
      <c r="G19" s="12" t="s">
        <v>140</v>
      </c>
      <c r="H19">
        <v>2021</v>
      </c>
      <c r="I19">
        <v>49</v>
      </c>
      <c r="J19">
        <v>74</v>
      </c>
      <c r="K19" t="s">
        <v>86</v>
      </c>
      <c r="L19" t="str">
        <f>HYPERLINK("http://dx.doi.org/10.1016/j.resconrec.2020.105120","http://dx.doi.org/10.1016/j.resconrec.2020.105120")</f>
        <v>http://dx.doi.org/10.1016/j.resconrec.2020.105120</v>
      </c>
      <c r="M19" t="s">
        <v>141</v>
      </c>
    </row>
    <row r="20" spans="1:19" ht="375" x14ac:dyDescent="0.25">
      <c r="A20" s="19" t="s">
        <v>72</v>
      </c>
      <c r="B20" s="12" t="s">
        <v>173</v>
      </c>
      <c r="C20" t="s">
        <v>112</v>
      </c>
      <c r="D20" s="12" t="s">
        <v>174</v>
      </c>
      <c r="E20" s="12" t="s">
        <v>175</v>
      </c>
      <c r="F20" s="12" t="s">
        <v>176</v>
      </c>
      <c r="G20" s="12" t="s">
        <v>177</v>
      </c>
      <c r="H20">
        <v>2020</v>
      </c>
      <c r="I20">
        <v>62</v>
      </c>
      <c r="J20">
        <v>77</v>
      </c>
      <c r="K20" t="s">
        <v>86</v>
      </c>
      <c r="L20" t="str">
        <f>HYPERLINK("http://dx.doi.org/10.1016/j.scs.2020.102322","http://dx.doi.org/10.1016/j.scs.2020.102322")</f>
        <v>http://dx.doi.org/10.1016/j.scs.2020.102322</v>
      </c>
      <c r="M20" t="s">
        <v>178</v>
      </c>
    </row>
    <row r="21" spans="1:19" ht="345" x14ac:dyDescent="0.25">
      <c r="A21" s="19" t="s">
        <v>72</v>
      </c>
      <c r="B21" s="20" t="s">
        <v>179</v>
      </c>
      <c r="C21" t="s">
        <v>112</v>
      </c>
      <c r="D21" s="12" t="s">
        <v>180</v>
      </c>
      <c r="E21" s="12" t="s">
        <v>181</v>
      </c>
      <c r="F21" s="12" t="s">
        <v>182</v>
      </c>
      <c r="G21" s="12" t="s">
        <v>183</v>
      </c>
      <c r="H21">
        <v>2024</v>
      </c>
      <c r="I21">
        <v>78</v>
      </c>
      <c r="J21">
        <v>1</v>
      </c>
      <c r="K21" t="s">
        <v>184</v>
      </c>
      <c r="L21" t="str">
        <f>HYPERLINK("http://dx.doi.org/10.1016/j.jclepro.2024.143061","http://dx.doi.org/10.1016/j.jclepro.2024.143061")</f>
        <v>http://dx.doi.org/10.1016/j.jclepro.2024.143061</v>
      </c>
      <c r="M21" t="s">
        <v>168</v>
      </c>
    </row>
    <row r="22" spans="1:19" ht="255" x14ac:dyDescent="0.25">
      <c r="A22" s="19" t="s">
        <v>72</v>
      </c>
      <c r="B22" s="12" t="s">
        <v>185</v>
      </c>
      <c r="C22" t="s">
        <v>112</v>
      </c>
      <c r="D22" s="12" t="s">
        <v>186</v>
      </c>
      <c r="E22" s="12" t="s">
        <v>187</v>
      </c>
      <c r="F22" s="12" t="s">
        <v>188</v>
      </c>
      <c r="G22" s="12" t="s">
        <v>177</v>
      </c>
      <c r="H22">
        <v>2022</v>
      </c>
      <c r="I22">
        <v>49</v>
      </c>
      <c r="J22">
        <v>43</v>
      </c>
      <c r="K22" t="s">
        <v>86</v>
      </c>
      <c r="L22" t="str">
        <f>HYPERLINK("http://dx.doi.org/10.1016/j.scs.2021.103499","http://dx.doi.org/10.1016/j.scs.2021.103499")</f>
        <v>http://dx.doi.org/10.1016/j.scs.2021.103499</v>
      </c>
      <c r="M22" t="s">
        <v>178</v>
      </c>
    </row>
    <row r="23" spans="1:19" ht="315" x14ac:dyDescent="0.25">
      <c r="A23" s="19" t="s">
        <v>72</v>
      </c>
      <c r="B23" s="12" t="s">
        <v>189</v>
      </c>
      <c r="C23" t="s">
        <v>112</v>
      </c>
      <c r="D23" s="12" t="s">
        <v>190</v>
      </c>
      <c r="E23" s="12" t="s">
        <v>191</v>
      </c>
      <c r="F23" s="12" t="s">
        <v>192</v>
      </c>
      <c r="G23" s="12" t="s">
        <v>166</v>
      </c>
      <c r="H23">
        <v>2023</v>
      </c>
      <c r="I23">
        <v>60</v>
      </c>
      <c r="J23">
        <v>8</v>
      </c>
      <c r="K23" t="s">
        <v>167</v>
      </c>
      <c r="L23" t="str">
        <f>HYPERLINK("http://dx.doi.org/10.1111/jiec.13377","http://dx.doi.org/10.1111/jiec.13377")</f>
        <v>http://dx.doi.org/10.1111/jiec.13377</v>
      </c>
      <c r="M23" t="s">
        <v>168</v>
      </c>
    </row>
    <row r="24" spans="1:19" ht="255" x14ac:dyDescent="0.25">
      <c r="A24" s="19" t="s">
        <v>72</v>
      </c>
      <c r="B24" s="12" t="s">
        <v>193</v>
      </c>
      <c r="C24" t="s">
        <v>112</v>
      </c>
      <c r="D24" s="12" t="s">
        <v>194</v>
      </c>
      <c r="E24" s="12" t="s">
        <v>195</v>
      </c>
      <c r="F24" s="12" t="s">
        <v>196</v>
      </c>
      <c r="G24" s="12" t="s">
        <v>197</v>
      </c>
      <c r="H24">
        <v>2022</v>
      </c>
      <c r="I24">
        <v>45</v>
      </c>
      <c r="J24">
        <v>7</v>
      </c>
      <c r="K24" t="s">
        <v>198</v>
      </c>
      <c r="L24" t="str">
        <f>HYPERLINK("http://dx.doi.org/10.1080/09613218.2022.2087173","http://dx.doi.org/10.1080/09613218.2022.2087173")</f>
        <v>http://dx.doi.org/10.1080/09613218.2022.2087173</v>
      </c>
      <c r="M24" t="s">
        <v>199</v>
      </c>
    </row>
    <row r="25" spans="1:19" ht="217.5" x14ac:dyDescent="0.25">
      <c r="A25" s="19" t="s">
        <v>72</v>
      </c>
      <c r="B25" s="12" t="s">
        <v>200</v>
      </c>
      <c r="C25" t="s">
        <v>112</v>
      </c>
      <c r="D25" s="12" t="s">
        <v>201</v>
      </c>
      <c r="E25" s="20" t="s">
        <v>202</v>
      </c>
      <c r="F25" s="12" t="s">
        <v>203</v>
      </c>
      <c r="G25" s="12" t="s">
        <v>204</v>
      </c>
      <c r="H25">
        <v>2024</v>
      </c>
      <c r="I25">
        <v>67</v>
      </c>
      <c r="J25">
        <v>0</v>
      </c>
      <c r="K25" t="s">
        <v>205</v>
      </c>
      <c r="L25" t="str">
        <f>HYPERLINK("http://dx.doi.org/10.1016/j.jenvman.2024.121099","http://dx.doi.org/10.1016/j.jenvman.2024.121099")</f>
        <v>http://dx.doi.org/10.1016/j.jenvman.2024.121099</v>
      </c>
      <c r="M25" t="s">
        <v>153</v>
      </c>
    </row>
    <row r="26" spans="1:19" ht="210" x14ac:dyDescent="0.25">
      <c r="A26" s="19" t="s">
        <v>110</v>
      </c>
      <c r="B26" s="12" t="s">
        <v>206</v>
      </c>
      <c r="C26" t="s">
        <v>112</v>
      </c>
      <c r="D26" s="21" t="s">
        <v>207</v>
      </c>
      <c r="E26" s="12" t="s">
        <v>208</v>
      </c>
      <c r="F26" s="12" t="s">
        <v>209</v>
      </c>
      <c r="G26" s="12" t="s">
        <v>122</v>
      </c>
      <c r="H26">
        <v>2025</v>
      </c>
      <c r="J26">
        <v>0</v>
      </c>
      <c r="K26" t="s">
        <v>123</v>
      </c>
    </row>
    <row r="27" spans="1:19" ht="300" x14ac:dyDescent="0.25">
      <c r="A27" s="19" t="s">
        <v>72</v>
      </c>
      <c r="B27" s="12" t="s">
        <v>210</v>
      </c>
      <c r="C27" t="s">
        <v>112</v>
      </c>
      <c r="D27" s="12" t="s">
        <v>211</v>
      </c>
      <c r="E27" s="12" t="s">
        <v>212</v>
      </c>
      <c r="F27" s="12" t="s">
        <v>213</v>
      </c>
      <c r="G27" s="12" t="s">
        <v>214</v>
      </c>
      <c r="H27">
        <v>2023</v>
      </c>
      <c r="I27">
        <v>45</v>
      </c>
      <c r="J27">
        <v>0</v>
      </c>
      <c r="K27" t="s">
        <v>215</v>
      </c>
      <c r="L27" t="str">
        <f>HYPERLINK("http://dx.doi.org/10.1002/suco.202200572","http://dx.doi.org/10.1002/suco.202200572")</f>
        <v>http://dx.doi.org/10.1002/suco.202200572</v>
      </c>
      <c r="M27" t="s">
        <v>87</v>
      </c>
    </row>
    <row r="28" spans="1:19" ht="315" x14ac:dyDescent="0.25">
      <c r="A28" s="19" t="s">
        <v>72</v>
      </c>
      <c r="B28" s="12" t="s">
        <v>216</v>
      </c>
      <c r="C28" t="s">
        <v>112</v>
      </c>
      <c r="D28" s="12" t="s">
        <v>217</v>
      </c>
      <c r="E28" s="12" t="s">
        <v>218</v>
      </c>
      <c r="F28" s="12" t="s">
        <v>219</v>
      </c>
      <c r="G28" s="12" t="s">
        <v>183</v>
      </c>
      <c r="H28">
        <v>2022</v>
      </c>
      <c r="I28">
        <v>73</v>
      </c>
      <c r="J28">
        <v>12</v>
      </c>
      <c r="K28" t="s">
        <v>184</v>
      </c>
      <c r="L28" t="str">
        <f>HYPERLINK("http://dx.doi.org/10.1016/j.jclepro.2022.131228","http://dx.doi.org/10.1016/j.jclepro.2022.131228")</f>
        <v>http://dx.doi.org/10.1016/j.jclepro.2022.131228</v>
      </c>
      <c r="M28" t="s">
        <v>168</v>
      </c>
    </row>
    <row r="29" spans="1:19" ht="315" x14ac:dyDescent="0.25">
      <c r="A29" s="19" t="s">
        <v>110</v>
      </c>
      <c r="B29" s="12" t="s">
        <v>220</v>
      </c>
      <c r="C29" t="s">
        <v>112</v>
      </c>
      <c r="D29" s="12" t="s">
        <v>221</v>
      </c>
      <c r="E29" s="12" t="s">
        <v>222</v>
      </c>
      <c r="G29" s="12" t="s">
        <v>122</v>
      </c>
      <c r="H29">
        <v>2021</v>
      </c>
      <c r="J29">
        <v>12</v>
      </c>
      <c r="K29" t="s">
        <v>123</v>
      </c>
    </row>
    <row r="30" spans="1:19" ht="195" x14ac:dyDescent="0.25">
      <c r="A30" s="19" t="s">
        <v>110</v>
      </c>
      <c r="B30" s="12" t="s">
        <v>223</v>
      </c>
      <c r="C30" t="s">
        <v>74</v>
      </c>
      <c r="D30" s="12" t="s">
        <v>224</v>
      </c>
      <c r="E30" s="12" t="s">
        <v>225</v>
      </c>
      <c r="G30" s="12" t="s">
        <v>122</v>
      </c>
      <c r="H30">
        <v>2020</v>
      </c>
      <c r="J30">
        <v>149</v>
      </c>
      <c r="K30" t="s">
        <v>123</v>
      </c>
    </row>
    <row r="31" spans="1:19" ht="255" x14ac:dyDescent="0.25">
      <c r="A31" s="19" t="s">
        <v>110</v>
      </c>
      <c r="B31" s="12" t="s">
        <v>226</v>
      </c>
      <c r="C31" t="s">
        <v>74</v>
      </c>
      <c r="D31" s="12" t="s">
        <v>227</v>
      </c>
      <c r="E31" s="12" t="s">
        <v>228</v>
      </c>
      <c r="F31" s="12" t="s">
        <v>229</v>
      </c>
      <c r="G31" s="12" t="s">
        <v>230</v>
      </c>
      <c r="H31">
        <v>2023</v>
      </c>
      <c r="I31">
        <v>18</v>
      </c>
      <c r="J31">
        <v>7</v>
      </c>
      <c r="K31" t="s">
        <v>117</v>
      </c>
    </row>
    <row r="32" spans="1:19" ht="360" x14ac:dyDescent="0.25">
      <c r="A32" s="19" t="s">
        <v>72</v>
      </c>
      <c r="B32" s="12" t="s">
        <v>231</v>
      </c>
      <c r="C32" t="s">
        <v>74</v>
      </c>
      <c r="D32" s="12" t="s">
        <v>232</v>
      </c>
      <c r="E32" s="12" t="s">
        <v>233</v>
      </c>
      <c r="F32" s="12" t="s">
        <v>234</v>
      </c>
      <c r="G32" s="12" t="s">
        <v>140</v>
      </c>
      <c r="H32">
        <v>2022</v>
      </c>
      <c r="I32">
        <v>37</v>
      </c>
      <c r="J32">
        <v>21</v>
      </c>
      <c r="K32" t="s">
        <v>86</v>
      </c>
      <c r="L32" t="str">
        <f>HYPERLINK("http://dx.doi.org/10.1016/j.resconrec.2021.106000","http://dx.doi.org/10.1016/j.resconrec.2021.106000")</f>
        <v>http://dx.doi.org/10.1016/j.resconrec.2021.106000</v>
      </c>
      <c r="M32" t="s">
        <v>141</v>
      </c>
      <c r="P32"/>
      <c r="Q32"/>
      <c r="R32"/>
      <c r="S32"/>
    </row>
    <row r="33" spans="1:13" ht="285" x14ac:dyDescent="0.25">
      <c r="A33" s="19" t="s">
        <v>72</v>
      </c>
      <c r="B33" s="12" t="s">
        <v>235</v>
      </c>
      <c r="C33" t="s">
        <v>74</v>
      </c>
      <c r="D33" s="12" t="s">
        <v>236</v>
      </c>
      <c r="E33" s="12" t="s">
        <v>237</v>
      </c>
      <c r="F33" s="12" t="s">
        <v>238</v>
      </c>
      <c r="G33" s="12" t="s">
        <v>239</v>
      </c>
      <c r="H33">
        <v>2023</v>
      </c>
      <c r="I33">
        <v>103</v>
      </c>
      <c r="J33">
        <v>1</v>
      </c>
      <c r="K33" t="s">
        <v>86</v>
      </c>
      <c r="L33" t="str">
        <f>HYPERLINK("http://dx.doi.org/10.1016/j.clet.2023.100684","http://dx.doi.org/10.1016/j.clet.2023.100684")</f>
        <v>http://dx.doi.org/10.1016/j.clet.2023.100684</v>
      </c>
      <c r="M33" t="s">
        <v>168</v>
      </c>
    </row>
    <row r="34" spans="1:13" ht="315" x14ac:dyDescent="0.25">
      <c r="A34" s="19" t="s">
        <v>72</v>
      </c>
      <c r="B34" s="12" t="s">
        <v>240</v>
      </c>
      <c r="C34" t="s">
        <v>74</v>
      </c>
      <c r="D34" s="12" t="s">
        <v>241</v>
      </c>
      <c r="E34" s="12" t="s">
        <v>242</v>
      </c>
      <c r="F34" s="12" t="s">
        <v>243</v>
      </c>
      <c r="G34" s="12" t="s">
        <v>140</v>
      </c>
      <c r="H34">
        <v>2019</v>
      </c>
      <c r="I34">
        <v>75</v>
      </c>
      <c r="J34">
        <v>76</v>
      </c>
      <c r="K34" t="s">
        <v>146</v>
      </c>
      <c r="L34" t="str">
        <f>HYPERLINK("http://dx.doi.org/10.1016/j.resconrec.2018.11.010","http://dx.doi.org/10.1016/j.resconrec.2018.11.010")</f>
        <v>http://dx.doi.org/10.1016/j.resconrec.2018.11.010</v>
      </c>
      <c r="M34" t="s">
        <v>141</v>
      </c>
    </row>
    <row r="35" spans="1:13" ht="300" x14ac:dyDescent="0.25">
      <c r="A35" s="19" t="s">
        <v>72</v>
      </c>
      <c r="B35" s="12" t="s">
        <v>244</v>
      </c>
      <c r="C35" s="12" t="s">
        <v>245</v>
      </c>
      <c r="D35" s="12" t="s">
        <v>246</v>
      </c>
      <c r="E35" s="12" t="s">
        <v>247</v>
      </c>
      <c r="F35" t="s">
        <v>248</v>
      </c>
      <c r="G35" s="12" t="s">
        <v>140</v>
      </c>
      <c r="H35">
        <v>2021</v>
      </c>
      <c r="I35">
        <v>63</v>
      </c>
      <c r="J35">
        <v>45</v>
      </c>
      <c r="K35" t="s">
        <v>86</v>
      </c>
      <c r="L35" t="str">
        <f>HYPERLINK("http://dx.doi.org/10.1016/j.resconrec.2020.105292","http://dx.doi.org/10.1016/j.resconrec.2020.105292")</f>
        <v>http://dx.doi.org/10.1016/j.resconrec.2020.105292</v>
      </c>
      <c r="M35" t="s">
        <v>141</v>
      </c>
    </row>
    <row r="36" spans="1:13" ht="300" x14ac:dyDescent="0.25">
      <c r="A36" s="19" t="s">
        <v>72</v>
      </c>
      <c r="B36" s="12" t="s">
        <v>249</v>
      </c>
      <c r="C36" t="s">
        <v>112</v>
      </c>
      <c r="D36" s="12" t="s">
        <v>250</v>
      </c>
      <c r="E36" s="12" t="s">
        <v>251</v>
      </c>
      <c r="F36" s="12" t="s">
        <v>252</v>
      </c>
      <c r="G36" s="12" t="s">
        <v>92</v>
      </c>
      <c r="H36">
        <v>2024</v>
      </c>
      <c r="I36">
        <v>77</v>
      </c>
      <c r="J36">
        <v>1</v>
      </c>
      <c r="K36" t="s">
        <v>86</v>
      </c>
      <c r="L36" t="str">
        <f>HYPERLINK("http://dx.doi.org/10.1016/j.jobe.2024.109024","http://dx.doi.org/10.1016/j.jobe.2024.109024")</f>
        <v>http://dx.doi.org/10.1016/j.jobe.2024.109024</v>
      </c>
      <c r="M36" t="s">
        <v>87</v>
      </c>
    </row>
    <row r="37" spans="1:13" ht="315" x14ac:dyDescent="0.25">
      <c r="A37" s="19" t="s">
        <v>72</v>
      </c>
      <c r="B37" s="12" t="s">
        <v>253</v>
      </c>
      <c r="C37" t="s">
        <v>112</v>
      </c>
      <c r="D37" s="12" t="s">
        <v>254</v>
      </c>
      <c r="E37" s="12" t="s">
        <v>255</v>
      </c>
      <c r="F37" s="12" t="s">
        <v>256</v>
      </c>
      <c r="G37" s="12" t="s">
        <v>140</v>
      </c>
      <c r="H37">
        <v>2022</v>
      </c>
      <c r="I37">
        <v>90</v>
      </c>
      <c r="J37">
        <v>21</v>
      </c>
      <c r="K37" t="s">
        <v>86</v>
      </c>
      <c r="L37" t="str">
        <f>HYPERLINK("http://dx.doi.org/10.1016/j.resconrec.2022.106388","http://dx.doi.org/10.1016/j.resconrec.2022.106388")</f>
        <v>http://dx.doi.org/10.1016/j.resconrec.2022.106388</v>
      </c>
      <c r="M37" t="s">
        <v>141</v>
      </c>
    </row>
    <row r="38" spans="1:13" ht="330" x14ac:dyDescent="0.25">
      <c r="A38" s="19" t="s">
        <v>72</v>
      </c>
      <c r="B38" s="12" t="s">
        <v>257</v>
      </c>
      <c r="C38" t="s">
        <v>112</v>
      </c>
      <c r="D38" s="12" t="s">
        <v>258</v>
      </c>
      <c r="E38" s="12" t="s">
        <v>259</v>
      </c>
      <c r="F38" s="12" t="s">
        <v>260</v>
      </c>
      <c r="G38" s="12" t="s">
        <v>183</v>
      </c>
      <c r="H38">
        <v>2023</v>
      </c>
      <c r="I38">
        <v>39</v>
      </c>
      <c r="J38">
        <v>6</v>
      </c>
      <c r="K38" t="s">
        <v>184</v>
      </c>
      <c r="L38" t="str">
        <f>HYPERLINK("http://dx.doi.org/10.1016/j.jclepro.2023.137137","http://dx.doi.org/10.1016/j.jclepro.2023.137137")</f>
        <v>http://dx.doi.org/10.1016/j.jclepro.2023.137137</v>
      </c>
      <c r="M38" t="s">
        <v>168</v>
      </c>
    </row>
    <row r="39" spans="1:13" ht="315" x14ac:dyDescent="0.25">
      <c r="A39" s="19" t="s">
        <v>72</v>
      </c>
      <c r="B39" s="12" t="s">
        <v>261</v>
      </c>
      <c r="C39" t="s">
        <v>112</v>
      </c>
      <c r="D39" s="12" t="s">
        <v>262</v>
      </c>
      <c r="E39" s="12" t="s">
        <v>263</v>
      </c>
      <c r="F39" s="12" t="s">
        <v>264</v>
      </c>
      <c r="G39" s="12" t="s">
        <v>92</v>
      </c>
      <c r="H39">
        <v>2024</v>
      </c>
      <c r="I39">
        <v>64</v>
      </c>
      <c r="J39">
        <v>0</v>
      </c>
      <c r="K39" t="s">
        <v>86</v>
      </c>
      <c r="L39" t="str">
        <f>HYPERLINK("http://dx.doi.org/10.1016/j.jobe.2024.108600","http://dx.doi.org/10.1016/j.jobe.2024.108600")</f>
        <v>http://dx.doi.org/10.1016/j.jobe.2024.108600</v>
      </c>
      <c r="M39" t="s">
        <v>87</v>
      </c>
    </row>
    <row r="40" spans="1:13" ht="180" x14ac:dyDescent="0.25">
      <c r="A40" s="19" t="s">
        <v>72</v>
      </c>
      <c r="B40" s="12" t="s">
        <v>265</v>
      </c>
      <c r="C40" t="s">
        <v>112</v>
      </c>
      <c r="D40" s="12" t="s">
        <v>266</v>
      </c>
      <c r="E40" s="12" t="s">
        <v>267</v>
      </c>
      <c r="F40" s="12" t="s">
        <v>268</v>
      </c>
      <c r="G40" s="12" t="s">
        <v>140</v>
      </c>
      <c r="H40">
        <v>2024</v>
      </c>
      <c r="I40">
        <v>75</v>
      </c>
      <c r="J40">
        <v>0</v>
      </c>
      <c r="K40" t="s">
        <v>86</v>
      </c>
      <c r="L40" t="str">
        <f>HYPERLINK("http://dx.doi.org/10.1016/j.resconrec.2024.107697","http://dx.doi.org/10.1016/j.resconrec.2024.107697")</f>
        <v>http://dx.doi.org/10.1016/j.resconrec.2024.107697</v>
      </c>
      <c r="M40" t="s">
        <v>141</v>
      </c>
    </row>
    <row r="41" spans="1:13" ht="360" x14ac:dyDescent="0.25">
      <c r="A41" s="19" t="s">
        <v>72</v>
      </c>
      <c r="B41" s="12" t="s">
        <v>269</v>
      </c>
      <c r="C41" t="s">
        <v>112</v>
      </c>
      <c r="D41" s="12" t="s">
        <v>270</v>
      </c>
      <c r="E41" s="12" t="s">
        <v>271</v>
      </c>
      <c r="F41" s="12" t="s">
        <v>272</v>
      </c>
      <c r="G41" s="12" t="s">
        <v>183</v>
      </c>
      <c r="H41">
        <v>2024</v>
      </c>
      <c r="I41">
        <v>46</v>
      </c>
      <c r="J41">
        <v>0</v>
      </c>
      <c r="K41" t="s">
        <v>184</v>
      </c>
      <c r="L41" t="str">
        <f>HYPERLINK("http://dx.doi.org/10.1016/j.jclepro.2024.142803","http://dx.doi.org/10.1016/j.jclepro.2024.142803")</f>
        <v>http://dx.doi.org/10.1016/j.jclepro.2024.142803</v>
      </c>
      <c r="M41" t="s">
        <v>168</v>
      </c>
    </row>
    <row r="42" spans="1:13" ht="225" x14ac:dyDescent="0.25">
      <c r="A42" s="19" t="s">
        <v>72</v>
      </c>
      <c r="B42" s="12" t="s">
        <v>273</v>
      </c>
      <c r="C42" t="s">
        <v>112</v>
      </c>
      <c r="D42" s="12" t="s">
        <v>274</v>
      </c>
      <c r="E42" s="12" t="s">
        <v>275</v>
      </c>
      <c r="F42" s="12" t="s">
        <v>276</v>
      </c>
      <c r="G42" s="12" t="s">
        <v>140</v>
      </c>
      <c r="H42">
        <v>2021</v>
      </c>
      <c r="I42">
        <v>64</v>
      </c>
      <c r="J42">
        <v>46</v>
      </c>
      <c r="K42" t="s">
        <v>86</v>
      </c>
      <c r="L42" t="str">
        <f>HYPERLINK("http://dx.doi.org/10.1016/j.resconrec.2021.105555","http://dx.doi.org/10.1016/j.resconrec.2021.105555")</f>
        <v>http://dx.doi.org/10.1016/j.resconrec.2021.105555</v>
      </c>
      <c r="M42" t="s">
        <v>141</v>
      </c>
    </row>
    <row r="43" spans="1:13" ht="409.5" x14ac:dyDescent="0.25">
      <c r="A43" s="19" t="s">
        <v>72</v>
      </c>
      <c r="B43" s="12" t="s">
        <v>277</v>
      </c>
      <c r="C43" t="s">
        <v>112</v>
      </c>
      <c r="D43" s="12" t="s">
        <v>278</v>
      </c>
      <c r="E43" s="12" t="s">
        <v>279</v>
      </c>
      <c r="F43" s="12" t="s">
        <v>280</v>
      </c>
      <c r="G43" s="12" t="s">
        <v>78</v>
      </c>
      <c r="H43">
        <v>2023</v>
      </c>
      <c r="I43">
        <v>121</v>
      </c>
      <c r="J43">
        <v>27</v>
      </c>
      <c r="K43" t="s">
        <v>79</v>
      </c>
      <c r="L43" t="str">
        <f>HYPERLINK("http://dx.doi.org/10.1016/j.enbuild.2023.113025","http://dx.doi.org/10.1016/j.enbuild.2023.113025")</f>
        <v>http://dx.doi.org/10.1016/j.enbuild.2023.113025</v>
      </c>
      <c r="M43" t="s">
        <v>80</v>
      </c>
    </row>
    <row r="44" spans="1:13" ht="300" x14ac:dyDescent="0.25">
      <c r="A44" s="19" t="s">
        <v>72</v>
      </c>
      <c r="B44" s="12" t="s">
        <v>281</v>
      </c>
      <c r="C44" t="s">
        <v>112</v>
      </c>
      <c r="D44" s="12" t="s">
        <v>282</v>
      </c>
      <c r="E44" s="12" t="s">
        <v>283</v>
      </c>
      <c r="F44" t="s">
        <v>284</v>
      </c>
      <c r="G44" s="12" t="s">
        <v>197</v>
      </c>
      <c r="H44">
        <v>2024</v>
      </c>
      <c r="I44">
        <v>81</v>
      </c>
      <c r="J44">
        <v>0</v>
      </c>
      <c r="K44" t="s">
        <v>198</v>
      </c>
      <c r="L44" t="str">
        <f>HYPERLINK("http://dx.doi.org/10.1080/09613218.2024.2375334","http://dx.doi.org/10.1080/09613218.2024.2375334")</f>
        <v>http://dx.doi.org/10.1080/09613218.2024.2375334</v>
      </c>
      <c r="M44" t="s">
        <v>199</v>
      </c>
    </row>
    <row r="45" spans="1:13" ht="330" x14ac:dyDescent="0.25">
      <c r="A45" s="19" t="s">
        <v>72</v>
      </c>
      <c r="B45" s="12" t="s">
        <v>285</v>
      </c>
      <c r="C45" t="s">
        <v>112</v>
      </c>
      <c r="D45" s="12" t="s">
        <v>286</v>
      </c>
      <c r="E45" s="12" t="s">
        <v>287</v>
      </c>
      <c r="F45" s="12" t="s">
        <v>288</v>
      </c>
      <c r="G45" s="12" t="s">
        <v>134</v>
      </c>
      <c r="H45">
        <v>2024</v>
      </c>
      <c r="I45">
        <v>109</v>
      </c>
      <c r="J45">
        <v>0</v>
      </c>
      <c r="K45" t="s">
        <v>135</v>
      </c>
      <c r="L45" t="str">
        <f>HYPERLINK("http://dx.doi.org/10.1016/j.buildenv.2024.111866","http://dx.doi.org/10.1016/j.buildenv.2024.111866")</f>
        <v>http://dx.doi.org/10.1016/j.buildenv.2024.111866</v>
      </c>
      <c r="M45" t="s">
        <v>87</v>
      </c>
    </row>
    <row r="46" spans="1:13" ht="360" x14ac:dyDescent="0.25">
      <c r="A46" s="19" t="s">
        <v>72</v>
      </c>
      <c r="B46" s="12" t="s">
        <v>289</v>
      </c>
      <c r="C46" t="s">
        <v>112</v>
      </c>
      <c r="D46" s="12" t="s">
        <v>290</v>
      </c>
      <c r="E46" s="12" t="s">
        <v>291</v>
      </c>
      <c r="F46" s="12" t="s">
        <v>292</v>
      </c>
      <c r="G46" s="12" t="s">
        <v>183</v>
      </c>
      <c r="H46">
        <v>2024</v>
      </c>
      <c r="I46">
        <v>87</v>
      </c>
      <c r="J46">
        <v>1</v>
      </c>
      <c r="K46" t="s">
        <v>184</v>
      </c>
      <c r="L46" t="str">
        <f>HYPERLINK("http://dx.doi.org/10.1016/j.jclepro.2024.141566","http://dx.doi.org/10.1016/j.jclepro.2024.141566")</f>
        <v>http://dx.doi.org/10.1016/j.jclepro.2024.141566</v>
      </c>
      <c r="M46" t="s">
        <v>168</v>
      </c>
    </row>
    <row r="47" spans="1:13" ht="300" x14ac:dyDescent="0.25">
      <c r="A47" s="19" t="s">
        <v>72</v>
      </c>
      <c r="B47" s="12" t="s">
        <v>293</v>
      </c>
      <c r="C47" t="s">
        <v>112</v>
      </c>
      <c r="D47" s="12" t="s">
        <v>294</v>
      </c>
      <c r="E47" s="12" t="s">
        <v>295</v>
      </c>
      <c r="F47" s="12" t="s">
        <v>296</v>
      </c>
      <c r="G47" s="12" t="s">
        <v>140</v>
      </c>
      <c r="H47">
        <v>2020</v>
      </c>
      <c r="I47">
        <v>41</v>
      </c>
      <c r="J47">
        <v>33</v>
      </c>
      <c r="K47" t="s">
        <v>86</v>
      </c>
      <c r="L47" t="str">
        <f>HYPERLINK("http://dx.doi.org/10.1016/j.resconrec.2020.105026","http://dx.doi.org/10.1016/j.resconrec.2020.105026")</f>
        <v>http://dx.doi.org/10.1016/j.resconrec.2020.105026</v>
      </c>
      <c r="M47" t="s">
        <v>141</v>
      </c>
    </row>
    <row r="48" spans="1:13" ht="195" x14ac:dyDescent="0.25">
      <c r="A48" s="19" t="s">
        <v>72</v>
      </c>
      <c r="B48" s="12" t="s">
        <v>297</v>
      </c>
      <c r="C48" t="s">
        <v>112</v>
      </c>
      <c r="D48" s="12" t="s">
        <v>298</v>
      </c>
      <c r="E48" s="12" t="s">
        <v>299</v>
      </c>
      <c r="F48" t="s">
        <v>300</v>
      </c>
      <c r="G48" s="12" t="s">
        <v>140</v>
      </c>
      <c r="H48">
        <v>2022</v>
      </c>
      <c r="I48">
        <v>82</v>
      </c>
      <c r="J48">
        <v>30</v>
      </c>
      <c r="K48" t="s">
        <v>86</v>
      </c>
      <c r="L48" t="str">
        <f>HYPERLINK("http://dx.doi.org/10.1016/j.resconrec.2022.106583","http://dx.doi.org/10.1016/j.resconrec.2022.106583")</f>
        <v>http://dx.doi.org/10.1016/j.resconrec.2022.106583</v>
      </c>
      <c r="M48" t="s">
        <v>141</v>
      </c>
    </row>
    <row r="49" spans="1:13" ht="330" x14ac:dyDescent="0.25">
      <c r="A49" s="19" t="s">
        <v>72</v>
      </c>
      <c r="B49" s="12" t="s">
        <v>301</v>
      </c>
      <c r="C49" t="s">
        <v>148</v>
      </c>
      <c r="D49" s="12" t="s">
        <v>302</v>
      </c>
      <c r="E49" s="12" t="s">
        <v>303</v>
      </c>
      <c r="F49" s="12" t="s">
        <v>304</v>
      </c>
      <c r="G49" s="12" t="s">
        <v>305</v>
      </c>
      <c r="H49">
        <v>2022</v>
      </c>
      <c r="I49">
        <v>262</v>
      </c>
      <c r="J49">
        <v>78</v>
      </c>
      <c r="K49" t="s">
        <v>135</v>
      </c>
      <c r="L49" t="str">
        <f>HYPERLINK("http://dx.doi.org/10.1016/j.rser.2021.111962","http://dx.doi.org/10.1016/j.rser.2021.111962")</f>
        <v>http://dx.doi.org/10.1016/j.rser.2021.111962</v>
      </c>
      <c r="M49" t="s">
        <v>306</v>
      </c>
    </row>
    <row r="50" spans="1:13" ht="300" x14ac:dyDescent="0.25">
      <c r="A50" s="19" t="s">
        <v>110</v>
      </c>
      <c r="B50" s="12" t="s">
        <v>307</v>
      </c>
      <c r="C50" t="s">
        <v>112</v>
      </c>
      <c r="D50" s="12" t="s">
        <v>308</v>
      </c>
      <c r="E50" s="12" t="s">
        <v>309</v>
      </c>
      <c r="F50" s="12" t="s">
        <v>310</v>
      </c>
      <c r="G50" s="12" t="s">
        <v>230</v>
      </c>
      <c r="H50">
        <v>2023</v>
      </c>
      <c r="I50">
        <v>21</v>
      </c>
      <c r="J50">
        <v>12</v>
      </c>
      <c r="K50" t="s">
        <v>117</v>
      </c>
    </row>
    <row r="51" spans="1:13" ht="315" x14ac:dyDescent="0.25">
      <c r="A51" s="19" t="s">
        <v>72</v>
      </c>
      <c r="B51" s="12" t="s">
        <v>311</v>
      </c>
      <c r="C51" t="s">
        <v>112</v>
      </c>
      <c r="D51" s="12" t="s">
        <v>312</v>
      </c>
      <c r="E51" s="12" t="s">
        <v>313</v>
      </c>
      <c r="F51" s="12" t="s">
        <v>314</v>
      </c>
      <c r="G51" s="12" t="s">
        <v>183</v>
      </c>
      <c r="H51">
        <v>2022</v>
      </c>
      <c r="I51">
        <v>58</v>
      </c>
      <c r="J51">
        <v>1</v>
      </c>
      <c r="K51" t="s">
        <v>184</v>
      </c>
      <c r="L51" t="str">
        <f>HYPERLINK("http://dx.doi.org/10.1016/j.jclepro.2022.133657","http://dx.doi.org/10.1016/j.jclepro.2022.133657")</f>
        <v>http://dx.doi.org/10.1016/j.jclepro.2022.133657</v>
      </c>
      <c r="M51" t="s">
        <v>168</v>
      </c>
    </row>
    <row r="52" spans="1:13" ht="360" x14ac:dyDescent="0.25">
      <c r="A52" s="19" t="s">
        <v>72</v>
      </c>
      <c r="B52" s="12" t="s">
        <v>315</v>
      </c>
      <c r="C52" t="s">
        <v>112</v>
      </c>
      <c r="D52" s="12" t="s">
        <v>316</v>
      </c>
      <c r="E52" s="12" t="s">
        <v>317</v>
      </c>
      <c r="F52" s="12" t="s">
        <v>318</v>
      </c>
      <c r="G52" s="12" t="s">
        <v>78</v>
      </c>
      <c r="H52">
        <v>2024</v>
      </c>
      <c r="I52">
        <v>99</v>
      </c>
      <c r="J52">
        <v>0</v>
      </c>
      <c r="K52" t="s">
        <v>79</v>
      </c>
      <c r="L52" t="str">
        <f>HYPERLINK("http://dx.doi.org/10.1016/j.enbuild.2024.114491","http://dx.doi.org/10.1016/j.enbuild.2024.114491")</f>
        <v>http://dx.doi.org/10.1016/j.enbuild.2024.114491</v>
      </c>
      <c r="M52" t="s">
        <v>80</v>
      </c>
    </row>
    <row r="53" spans="1:13" ht="345" x14ac:dyDescent="0.25">
      <c r="A53" s="19" t="s">
        <v>72</v>
      </c>
      <c r="B53" s="12" t="s">
        <v>319</v>
      </c>
      <c r="C53" t="s">
        <v>112</v>
      </c>
      <c r="D53" s="12" t="s">
        <v>320</v>
      </c>
      <c r="E53" s="12" t="s">
        <v>321</v>
      </c>
      <c r="F53" s="12" t="s">
        <v>322</v>
      </c>
      <c r="G53" s="12" t="s">
        <v>183</v>
      </c>
      <c r="H53">
        <v>2017</v>
      </c>
      <c r="I53">
        <v>38</v>
      </c>
      <c r="J53">
        <v>141</v>
      </c>
      <c r="K53" t="s">
        <v>184</v>
      </c>
      <c r="L53" t="str">
        <f>HYPERLINK("http://dx.doi.org/10.1016/j.jclepro.2017.02.006","http://dx.doi.org/10.1016/j.jclepro.2017.02.006")</f>
        <v>http://dx.doi.org/10.1016/j.jclepro.2017.02.006</v>
      </c>
      <c r="M53" t="s">
        <v>168</v>
      </c>
    </row>
    <row r="54" spans="1:13" ht="360" x14ac:dyDescent="0.25">
      <c r="A54" s="19" t="s">
        <v>72</v>
      </c>
      <c r="B54" s="12" t="s">
        <v>323</v>
      </c>
      <c r="C54" t="s">
        <v>112</v>
      </c>
      <c r="D54" s="12" t="s">
        <v>324</v>
      </c>
      <c r="E54" s="12" t="s">
        <v>325</v>
      </c>
      <c r="F54" s="12" t="s">
        <v>326</v>
      </c>
      <c r="G54" s="12" t="s">
        <v>327</v>
      </c>
      <c r="H54">
        <v>2023</v>
      </c>
      <c r="I54">
        <v>88</v>
      </c>
      <c r="J54">
        <v>8</v>
      </c>
      <c r="K54" t="s">
        <v>86</v>
      </c>
      <c r="L54" t="str">
        <f>HYPERLINK("http://dx.doi.org/10.1016/j.spc.2023.03.001","http://dx.doi.org/10.1016/j.spc.2023.03.001")</f>
        <v>http://dx.doi.org/10.1016/j.spc.2023.03.001</v>
      </c>
      <c r="M54" t="s">
        <v>328</v>
      </c>
    </row>
    <row r="55" spans="1:13" ht="345" x14ac:dyDescent="0.25">
      <c r="A55" s="19" t="s">
        <v>72</v>
      </c>
      <c r="B55" s="12" t="s">
        <v>329</v>
      </c>
      <c r="C55" t="s">
        <v>112</v>
      </c>
      <c r="D55" s="12" t="s">
        <v>330</v>
      </c>
      <c r="E55" s="12" t="s">
        <v>331</v>
      </c>
      <c r="F55" s="12" t="s">
        <v>332</v>
      </c>
      <c r="G55" s="12" t="s">
        <v>140</v>
      </c>
      <c r="H55">
        <v>2021</v>
      </c>
      <c r="I55">
        <v>60</v>
      </c>
      <c r="J55">
        <v>30</v>
      </c>
      <c r="K55" t="s">
        <v>86</v>
      </c>
      <c r="L55" t="str">
        <f>HYPERLINK("http://dx.doi.org/10.1016/j.resconrec.2021.105754","http://dx.doi.org/10.1016/j.resconrec.2021.105754")</f>
        <v>http://dx.doi.org/10.1016/j.resconrec.2021.105754</v>
      </c>
      <c r="M55" t="s">
        <v>141</v>
      </c>
    </row>
  </sheetData>
  <conditionalFormatting sqref="C3:C45">
    <cfRule type="containsText" dxfId="4" priority="4" stopIfTrue="1" operator="containsText" text="NS">
      <formula>NOT(ISERROR(SEARCH("NS",C3)))</formula>
    </cfRule>
    <cfRule type="containsText" dxfId="3" priority="5" stopIfTrue="1" operator="containsText" text="SLC">
      <formula>NOT(ISERROR(SEARCH("SLC",C3)))</formula>
    </cfRule>
  </conditionalFormatting>
  <conditionalFormatting sqref="C46:C55">
    <cfRule type="containsText" dxfId="2" priority="1" operator="containsText" text="REP">
      <formula>NOT(ISERROR(SEARCH("REP",C46)))</formula>
    </cfRule>
    <cfRule type="containsText" dxfId="1" priority="2" operator="containsText" text="NS">
      <formula>NOT(ISERROR(SEARCH("NS",C46)))</formula>
    </cfRule>
    <cfRule type="containsText" dxfId="0" priority="3" operator="containsText" text="SLC">
      <formula>NOT(ISERROR(SEARCH("SLC",C46)))</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12C2A-46D4-4FEC-8248-348E533F3C00}">
  <dimension ref="A1:AB51"/>
  <sheetViews>
    <sheetView tabSelected="1" workbookViewId="0">
      <selection activeCell="H3" sqref="H3"/>
    </sheetView>
  </sheetViews>
  <sheetFormatPr defaultRowHeight="15" x14ac:dyDescent="0.25"/>
  <cols>
    <col min="1" max="1" width="7.28515625" customWidth="1"/>
    <col min="2" max="2" width="15.42578125" style="23" customWidth="1"/>
    <col min="3" max="3" width="30.140625" style="12" customWidth="1"/>
    <col min="4" max="4" width="19.7109375" style="39" customWidth="1"/>
    <col min="5" max="5" width="15.85546875" style="12" customWidth="1"/>
    <col min="6" max="6" width="15.85546875" style="30" customWidth="1"/>
    <col min="7" max="8" width="15.85546875" style="12" customWidth="1"/>
    <col min="9" max="28" width="19.42578125" customWidth="1"/>
  </cols>
  <sheetData>
    <row r="1" spans="1:28" x14ac:dyDescent="0.25">
      <c r="I1" s="50" t="s">
        <v>528</v>
      </c>
      <c r="J1" s="50"/>
      <c r="K1" s="50"/>
      <c r="L1" s="50"/>
      <c r="M1" s="50"/>
      <c r="N1" s="50"/>
      <c r="O1" s="50"/>
      <c r="P1" s="50"/>
      <c r="Q1" s="50"/>
      <c r="R1" s="50"/>
      <c r="S1" s="50"/>
      <c r="T1" s="50"/>
      <c r="U1" s="50"/>
      <c r="V1" s="50"/>
      <c r="W1" s="50"/>
      <c r="X1" s="50"/>
      <c r="Y1" s="50"/>
      <c r="Z1" s="50"/>
      <c r="AA1" s="50"/>
      <c r="AB1" s="50"/>
    </row>
    <row r="2" spans="1:28" ht="30" x14ac:dyDescent="0.25">
      <c r="A2" s="15" t="s">
        <v>59</v>
      </c>
      <c r="B2" s="42" t="s">
        <v>61</v>
      </c>
      <c r="C2" s="26" t="s">
        <v>62</v>
      </c>
      <c r="D2" s="40" t="s">
        <v>334</v>
      </c>
      <c r="E2" s="31" t="s">
        <v>335</v>
      </c>
      <c r="F2" s="32" t="s">
        <v>336</v>
      </c>
      <c r="G2" s="33" t="s">
        <v>337</v>
      </c>
      <c r="H2" s="34" t="s">
        <v>529</v>
      </c>
      <c r="I2" s="44" t="s">
        <v>508</v>
      </c>
      <c r="J2" s="44" t="s">
        <v>509</v>
      </c>
      <c r="K2" s="44" t="s">
        <v>510</v>
      </c>
      <c r="L2" s="44" t="s">
        <v>511</v>
      </c>
      <c r="M2" s="44" t="s">
        <v>512</v>
      </c>
      <c r="N2" s="44" t="s">
        <v>513</v>
      </c>
      <c r="O2" s="44" t="s">
        <v>514</v>
      </c>
      <c r="P2" s="44" t="s">
        <v>515</v>
      </c>
      <c r="Q2" s="44" t="s">
        <v>516</v>
      </c>
      <c r="R2" s="44" t="s">
        <v>517</v>
      </c>
      <c r="S2" s="44" t="s">
        <v>518</v>
      </c>
      <c r="T2" s="44" t="s">
        <v>519</v>
      </c>
      <c r="U2" s="44" t="s">
        <v>520</v>
      </c>
      <c r="V2" s="44" t="s">
        <v>521</v>
      </c>
      <c r="W2" s="44" t="s">
        <v>522</v>
      </c>
      <c r="X2" s="44" t="s">
        <v>523</v>
      </c>
      <c r="Y2" s="44" t="s">
        <v>524</v>
      </c>
      <c r="Z2" s="44" t="s">
        <v>525</v>
      </c>
      <c r="AA2" s="44" t="s">
        <v>526</v>
      </c>
      <c r="AB2" s="44" t="s">
        <v>527</v>
      </c>
    </row>
    <row r="3" spans="1:28" ht="81" x14ac:dyDescent="0.25">
      <c r="A3" s="25" t="s">
        <v>72</v>
      </c>
      <c r="B3" s="42" t="s">
        <v>73</v>
      </c>
      <c r="C3" s="26" t="s">
        <v>75</v>
      </c>
      <c r="D3" s="40" t="s">
        <v>449</v>
      </c>
      <c r="E3" s="31" t="s">
        <v>450</v>
      </c>
      <c r="F3" s="37" t="s">
        <v>451</v>
      </c>
      <c r="G3" s="33" t="s">
        <v>452</v>
      </c>
      <c r="H3" s="28" t="s">
        <v>488</v>
      </c>
      <c r="I3" s="45">
        <v>0</v>
      </c>
      <c r="J3" s="46">
        <v>5</v>
      </c>
      <c r="K3" s="46">
        <v>1</v>
      </c>
      <c r="L3" s="45">
        <v>0</v>
      </c>
      <c r="M3" s="45">
        <v>0</v>
      </c>
      <c r="N3" s="45">
        <v>0</v>
      </c>
      <c r="O3" s="45">
        <v>0</v>
      </c>
      <c r="P3" s="45">
        <v>0</v>
      </c>
      <c r="Q3" s="45">
        <v>0</v>
      </c>
      <c r="R3" s="45">
        <v>0</v>
      </c>
      <c r="S3" s="45">
        <v>0</v>
      </c>
      <c r="T3" s="45">
        <v>0</v>
      </c>
      <c r="U3" s="45">
        <v>0</v>
      </c>
      <c r="V3" s="45">
        <v>0</v>
      </c>
      <c r="W3" s="46">
        <v>1</v>
      </c>
      <c r="X3" s="45">
        <v>0</v>
      </c>
      <c r="Y3" s="46">
        <v>3</v>
      </c>
      <c r="Z3" s="45">
        <v>0</v>
      </c>
      <c r="AA3" s="46">
        <v>1</v>
      </c>
      <c r="AB3" s="45">
        <v>0</v>
      </c>
    </row>
    <row r="4" spans="1:28" ht="54" x14ac:dyDescent="0.25">
      <c r="A4" s="15" t="s">
        <v>72</v>
      </c>
      <c r="B4" s="42" t="s">
        <v>81</v>
      </c>
      <c r="C4" s="26" t="s">
        <v>82</v>
      </c>
      <c r="D4" s="40" t="s">
        <v>445</v>
      </c>
      <c r="E4" s="31" t="s">
        <v>446</v>
      </c>
      <c r="F4" s="37" t="s">
        <v>447</v>
      </c>
      <c r="G4" s="33" t="s">
        <v>448</v>
      </c>
      <c r="H4" s="28" t="s">
        <v>487</v>
      </c>
      <c r="I4" s="47">
        <v>7</v>
      </c>
      <c r="J4" s="45">
        <v>0</v>
      </c>
      <c r="K4" s="46">
        <v>1</v>
      </c>
      <c r="L4" s="45">
        <v>0</v>
      </c>
      <c r="M4" s="46">
        <v>1</v>
      </c>
      <c r="N4" s="45">
        <v>0</v>
      </c>
      <c r="O4" s="45">
        <v>0</v>
      </c>
      <c r="P4" s="45">
        <v>0</v>
      </c>
      <c r="Q4" s="46">
        <v>4</v>
      </c>
      <c r="R4" s="45">
        <v>0</v>
      </c>
      <c r="S4" s="45">
        <v>0</v>
      </c>
      <c r="T4" s="45">
        <v>0</v>
      </c>
      <c r="U4" s="46">
        <v>3</v>
      </c>
      <c r="V4" s="47">
        <v>4</v>
      </c>
      <c r="W4" s="45">
        <v>0</v>
      </c>
      <c r="X4" s="46">
        <v>2</v>
      </c>
      <c r="Y4" s="47">
        <v>6</v>
      </c>
      <c r="Z4" s="45">
        <v>0</v>
      </c>
      <c r="AA4" s="46">
        <v>1</v>
      </c>
      <c r="AB4" s="46">
        <v>5</v>
      </c>
    </row>
    <row r="5" spans="1:28" ht="60" x14ac:dyDescent="0.25">
      <c r="A5" s="15" t="s">
        <v>72</v>
      </c>
      <c r="B5" s="42" t="s">
        <v>88</v>
      </c>
      <c r="C5" s="26" t="s">
        <v>89</v>
      </c>
      <c r="D5" s="40" t="s">
        <v>374</v>
      </c>
      <c r="E5" s="31" t="s">
        <v>375</v>
      </c>
      <c r="F5" s="32" t="s">
        <v>356</v>
      </c>
      <c r="G5" s="33" t="s">
        <v>376</v>
      </c>
      <c r="H5" s="28" t="s">
        <v>469</v>
      </c>
      <c r="I5" s="46">
        <v>3</v>
      </c>
      <c r="J5" s="45">
        <v>0</v>
      </c>
      <c r="K5" s="46">
        <v>1</v>
      </c>
      <c r="L5" s="45">
        <v>0</v>
      </c>
      <c r="M5" s="45">
        <v>0</v>
      </c>
      <c r="N5" s="45">
        <v>0</v>
      </c>
      <c r="O5" s="46">
        <v>3</v>
      </c>
      <c r="P5" s="45">
        <v>0</v>
      </c>
      <c r="Q5" s="46">
        <v>1</v>
      </c>
      <c r="R5" s="45">
        <v>0</v>
      </c>
      <c r="S5" s="45">
        <v>0</v>
      </c>
      <c r="T5" s="46">
        <v>3</v>
      </c>
      <c r="U5" s="46">
        <v>4</v>
      </c>
      <c r="V5" s="45">
        <v>0</v>
      </c>
      <c r="W5" s="46">
        <v>1</v>
      </c>
      <c r="X5" s="46">
        <v>1</v>
      </c>
      <c r="Y5" s="48">
        <v>8</v>
      </c>
      <c r="Z5" s="45">
        <v>0</v>
      </c>
      <c r="AA5" s="46">
        <v>2</v>
      </c>
      <c r="AB5" s="46">
        <v>2</v>
      </c>
    </row>
    <row r="6" spans="1:28" ht="45" x14ac:dyDescent="0.25">
      <c r="A6" s="15" t="s">
        <v>72</v>
      </c>
      <c r="B6" s="42" t="s">
        <v>93</v>
      </c>
      <c r="C6" s="26" t="s">
        <v>94</v>
      </c>
      <c r="D6" s="40" t="s">
        <v>433</v>
      </c>
      <c r="E6" s="31"/>
      <c r="F6" s="32" t="s">
        <v>434</v>
      </c>
      <c r="G6" s="33" t="s">
        <v>394</v>
      </c>
      <c r="H6" s="28" t="s">
        <v>506</v>
      </c>
      <c r="I6" s="46">
        <v>2</v>
      </c>
      <c r="J6" s="45">
        <v>0</v>
      </c>
      <c r="K6" s="45">
        <v>0</v>
      </c>
      <c r="L6" s="45">
        <v>0</v>
      </c>
      <c r="M6" s="46">
        <v>2</v>
      </c>
      <c r="N6" s="45">
        <v>0</v>
      </c>
      <c r="O6" s="46">
        <v>1</v>
      </c>
      <c r="P6" s="45">
        <v>0</v>
      </c>
      <c r="Q6" s="46">
        <v>2</v>
      </c>
      <c r="R6" s="45">
        <v>0</v>
      </c>
      <c r="S6" s="45">
        <v>0</v>
      </c>
      <c r="T6" s="45">
        <v>0</v>
      </c>
      <c r="U6" s="45">
        <v>0</v>
      </c>
      <c r="V6" s="45">
        <v>0</v>
      </c>
      <c r="W6" s="46">
        <v>1</v>
      </c>
      <c r="X6" s="45">
        <v>0</v>
      </c>
      <c r="Y6" s="46">
        <v>2</v>
      </c>
      <c r="Z6" s="45">
        <v>0</v>
      </c>
      <c r="AA6" s="45">
        <v>0</v>
      </c>
      <c r="AB6" s="45">
        <v>0</v>
      </c>
    </row>
    <row r="7" spans="1:28" ht="30" x14ac:dyDescent="0.25">
      <c r="A7" s="15" t="s">
        <v>72</v>
      </c>
      <c r="B7" s="42" t="s">
        <v>99</v>
      </c>
      <c r="C7" s="24" t="s">
        <v>100</v>
      </c>
      <c r="D7" s="40" t="s">
        <v>500</v>
      </c>
      <c r="E7" s="31" t="s">
        <v>502</v>
      </c>
      <c r="F7" s="32" t="s">
        <v>501</v>
      </c>
      <c r="G7" s="33" t="s">
        <v>380</v>
      </c>
      <c r="H7" s="28" t="s">
        <v>471</v>
      </c>
      <c r="I7" s="45">
        <v>0</v>
      </c>
      <c r="J7" s="45">
        <v>0</v>
      </c>
      <c r="K7" s="45">
        <v>0</v>
      </c>
      <c r="L7" s="45">
        <v>0</v>
      </c>
      <c r="M7" s="45">
        <v>0</v>
      </c>
      <c r="N7" s="45">
        <v>0</v>
      </c>
      <c r="O7" s="45">
        <v>0</v>
      </c>
      <c r="P7" s="45">
        <v>0</v>
      </c>
      <c r="Q7" s="45">
        <v>0</v>
      </c>
      <c r="R7" s="45">
        <v>0</v>
      </c>
      <c r="S7" s="45">
        <v>0</v>
      </c>
      <c r="T7" s="45">
        <v>0</v>
      </c>
      <c r="U7" s="45">
        <v>0</v>
      </c>
      <c r="V7" s="45">
        <v>0</v>
      </c>
      <c r="W7" s="45">
        <v>0</v>
      </c>
      <c r="X7" s="45">
        <v>0</v>
      </c>
      <c r="Y7" s="45">
        <v>0</v>
      </c>
      <c r="Z7" s="46">
        <v>1</v>
      </c>
      <c r="AA7" s="45">
        <v>0</v>
      </c>
      <c r="AB7" s="46">
        <v>1</v>
      </c>
    </row>
    <row r="8" spans="1:28" ht="94.5" x14ac:dyDescent="0.25">
      <c r="A8" s="15" t="s">
        <v>110</v>
      </c>
      <c r="B8" s="42" t="s">
        <v>111</v>
      </c>
      <c r="C8" s="26" t="s">
        <v>113</v>
      </c>
      <c r="D8" s="38" t="s">
        <v>358</v>
      </c>
      <c r="E8" s="31" t="s">
        <v>359</v>
      </c>
      <c r="F8" s="32" t="s">
        <v>493</v>
      </c>
      <c r="G8" s="33" t="s">
        <v>360</v>
      </c>
      <c r="H8" s="28" t="s">
        <v>465</v>
      </c>
      <c r="I8" s="46">
        <v>4</v>
      </c>
      <c r="J8" s="45">
        <v>0</v>
      </c>
      <c r="K8" s="45">
        <v>0</v>
      </c>
      <c r="L8" s="45">
        <v>0</v>
      </c>
      <c r="M8" s="45">
        <v>0</v>
      </c>
      <c r="N8" s="45">
        <v>0</v>
      </c>
      <c r="O8" s="46">
        <v>2</v>
      </c>
      <c r="P8" s="45">
        <v>0</v>
      </c>
      <c r="Q8" s="45">
        <v>0</v>
      </c>
      <c r="R8" s="46">
        <v>1</v>
      </c>
      <c r="S8" s="45">
        <v>0</v>
      </c>
      <c r="T8" s="46">
        <v>1</v>
      </c>
      <c r="U8" s="45">
        <v>0</v>
      </c>
      <c r="V8" s="48">
        <v>7</v>
      </c>
      <c r="W8" s="46">
        <v>1</v>
      </c>
      <c r="X8" s="47">
        <v>4</v>
      </c>
      <c r="Y8" s="45">
        <v>0</v>
      </c>
      <c r="Z8" s="46">
        <v>1</v>
      </c>
      <c r="AA8" s="45">
        <v>0</v>
      </c>
      <c r="AB8" s="45">
        <v>0</v>
      </c>
    </row>
    <row r="9" spans="1:28" ht="120" x14ac:dyDescent="0.25">
      <c r="A9" s="15" t="s">
        <v>110</v>
      </c>
      <c r="B9" s="42" t="s">
        <v>118</v>
      </c>
      <c r="C9" s="26" t="s">
        <v>119</v>
      </c>
      <c r="D9" s="40" t="s">
        <v>425</v>
      </c>
      <c r="E9" s="31" t="s">
        <v>415</v>
      </c>
      <c r="F9" s="32" t="s">
        <v>426</v>
      </c>
      <c r="G9" s="33" t="s">
        <v>427</v>
      </c>
      <c r="H9" s="28" t="s">
        <v>464</v>
      </c>
      <c r="I9" s="46">
        <v>1</v>
      </c>
      <c r="J9" s="45">
        <v>0</v>
      </c>
      <c r="K9" s="45">
        <v>0</v>
      </c>
      <c r="L9" s="45">
        <v>0</v>
      </c>
      <c r="M9" s="45">
        <v>0</v>
      </c>
      <c r="N9" s="45">
        <v>0</v>
      </c>
      <c r="O9" s="45">
        <v>0</v>
      </c>
      <c r="P9" s="45">
        <v>0</v>
      </c>
      <c r="Q9" s="45">
        <v>0</v>
      </c>
      <c r="R9" s="45">
        <v>0</v>
      </c>
      <c r="S9" s="45">
        <v>0</v>
      </c>
      <c r="T9" s="45">
        <v>0</v>
      </c>
      <c r="U9" s="46">
        <v>1</v>
      </c>
      <c r="V9" s="45">
        <v>0</v>
      </c>
      <c r="W9" s="46">
        <v>1</v>
      </c>
      <c r="X9" s="45">
        <v>0</v>
      </c>
      <c r="Y9" s="45">
        <v>0</v>
      </c>
      <c r="Z9" s="45">
        <v>0</v>
      </c>
      <c r="AA9" s="45">
        <v>0</v>
      </c>
      <c r="AB9" s="45">
        <v>0</v>
      </c>
    </row>
    <row r="10" spans="1:28" ht="75" x14ac:dyDescent="0.25">
      <c r="A10" s="15" t="s">
        <v>110</v>
      </c>
      <c r="B10" s="42" t="s">
        <v>124</v>
      </c>
      <c r="C10" s="26" t="s">
        <v>125</v>
      </c>
      <c r="D10" s="40" t="s">
        <v>382</v>
      </c>
      <c r="E10" s="31" t="s">
        <v>162</v>
      </c>
      <c r="F10" s="32" t="s">
        <v>505</v>
      </c>
      <c r="G10" s="33" t="s">
        <v>383</v>
      </c>
      <c r="H10" s="28" t="s">
        <v>473</v>
      </c>
      <c r="I10" s="45">
        <v>0</v>
      </c>
      <c r="J10" s="45">
        <v>0</v>
      </c>
      <c r="K10" s="45">
        <v>0</v>
      </c>
      <c r="L10" s="45">
        <v>0</v>
      </c>
      <c r="M10" s="45">
        <v>0</v>
      </c>
      <c r="N10" s="45">
        <v>0</v>
      </c>
      <c r="O10" s="46">
        <v>1</v>
      </c>
      <c r="P10" s="45">
        <v>0</v>
      </c>
      <c r="Q10" s="45">
        <v>0</v>
      </c>
      <c r="R10" s="45">
        <v>0</v>
      </c>
      <c r="S10" s="45">
        <v>0</v>
      </c>
      <c r="T10" s="45">
        <v>0</v>
      </c>
      <c r="U10" s="45">
        <v>0</v>
      </c>
      <c r="V10" s="45">
        <v>0</v>
      </c>
      <c r="W10" s="46">
        <v>1</v>
      </c>
      <c r="X10" s="45">
        <v>0</v>
      </c>
      <c r="Y10" s="45">
        <v>0</v>
      </c>
      <c r="Z10" s="46">
        <v>1</v>
      </c>
      <c r="AA10" s="45">
        <v>0</v>
      </c>
      <c r="AB10" s="45">
        <v>0</v>
      </c>
    </row>
    <row r="11" spans="1:28" ht="90" x14ac:dyDescent="0.25">
      <c r="A11" s="15" t="s">
        <v>72</v>
      </c>
      <c r="B11" s="42" t="s">
        <v>129</v>
      </c>
      <c r="C11" s="26" t="s">
        <v>131</v>
      </c>
      <c r="D11" s="40" t="s">
        <v>409</v>
      </c>
      <c r="E11" s="31" t="s">
        <v>130</v>
      </c>
      <c r="F11" s="32" t="s">
        <v>410</v>
      </c>
      <c r="G11" s="33" t="s">
        <v>394</v>
      </c>
      <c r="H11" s="28" t="s">
        <v>479</v>
      </c>
      <c r="I11" s="46">
        <v>3</v>
      </c>
      <c r="J11" s="45">
        <v>0</v>
      </c>
      <c r="K11" s="45">
        <v>0</v>
      </c>
      <c r="L11" s="45">
        <v>0</v>
      </c>
      <c r="M11" s="45">
        <v>0</v>
      </c>
      <c r="N11" s="45">
        <v>0</v>
      </c>
      <c r="O11" s="46">
        <v>1</v>
      </c>
      <c r="P11" s="45">
        <v>0</v>
      </c>
      <c r="Q11" s="46">
        <v>3</v>
      </c>
      <c r="R11" s="46">
        <v>1</v>
      </c>
      <c r="S11" s="45">
        <v>0</v>
      </c>
      <c r="T11" s="45">
        <v>0</v>
      </c>
      <c r="U11" s="45">
        <v>0</v>
      </c>
      <c r="V11" s="45">
        <v>0</v>
      </c>
      <c r="W11" s="46">
        <v>2</v>
      </c>
      <c r="X11" s="46">
        <v>2</v>
      </c>
      <c r="Y11" s="47">
        <v>4</v>
      </c>
      <c r="Z11" s="45">
        <v>0</v>
      </c>
      <c r="AA11" s="45">
        <v>0</v>
      </c>
      <c r="AB11" s="46">
        <v>1</v>
      </c>
    </row>
    <row r="12" spans="1:28" ht="162" x14ac:dyDescent="0.25">
      <c r="A12" s="15" t="s">
        <v>72</v>
      </c>
      <c r="B12" s="42" t="s">
        <v>136</v>
      </c>
      <c r="C12" s="26" t="s">
        <v>137</v>
      </c>
      <c r="D12" s="40" t="s">
        <v>411</v>
      </c>
      <c r="E12" s="31" t="s">
        <v>162</v>
      </c>
      <c r="F12" s="32" t="s">
        <v>412</v>
      </c>
      <c r="G12" s="33" t="s">
        <v>413</v>
      </c>
      <c r="H12" s="28" t="s">
        <v>475</v>
      </c>
      <c r="I12" s="46">
        <v>4</v>
      </c>
      <c r="J12" s="45">
        <v>0</v>
      </c>
      <c r="K12" s="46">
        <v>1</v>
      </c>
      <c r="L12" s="45">
        <v>0</v>
      </c>
      <c r="M12" s="46">
        <v>2</v>
      </c>
      <c r="N12" s="45">
        <v>0</v>
      </c>
      <c r="O12" s="46">
        <v>2</v>
      </c>
      <c r="P12" s="46">
        <v>5</v>
      </c>
      <c r="Q12" s="45">
        <v>0</v>
      </c>
      <c r="R12" s="45">
        <v>0</v>
      </c>
      <c r="S12" s="45">
        <v>0</v>
      </c>
      <c r="T12" s="45">
        <v>0</v>
      </c>
      <c r="U12" s="46">
        <v>4</v>
      </c>
      <c r="V12" s="45">
        <v>0</v>
      </c>
      <c r="W12" s="46">
        <v>1</v>
      </c>
      <c r="X12" s="47">
        <v>4</v>
      </c>
      <c r="Y12" s="46">
        <v>1</v>
      </c>
      <c r="Z12" s="46">
        <v>1</v>
      </c>
      <c r="AA12" s="45">
        <v>0</v>
      </c>
      <c r="AB12" s="46">
        <v>1</v>
      </c>
    </row>
    <row r="13" spans="1:28" ht="90" x14ac:dyDescent="0.25">
      <c r="A13" s="15" t="s">
        <v>72</v>
      </c>
      <c r="B13" s="42" t="s">
        <v>142</v>
      </c>
      <c r="C13" s="26" t="s">
        <v>143</v>
      </c>
      <c r="D13" s="40" t="s">
        <v>431</v>
      </c>
      <c r="E13" s="31" t="s">
        <v>432</v>
      </c>
      <c r="F13" s="32" t="s">
        <v>464</v>
      </c>
      <c r="G13" s="33" t="s">
        <v>394</v>
      </c>
      <c r="H13" s="28" t="s">
        <v>363</v>
      </c>
      <c r="I13" s="46">
        <v>1</v>
      </c>
      <c r="J13" s="46">
        <v>3</v>
      </c>
      <c r="K13" s="46">
        <v>2</v>
      </c>
      <c r="L13" s="45">
        <v>0</v>
      </c>
      <c r="M13" s="46">
        <v>2</v>
      </c>
      <c r="N13" s="45">
        <v>0</v>
      </c>
      <c r="O13" s="47">
        <v>7</v>
      </c>
      <c r="P13" s="46">
        <v>3</v>
      </c>
      <c r="Q13" s="45">
        <v>0</v>
      </c>
      <c r="R13" s="45">
        <v>0</v>
      </c>
      <c r="S13" s="45">
        <v>0</v>
      </c>
      <c r="T13" s="45">
        <v>0</v>
      </c>
      <c r="U13" s="45">
        <v>0</v>
      </c>
      <c r="V13" s="46">
        <v>3</v>
      </c>
      <c r="W13" s="47">
        <v>4</v>
      </c>
      <c r="X13" s="46">
        <v>3</v>
      </c>
      <c r="Y13" s="46">
        <v>2</v>
      </c>
      <c r="Z13" s="46">
        <v>2</v>
      </c>
      <c r="AA13" s="45">
        <v>0</v>
      </c>
      <c r="AB13" s="46">
        <v>4</v>
      </c>
    </row>
    <row r="14" spans="1:28" ht="45" x14ac:dyDescent="0.25">
      <c r="A14" s="15" t="s">
        <v>110</v>
      </c>
      <c r="B14" s="42" t="s">
        <v>154</v>
      </c>
      <c r="C14" s="26" t="s">
        <v>155</v>
      </c>
      <c r="D14" s="40" t="s">
        <v>384</v>
      </c>
      <c r="E14" s="31"/>
      <c r="F14" s="32" t="s">
        <v>369</v>
      </c>
      <c r="G14" s="33" t="s">
        <v>394</v>
      </c>
      <c r="H14" s="28" t="s">
        <v>474</v>
      </c>
      <c r="I14" s="47">
        <v>7</v>
      </c>
      <c r="J14" s="46">
        <v>4</v>
      </c>
      <c r="K14" s="45">
        <v>0</v>
      </c>
      <c r="L14" s="45">
        <v>0</v>
      </c>
      <c r="M14" s="46">
        <v>2</v>
      </c>
      <c r="N14" s="45">
        <v>0</v>
      </c>
      <c r="O14" s="46">
        <v>3</v>
      </c>
      <c r="P14" s="46">
        <v>3</v>
      </c>
      <c r="Q14" s="46">
        <v>2</v>
      </c>
      <c r="R14" s="46">
        <v>1</v>
      </c>
      <c r="S14" s="45">
        <v>0</v>
      </c>
      <c r="T14" s="46">
        <v>4</v>
      </c>
      <c r="U14" s="46">
        <v>1</v>
      </c>
      <c r="V14" s="48">
        <v>7</v>
      </c>
      <c r="W14" s="46">
        <v>3</v>
      </c>
      <c r="X14" s="48">
        <v>7</v>
      </c>
      <c r="Y14" s="47">
        <v>5</v>
      </c>
      <c r="Z14" s="46">
        <v>3</v>
      </c>
      <c r="AA14" s="45">
        <v>0</v>
      </c>
      <c r="AB14" s="46">
        <v>2</v>
      </c>
    </row>
    <row r="15" spans="1:28" ht="90" x14ac:dyDescent="0.25">
      <c r="A15" s="15" t="s">
        <v>72</v>
      </c>
      <c r="B15" s="42" t="s">
        <v>99</v>
      </c>
      <c r="C15" s="26" t="s">
        <v>158</v>
      </c>
      <c r="D15" s="40" t="s">
        <v>499</v>
      </c>
      <c r="E15" s="31"/>
      <c r="F15" s="32" t="s">
        <v>379</v>
      </c>
      <c r="G15" s="33" t="s">
        <v>380</v>
      </c>
      <c r="H15" s="28" t="s">
        <v>470</v>
      </c>
      <c r="I15" s="46">
        <v>1</v>
      </c>
      <c r="J15" s="46">
        <v>1</v>
      </c>
      <c r="K15" s="45">
        <v>0</v>
      </c>
      <c r="L15" s="45">
        <v>0</v>
      </c>
      <c r="M15" s="46">
        <v>2</v>
      </c>
      <c r="N15" s="45">
        <v>0</v>
      </c>
      <c r="O15" s="46">
        <v>3</v>
      </c>
      <c r="P15" s="46">
        <v>1</v>
      </c>
      <c r="Q15" s="45">
        <v>0</v>
      </c>
      <c r="R15" s="45">
        <v>0</v>
      </c>
      <c r="S15" s="45">
        <v>0</v>
      </c>
      <c r="T15" s="45">
        <v>0</v>
      </c>
      <c r="U15" s="46">
        <v>1</v>
      </c>
      <c r="V15" s="45">
        <v>0</v>
      </c>
      <c r="W15" s="46">
        <v>2</v>
      </c>
      <c r="X15" s="46">
        <v>2</v>
      </c>
      <c r="Y15" s="45">
        <v>0</v>
      </c>
      <c r="Z15" s="46">
        <v>4</v>
      </c>
      <c r="AA15" s="45">
        <v>0</v>
      </c>
      <c r="AB15" s="45">
        <v>0</v>
      </c>
    </row>
    <row r="16" spans="1:28" ht="45" x14ac:dyDescent="0.25">
      <c r="A16" s="15" t="s">
        <v>72</v>
      </c>
      <c r="B16" s="42" t="s">
        <v>161</v>
      </c>
      <c r="C16" s="26" t="s">
        <v>163</v>
      </c>
      <c r="D16" s="40" t="s">
        <v>418</v>
      </c>
      <c r="E16" s="31" t="s">
        <v>162</v>
      </c>
      <c r="F16" s="32" t="s">
        <v>419</v>
      </c>
      <c r="G16" s="33" t="s">
        <v>420</v>
      </c>
      <c r="H16" s="28" t="s">
        <v>462</v>
      </c>
      <c r="I16" s="45">
        <v>0</v>
      </c>
      <c r="J16" s="45">
        <v>0</v>
      </c>
      <c r="K16" s="45">
        <v>0</v>
      </c>
      <c r="L16" s="45">
        <v>0</v>
      </c>
      <c r="M16" s="45">
        <v>0</v>
      </c>
      <c r="N16" s="45">
        <v>0</v>
      </c>
      <c r="O16" s="45">
        <v>0</v>
      </c>
      <c r="P16" s="45">
        <v>0</v>
      </c>
      <c r="Q16" s="45">
        <v>0</v>
      </c>
      <c r="R16" s="45">
        <v>0</v>
      </c>
      <c r="S16" s="45">
        <v>0</v>
      </c>
      <c r="T16" s="45">
        <v>0</v>
      </c>
      <c r="U16" s="45">
        <v>0</v>
      </c>
      <c r="V16" s="45">
        <v>0</v>
      </c>
      <c r="W16" s="45">
        <v>0</v>
      </c>
      <c r="X16" s="45">
        <v>0</v>
      </c>
      <c r="Y16" s="45">
        <v>0</v>
      </c>
      <c r="Z16" s="46">
        <v>5</v>
      </c>
      <c r="AA16" s="45">
        <v>0</v>
      </c>
      <c r="AB16" s="46">
        <v>1</v>
      </c>
    </row>
    <row r="17" spans="1:28" ht="75" x14ac:dyDescent="0.25">
      <c r="A17" s="15" t="s">
        <v>72</v>
      </c>
      <c r="B17" s="42" t="s">
        <v>169</v>
      </c>
      <c r="C17" s="26" t="s">
        <v>170</v>
      </c>
      <c r="D17" s="40" t="s">
        <v>371</v>
      </c>
      <c r="E17" s="31" t="s">
        <v>372</v>
      </c>
      <c r="F17" s="32" t="s">
        <v>373</v>
      </c>
      <c r="G17" s="33" t="s">
        <v>390</v>
      </c>
      <c r="H17" s="28" t="s">
        <v>468</v>
      </c>
      <c r="I17" s="46">
        <v>3</v>
      </c>
      <c r="J17" s="45">
        <v>0</v>
      </c>
      <c r="K17" s="45">
        <v>0</v>
      </c>
      <c r="L17" s="45">
        <v>0</v>
      </c>
      <c r="M17" s="47">
        <v>4</v>
      </c>
      <c r="N17" s="45">
        <v>0</v>
      </c>
      <c r="O17" s="45">
        <v>0</v>
      </c>
      <c r="P17" s="46">
        <v>5</v>
      </c>
      <c r="Q17" s="46">
        <v>1</v>
      </c>
      <c r="R17" s="46">
        <v>4</v>
      </c>
      <c r="S17" s="45">
        <v>0</v>
      </c>
      <c r="T17" s="45">
        <v>0</v>
      </c>
      <c r="U17" s="46">
        <v>4</v>
      </c>
      <c r="V17" s="45">
        <v>0</v>
      </c>
      <c r="W17" s="45">
        <v>0</v>
      </c>
      <c r="X17" s="47">
        <v>4</v>
      </c>
      <c r="Y17" s="47">
        <v>5</v>
      </c>
      <c r="Z17" s="45">
        <v>0</v>
      </c>
      <c r="AA17" s="46">
        <v>1</v>
      </c>
      <c r="AB17" s="46">
        <v>1</v>
      </c>
    </row>
    <row r="18" spans="1:28" ht="60" x14ac:dyDescent="0.25">
      <c r="A18" s="15" t="s">
        <v>72</v>
      </c>
      <c r="B18" s="42" t="s">
        <v>173</v>
      </c>
      <c r="C18" s="26" t="s">
        <v>174</v>
      </c>
      <c r="D18" s="40" t="s">
        <v>377</v>
      </c>
      <c r="E18" s="31" t="s">
        <v>378</v>
      </c>
      <c r="F18" s="32" t="s">
        <v>373</v>
      </c>
      <c r="G18" s="33" t="s">
        <v>394</v>
      </c>
      <c r="H18" s="28" t="s">
        <v>363</v>
      </c>
      <c r="I18" s="45">
        <v>0</v>
      </c>
      <c r="J18" s="46">
        <v>1</v>
      </c>
      <c r="K18" s="46">
        <v>3</v>
      </c>
      <c r="L18" s="45">
        <v>0</v>
      </c>
      <c r="M18" s="48">
        <v>8</v>
      </c>
      <c r="N18" s="45">
        <v>0</v>
      </c>
      <c r="O18" s="46">
        <v>2</v>
      </c>
      <c r="P18" s="46">
        <v>2</v>
      </c>
      <c r="Q18" s="46">
        <v>1</v>
      </c>
      <c r="R18" s="46">
        <v>1</v>
      </c>
      <c r="S18" s="45">
        <v>0</v>
      </c>
      <c r="T18" s="47">
        <v>10</v>
      </c>
      <c r="U18" s="46">
        <v>1</v>
      </c>
      <c r="V18" s="45">
        <v>0</v>
      </c>
      <c r="W18" s="46">
        <v>2</v>
      </c>
      <c r="X18" s="46">
        <v>1</v>
      </c>
      <c r="Y18" s="47">
        <v>4</v>
      </c>
      <c r="Z18" s="45">
        <v>0</v>
      </c>
      <c r="AA18" s="45">
        <v>0</v>
      </c>
      <c r="AB18" s="46">
        <v>1</v>
      </c>
    </row>
    <row r="19" spans="1:28" ht="75" x14ac:dyDescent="0.25">
      <c r="A19" s="15" t="s">
        <v>72</v>
      </c>
      <c r="B19" s="43" t="s">
        <v>179</v>
      </c>
      <c r="C19" s="26" t="s">
        <v>180</v>
      </c>
      <c r="D19" s="40" t="s">
        <v>401</v>
      </c>
      <c r="E19" s="31" t="s">
        <v>339</v>
      </c>
      <c r="F19" s="32" t="s">
        <v>402</v>
      </c>
      <c r="G19" s="33" t="s">
        <v>403</v>
      </c>
      <c r="H19" s="28" t="s">
        <v>478</v>
      </c>
      <c r="I19" s="45">
        <v>0</v>
      </c>
      <c r="J19" s="45">
        <v>0</v>
      </c>
      <c r="K19" s="45">
        <v>0</v>
      </c>
      <c r="L19" s="45">
        <v>0</v>
      </c>
      <c r="M19" s="45">
        <v>0</v>
      </c>
      <c r="N19" s="45">
        <v>0</v>
      </c>
      <c r="O19" s="45">
        <v>0</v>
      </c>
      <c r="P19" s="46">
        <v>1</v>
      </c>
      <c r="Q19" s="45">
        <v>0</v>
      </c>
      <c r="R19" s="45">
        <v>0</v>
      </c>
      <c r="S19" s="45">
        <v>0</v>
      </c>
      <c r="T19" s="45">
        <v>0</v>
      </c>
      <c r="U19" s="45">
        <v>0</v>
      </c>
      <c r="V19" s="45">
        <v>0</v>
      </c>
      <c r="W19" s="45">
        <v>0</v>
      </c>
      <c r="X19" s="45">
        <v>0</v>
      </c>
      <c r="Y19" s="45">
        <v>0</v>
      </c>
      <c r="Z19" s="45">
        <v>0</v>
      </c>
      <c r="AA19" s="45">
        <v>0</v>
      </c>
      <c r="AB19" s="46">
        <v>1</v>
      </c>
    </row>
    <row r="20" spans="1:28" ht="75" x14ac:dyDescent="0.25">
      <c r="A20" s="15" t="s">
        <v>72</v>
      </c>
      <c r="B20" s="42" t="s">
        <v>185</v>
      </c>
      <c r="C20" s="26" t="s">
        <v>186</v>
      </c>
      <c r="D20" s="40" t="s">
        <v>395</v>
      </c>
      <c r="E20" s="31" t="s">
        <v>396</v>
      </c>
      <c r="F20" s="32" t="s">
        <v>397</v>
      </c>
      <c r="G20" s="33" t="s">
        <v>390</v>
      </c>
      <c r="H20" s="28" t="s">
        <v>468</v>
      </c>
      <c r="I20" s="45">
        <v>0</v>
      </c>
      <c r="J20" s="46">
        <v>2</v>
      </c>
      <c r="K20" s="45">
        <v>0</v>
      </c>
      <c r="L20" s="45">
        <v>0</v>
      </c>
      <c r="M20" s="46">
        <v>1</v>
      </c>
      <c r="N20" s="45">
        <v>0</v>
      </c>
      <c r="O20" s="45">
        <v>0</v>
      </c>
      <c r="P20" s="45">
        <v>0</v>
      </c>
      <c r="Q20" s="46">
        <v>2</v>
      </c>
      <c r="R20" s="45">
        <v>0</v>
      </c>
      <c r="S20" s="45">
        <v>0</v>
      </c>
      <c r="T20" s="45">
        <v>0</v>
      </c>
      <c r="U20" s="45">
        <v>0</v>
      </c>
      <c r="V20" s="45">
        <v>0</v>
      </c>
      <c r="W20" s="45">
        <v>0</v>
      </c>
      <c r="X20" s="45">
        <v>0</v>
      </c>
      <c r="Y20" s="46">
        <v>1</v>
      </c>
      <c r="Z20" s="45">
        <v>0</v>
      </c>
      <c r="AA20" s="45">
        <v>0</v>
      </c>
      <c r="AB20" s="46">
        <v>1</v>
      </c>
    </row>
    <row r="21" spans="1:28" ht="30" x14ac:dyDescent="0.25">
      <c r="A21" s="15" t="s">
        <v>72</v>
      </c>
      <c r="B21" s="42" t="s">
        <v>189</v>
      </c>
      <c r="C21" s="24" t="s">
        <v>190</v>
      </c>
      <c r="D21" s="40" t="s">
        <v>498</v>
      </c>
      <c r="E21" s="31"/>
      <c r="F21" s="32" t="s">
        <v>503</v>
      </c>
      <c r="G21" s="33" t="s">
        <v>394</v>
      </c>
      <c r="H21" s="28" t="s">
        <v>472</v>
      </c>
      <c r="I21" s="45">
        <v>0</v>
      </c>
      <c r="J21" s="45">
        <v>0</v>
      </c>
      <c r="K21" s="45">
        <v>0</v>
      </c>
      <c r="L21" s="45">
        <v>0</v>
      </c>
      <c r="M21" s="46">
        <v>1</v>
      </c>
      <c r="N21" s="45">
        <v>0</v>
      </c>
      <c r="O21" s="45">
        <v>0</v>
      </c>
      <c r="P21" s="46">
        <v>1</v>
      </c>
      <c r="Q21" s="45">
        <v>0</v>
      </c>
      <c r="R21" s="45">
        <v>0</v>
      </c>
      <c r="S21" s="45">
        <v>0</v>
      </c>
      <c r="T21" s="45">
        <v>0</v>
      </c>
      <c r="U21" s="45">
        <v>0</v>
      </c>
      <c r="V21" s="45">
        <v>0</v>
      </c>
      <c r="W21" s="45">
        <v>0</v>
      </c>
      <c r="X21" s="45">
        <v>0</v>
      </c>
      <c r="Y21" s="46">
        <v>1</v>
      </c>
      <c r="Z21" s="45">
        <v>0</v>
      </c>
      <c r="AA21" s="46">
        <v>2</v>
      </c>
      <c r="AB21" s="46">
        <v>2</v>
      </c>
    </row>
    <row r="22" spans="1:28" ht="60" x14ac:dyDescent="0.25">
      <c r="A22" s="15" t="s">
        <v>72</v>
      </c>
      <c r="B22" s="42" t="s">
        <v>193</v>
      </c>
      <c r="C22" s="26" t="s">
        <v>194</v>
      </c>
      <c r="D22" s="40" t="s">
        <v>381</v>
      </c>
      <c r="E22" s="31" t="s">
        <v>339</v>
      </c>
      <c r="F22" s="32" t="s">
        <v>497</v>
      </c>
      <c r="G22" s="33" t="s">
        <v>394</v>
      </c>
      <c r="H22" s="28" t="s">
        <v>471</v>
      </c>
      <c r="I22" s="46">
        <v>2</v>
      </c>
      <c r="J22" s="46">
        <v>2</v>
      </c>
      <c r="K22" s="45">
        <v>0</v>
      </c>
      <c r="L22" s="45">
        <v>0</v>
      </c>
      <c r="M22" s="46">
        <v>2</v>
      </c>
      <c r="N22" s="45">
        <v>0</v>
      </c>
      <c r="O22" s="45">
        <v>0</v>
      </c>
      <c r="P22" s="45">
        <v>0</v>
      </c>
      <c r="Q22" s="45">
        <v>0</v>
      </c>
      <c r="R22" s="45">
        <v>0</v>
      </c>
      <c r="S22" s="45">
        <v>0</v>
      </c>
      <c r="T22" s="45">
        <v>0</v>
      </c>
      <c r="U22" s="46">
        <v>3</v>
      </c>
      <c r="V22" s="46">
        <v>2</v>
      </c>
      <c r="W22" s="45">
        <v>0</v>
      </c>
      <c r="X22" s="46">
        <v>1</v>
      </c>
      <c r="Y22" s="46">
        <v>1</v>
      </c>
      <c r="Z22" s="46">
        <v>1</v>
      </c>
      <c r="AA22" s="45">
        <v>0</v>
      </c>
      <c r="AB22" s="45">
        <v>0</v>
      </c>
    </row>
    <row r="23" spans="1:28" ht="75" x14ac:dyDescent="0.25">
      <c r="A23" s="15" t="s">
        <v>72</v>
      </c>
      <c r="B23" s="42" t="s">
        <v>200</v>
      </c>
      <c r="C23" s="26" t="s">
        <v>201</v>
      </c>
      <c r="D23" s="40" t="s">
        <v>361</v>
      </c>
      <c r="E23" s="31" t="s">
        <v>362</v>
      </c>
      <c r="F23" s="32" t="s">
        <v>494</v>
      </c>
      <c r="G23" s="33" t="s">
        <v>394</v>
      </c>
      <c r="H23" s="28" t="s">
        <v>462</v>
      </c>
      <c r="I23" s="47">
        <v>9</v>
      </c>
      <c r="J23" s="45">
        <v>0</v>
      </c>
      <c r="K23" s="45">
        <v>0</v>
      </c>
      <c r="L23" s="45">
        <v>0</v>
      </c>
      <c r="M23" s="46">
        <v>1</v>
      </c>
      <c r="N23" s="45">
        <v>0</v>
      </c>
      <c r="O23" s="46">
        <v>2</v>
      </c>
      <c r="P23" s="45">
        <v>0</v>
      </c>
      <c r="Q23" s="45">
        <v>0</v>
      </c>
      <c r="R23" s="45">
        <v>0</v>
      </c>
      <c r="S23" s="45">
        <v>0</v>
      </c>
      <c r="T23" s="45">
        <v>0</v>
      </c>
      <c r="U23" s="46">
        <v>1</v>
      </c>
      <c r="V23" s="45">
        <v>0</v>
      </c>
      <c r="W23" s="46">
        <v>3</v>
      </c>
      <c r="X23" s="46">
        <v>1</v>
      </c>
      <c r="Y23" s="46">
        <v>3</v>
      </c>
      <c r="Z23" s="46">
        <v>1</v>
      </c>
      <c r="AA23" s="45">
        <v>0</v>
      </c>
      <c r="AB23" s="46">
        <v>4</v>
      </c>
    </row>
    <row r="24" spans="1:28" ht="60" x14ac:dyDescent="0.25">
      <c r="A24" s="15" t="s">
        <v>110</v>
      </c>
      <c r="B24" s="42" t="s">
        <v>206</v>
      </c>
      <c r="C24" s="27" t="s">
        <v>207</v>
      </c>
      <c r="D24" s="40" t="s">
        <v>345</v>
      </c>
      <c r="E24" s="31" t="s">
        <v>346</v>
      </c>
      <c r="F24" s="32" t="s">
        <v>347</v>
      </c>
      <c r="G24" s="33" t="s">
        <v>348</v>
      </c>
      <c r="H24" s="28" t="s">
        <v>363</v>
      </c>
      <c r="I24" s="46">
        <v>3</v>
      </c>
      <c r="J24" s="45">
        <v>0</v>
      </c>
      <c r="K24" s="45">
        <v>0</v>
      </c>
      <c r="L24" s="45">
        <v>0</v>
      </c>
      <c r="M24" s="47">
        <v>4</v>
      </c>
      <c r="N24" s="46">
        <v>1</v>
      </c>
      <c r="O24" s="46">
        <v>1</v>
      </c>
      <c r="P24" s="46">
        <v>2</v>
      </c>
      <c r="Q24" s="46">
        <v>1</v>
      </c>
      <c r="R24" s="46">
        <v>1</v>
      </c>
      <c r="S24" s="45">
        <v>0</v>
      </c>
      <c r="T24" s="47">
        <v>11</v>
      </c>
      <c r="U24" s="46">
        <v>1</v>
      </c>
      <c r="V24" s="45">
        <v>0</v>
      </c>
      <c r="W24" s="47">
        <v>6</v>
      </c>
      <c r="X24" s="46">
        <v>2</v>
      </c>
      <c r="Y24" s="47">
        <v>5</v>
      </c>
      <c r="Z24" s="45">
        <v>0</v>
      </c>
      <c r="AA24" s="46">
        <v>1</v>
      </c>
      <c r="AB24" s="45">
        <v>0</v>
      </c>
    </row>
    <row r="25" spans="1:28" ht="60" x14ac:dyDescent="0.25">
      <c r="A25" s="15" t="s">
        <v>72</v>
      </c>
      <c r="B25" s="42" t="s">
        <v>210</v>
      </c>
      <c r="C25" s="26" t="s">
        <v>211</v>
      </c>
      <c r="D25" s="38" t="s">
        <v>443</v>
      </c>
      <c r="E25" s="31"/>
      <c r="F25" s="32" t="s">
        <v>444</v>
      </c>
      <c r="G25" s="33" t="s">
        <v>394</v>
      </c>
      <c r="H25" s="28" t="s">
        <v>470</v>
      </c>
      <c r="I25" s="46">
        <v>1</v>
      </c>
      <c r="J25" s="45">
        <v>0</v>
      </c>
      <c r="K25" s="45">
        <v>0</v>
      </c>
      <c r="L25" s="45">
        <v>0</v>
      </c>
      <c r="M25" s="45">
        <v>0</v>
      </c>
      <c r="N25" s="46">
        <v>3</v>
      </c>
      <c r="O25" s="45">
        <v>0</v>
      </c>
      <c r="P25" s="45">
        <v>0</v>
      </c>
      <c r="Q25" s="46">
        <v>2</v>
      </c>
      <c r="R25" s="45">
        <v>0</v>
      </c>
      <c r="S25" s="46">
        <v>3</v>
      </c>
      <c r="T25" s="46">
        <v>1</v>
      </c>
      <c r="U25" s="45">
        <v>0</v>
      </c>
      <c r="V25" s="46">
        <v>1</v>
      </c>
      <c r="W25" s="46">
        <v>1</v>
      </c>
      <c r="X25" s="46">
        <v>3</v>
      </c>
      <c r="Y25" s="47">
        <v>4</v>
      </c>
      <c r="Z25" s="45">
        <v>0</v>
      </c>
      <c r="AA25" s="46">
        <v>1</v>
      </c>
      <c r="AB25" s="45">
        <v>0</v>
      </c>
    </row>
    <row r="26" spans="1:28" ht="75" x14ac:dyDescent="0.25">
      <c r="A26" s="15" t="s">
        <v>72</v>
      </c>
      <c r="B26" s="42" t="s">
        <v>216</v>
      </c>
      <c r="C26" s="26" t="s">
        <v>217</v>
      </c>
      <c r="D26" s="40" t="s">
        <v>364</v>
      </c>
      <c r="E26" s="31" t="s">
        <v>365</v>
      </c>
      <c r="F26" s="32" t="s">
        <v>495</v>
      </c>
      <c r="G26" s="33" t="s">
        <v>366</v>
      </c>
      <c r="H26" s="28" t="s">
        <v>466</v>
      </c>
      <c r="I26" s="46">
        <v>1</v>
      </c>
      <c r="J26" s="45">
        <v>0</v>
      </c>
      <c r="K26" s="45">
        <v>0</v>
      </c>
      <c r="L26" s="45">
        <v>0</v>
      </c>
      <c r="M26" s="45">
        <v>0</v>
      </c>
      <c r="N26" s="45">
        <v>0</v>
      </c>
      <c r="O26" s="45">
        <v>0</v>
      </c>
      <c r="P26" s="45">
        <v>0</v>
      </c>
      <c r="Q26" s="46">
        <v>3</v>
      </c>
      <c r="R26" s="45">
        <v>0</v>
      </c>
      <c r="S26" s="45">
        <v>0</v>
      </c>
      <c r="T26" s="47">
        <v>7</v>
      </c>
      <c r="U26" s="46">
        <v>1</v>
      </c>
      <c r="V26" s="46">
        <v>1</v>
      </c>
      <c r="W26" s="45">
        <v>0</v>
      </c>
      <c r="X26" s="46">
        <v>1</v>
      </c>
      <c r="Y26" s="47">
        <v>5</v>
      </c>
      <c r="Z26" s="45">
        <v>0</v>
      </c>
      <c r="AA26" s="45">
        <v>0</v>
      </c>
      <c r="AB26" s="45">
        <v>0</v>
      </c>
    </row>
    <row r="27" spans="1:28" ht="108.75" x14ac:dyDescent="0.25">
      <c r="A27" s="15" t="s">
        <v>110</v>
      </c>
      <c r="B27" s="42" t="s">
        <v>220</v>
      </c>
      <c r="C27" s="26" t="s">
        <v>221</v>
      </c>
      <c r="D27" s="40" t="s">
        <v>342</v>
      </c>
      <c r="E27" s="31" t="s">
        <v>339</v>
      </c>
      <c r="F27" s="32" t="s">
        <v>343</v>
      </c>
      <c r="G27" s="35" t="s">
        <v>344</v>
      </c>
      <c r="H27" s="28" t="s">
        <v>462</v>
      </c>
      <c r="I27" s="46">
        <v>1</v>
      </c>
      <c r="J27" s="45">
        <v>0</v>
      </c>
      <c r="K27" s="46">
        <v>1</v>
      </c>
      <c r="L27" s="45">
        <v>0</v>
      </c>
      <c r="M27" s="45">
        <v>0</v>
      </c>
      <c r="N27" s="45">
        <v>0</v>
      </c>
      <c r="O27" s="46">
        <v>2</v>
      </c>
      <c r="P27" s="46">
        <v>4</v>
      </c>
      <c r="Q27" s="45">
        <v>0</v>
      </c>
      <c r="R27" s="46">
        <v>1</v>
      </c>
      <c r="S27" s="45">
        <v>0</v>
      </c>
      <c r="T27" s="46">
        <v>1</v>
      </c>
      <c r="U27" s="46">
        <v>3</v>
      </c>
      <c r="V27" s="45">
        <v>0</v>
      </c>
      <c r="W27" s="45">
        <v>0</v>
      </c>
      <c r="X27" s="45">
        <v>0</v>
      </c>
      <c r="Y27" s="46">
        <v>1</v>
      </c>
      <c r="Z27" s="45">
        <v>0</v>
      </c>
      <c r="AA27" s="45">
        <v>0</v>
      </c>
      <c r="AB27" s="46">
        <v>1</v>
      </c>
    </row>
    <row r="28" spans="1:28" ht="75" x14ac:dyDescent="0.25">
      <c r="A28" s="15" t="s">
        <v>110</v>
      </c>
      <c r="B28" s="42" t="s">
        <v>223</v>
      </c>
      <c r="C28" s="26" t="s">
        <v>224</v>
      </c>
      <c r="D28" s="40" t="s">
        <v>424</v>
      </c>
      <c r="E28" s="31" t="s">
        <v>368</v>
      </c>
      <c r="F28" s="32" t="s">
        <v>400</v>
      </c>
      <c r="G28" s="33" t="s">
        <v>370</v>
      </c>
      <c r="H28" s="28" t="s">
        <v>482</v>
      </c>
      <c r="I28" s="46">
        <v>3</v>
      </c>
      <c r="J28" s="45">
        <v>0</v>
      </c>
      <c r="K28" s="45">
        <v>0</v>
      </c>
      <c r="L28" s="45">
        <v>0</v>
      </c>
      <c r="M28" s="47">
        <v>4</v>
      </c>
      <c r="N28" s="45">
        <v>0</v>
      </c>
      <c r="O28" s="47">
        <v>6</v>
      </c>
      <c r="P28" s="46">
        <v>2</v>
      </c>
      <c r="Q28" s="46">
        <v>2</v>
      </c>
      <c r="R28" s="45">
        <v>0</v>
      </c>
      <c r="S28" s="45">
        <v>0</v>
      </c>
      <c r="T28" s="46">
        <v>1</v>
      </c>
      <c r="U28" s="46">
        <v>1</v>
      </c>
      <c r="V28" s="45">
        <v>0</v>
      </c>
      <c r="W28" s="46">
        <v>3</v>
      </c>
      <c r="X28" s="45">
        <v>0</v>
      </c>
      <c r="Y28" s="46">
        <v>2</v>
      </c>
      <c r="Z28" s="45">
        <v>0</v>
      </c>
      <c r="AA28" s="45">
        <v>0</v>
      </c>
      <c r="AB28" s="46">
        <v>2</v>
      </c>
    </row>
    <row r="29" spans="1:28" ht="45" x14ac:dyDescent="0.25">
      <c r="A29" s="15" t="s">
        <v>110</v>
      </c>
      <c r="B29" s="42" t="s">
        <v>226</v>
      </c>
      <c r="C29" s="26" t="s">
        <v>227</v>
      </c>
      <c r="D29" s="41" t="s">
        <v>435</v>
      </c>
      <c r="E29" s="31"/>
      <c r="F29" s="32" t="s">
        <v>484</v>
      </c>
      <c r="G29" s="33" t="s">
        <v>394</v>
      </c>
      <c r="H29" s="28" t="s">
        <v>483</v>
      </c>
      <c r="I29" s="45">
        <v>0</v>
      </c>
      <c r="J29" s="45">
        <v>0</v>
      </c>
      <c r="K29" s="45">
        <v>0</v>
      </c>
      <c r="L29" s="45">
        <v>0</v>
      </c>
      <c r="M29" s="46">
        <v>1</v>
      </c>
      <c r="N29" s="45">
        <v>0</v>
      </c>
      <c r="O29" s="46">
        <v>2</v>
      </c>
      <c r="P29" s="45">
        <v>0</v>
      </c>
      <c r="Q29" s="45">
        <v>0</v>
      </c>
      <c r="R29" s="46">
        <v>1</v>
      </c>
      <c r="S29" s="45">
        <v>0</v>
      </c>
      <c r="T29" s="46">
        <v>1</v>
      </c>
      <c r="U29" s="45">
        <v>0</v>
      </c>
      <c r="V29" s="45">
        <v>0</v>
      </c>
      <c r="W29" s="46">
        <v>2</v>
      </c>
      <c r="X29" s="46">
        <v>1</v>
      </c>
      <c r="Y29" s="45">
        <v>0</v>
      </c>
      <c r="Z29" s="45">
        <v>0</v>
      </c>
      <c r="AA29" s="45">
        <v>0</v>
      </c>
      <c r="AB29" s="45">
        <v>0</v>
      </c>
    </row>
    <row r="30" spans="1:28" ht="90" x14ac:dyDescent="0.25">
      <c r="A30" s="15" t="s">
        <v>72</v>
      </c>
      <c r="B30" s="42" t="s">
        <v>231</v>
      </c>
      <c r="C30" s="26" t="s">
        <v>232</v>
      </c>
      <c r="D30" s="40" t="s">
        <v>388</v>
      </c>
      <c r="E30" s="12" t="s">
        <v>350</v>
      </c>
      <c r="F30" s="30" t="s">
        <v>389</v>
      </c>
      <c r="G30" s="36" t="s">
        <v>390</v>
      </c>
      <c r="H30" s="28" t="s">
        <v>475</v>
      </c>
      <c r="I30" s="45">
        <v>0</v>
      </c>
      <c r="J30" s="45">
        <v>0</v>
      </c>
      <c r="K30" s="45">
        <v>0</v>
      </c>
      <c r="L30" s="45">
        <v>0</v>
      </c>
      <c r="M30" s="45">
        <v>0</v>
      </c>
      <c r="N30" s="45">
        <v>0</v>
      </c>
      <c r="O30" s="45">
        <v>0</v>
      </c>
      <c r="P30" s="45">
        <v>0</v>
      </c>
      <c r="Q30" s="45">
        <v>0</v>
      </c>
      <c r="R30" s="45">
        <v>0</v>
      </c>
      <c r="S30" s="45">
        <v>0</v>
      </c>
      <c r="T30" s="45">
        <v>0</v>
      </c>
      <c r="U30" s="46">
        <v>4</v>
      </c>
      <c r="V30" s="45">
        <v>0</v>
      </c>
      <c r="W30" s="45">
        <v>0</v>
      </c>
      <c r="X30" s="45">
        <v>0</v>
      </c>
      <c r="Y30" s="45">
        <v>0</v>
      </c>
      <c r="Z30" s="45">
        <v>0</v>
      </c>
      <c r="AA30" s="45">
        <v>0</v>
      </c>
      <c r="AB30" s="45">
        <v>0</v>
      </c>
    </row>
    <row r="31" spans="1:28" ht="60" x14ac:dyDescent="0.25">
      <c r="A31" s="15" t="s">
        <v>72</v>
      </c>
      <c r="B31" s="42" t="s">
        <v>235</v>
      </c>
      <c r="C31" s="26" t="s">
        <v>236</v>
      </c>
      <c r="D31" s="40" t="s">
        <v>398</v>
      </c>
      <c r="E31" s="31" t="s">
        <v>399</v>
      </c>
      <c r="F31" s="32" t="s">
        <v>400</v>
      </c>
      <c r="G31" s="33" t="s">
        <v>390</v>
      </c>
      <c r="H31" s="28" t="s">
        <v>477</v>
      </c>
      <c r="I31" s="46">
        <v>4</v>
      </c>
      <c r="J31" s="46">
        <v>2</v>
      </c>
      <c r="K31" s="46">
        <v>1</v>
      </c>
      <c r="L31" s="45">
        <v>0</v>
      </c>
      <c r="M31" s="46">
        <v>2</v>
      </c>
      <c r="N31" s="46">
        <v>1</v>
      </c>
      <c r="O31" s="47">
        <v>7</v>
      </c>
      <c r="P31" s="46">
        <v>1</v>
      </c>
      <c r="Q31" s="46">
        <v>1</v>
      </c>
      <c r="R31" s="46">
        <v>5</v>
      </c>
      <c r="S31" s="45">
        <v>0</v>
      </c>
      <c r="T31" s="46">
        <v>5</v>
      </c>
      <c r="U31" s="45">
        <v>0</v>
      </c>
      <c r="V31" s="46">
        <v>1</v>
      </c>
      <c r="W31" s="49">
        <v>12</v>
      </c>
      <c r="X31" s="46">
        <v>1</v>
      </c>
      <c r="Y31" s="48">
        <v>8</v>
      </c>
      <c r="Z31" s="46">
        <v>1</v>
      </c>
      <c r="AA31" s="45">
        <v>0</v>
      </c>
      <c r="AB31" s="46">
        <v>4</v>
      </c>
    </row>
    <row r="32" spans="1:28" ht="75" x14ac:dyDescent="0.25">
      <c r="A32" s="15" t="s">
        <v>72</v>
      </c>
      <c r="B32" s="42" t="s">
        <v>240</v>
      </c>
      <c r="C32" s="26" t="s">
        <v>241</v>
      </c>
      <c r="D32" s="40" t="s">
        <v>391</v>
      </c>
      <c r="E32" s="31" t="s">
        <v>392</v>
      </c>
      <c r="F32" s="32" t="s">
        <v>393</v>
      </c>
      <c r="G32" s="33" t="s">
        <v>394</v>
      </c>
      <c r="H32" s="28" t="s">
        <v>476</v>
      </c>
      <c r="I32" s="45">
        <v>0</v>
      </c>
      <c r="J32" s="46">
        <v>1</v>
      </c>
      <c r="K32" s="45">
        <v>0</v>
      </c>
      <c r="L32" s="45">
        <v>0</v>
      </c>
      <c r="M32" s="45">
        <v>0</v>
      </c>
      <c r="N32" s="45">
        <v>0</v>
      </c>
      <c r="O32" s="46">
        <v>1</v>
      </c>
      <c r="P32" s="45">
        <v>0</v>
      </c>
      <c r="Q32" s="45">
        <v>0</v>
      </c>
      <c r="R32" s="46">
        <v>3</v>
      </c>
      <c r="S32" s="45">
        <v>0</v>
      </c>
      <c r="T32" s="45">
        <v>0</v>
      </c>
      <c r="U32" s="46">
        <v>2</v>
      </c>
      <c r="V32" s="45">
        <v>0</v>
      </c>
      <c r="W32" s="46">
        <v>2</v>
      </c>
      <c r="X32" s="45">
        <v>0</v>
      </c>
      <c r="Y32" s="46">
        <v>2</v>
      </c>
      <c r="Z32" s="45">
        <v>0</v>
      </c>
      <c r="AA32" s="45">
        <v>0</v>
      </c>
      <c r="AB32" s="46">
        <v>1</v>
      </c>
    </row>
    <row r="33" spans="1:28" ht="90" x14ac:dyDescent="0.25">
      <c r="A33" s="15" t="s">
        <v>72</v>
      </c>
      <c r="B33" s="42" t="s">
        <v>249</v>
      </c>
      <c r="C33" s="26" t="s">
        <v>250</v>
      </c>
      <c r="D33" s="40" t="s">
        <v>414</v>
      </c>
      <c r="E33" s="31" t="s">
        <v>415</v>
      </c>
      <c r="F33" s="32" t="s">
        <v>416</v>
      </c>
      <c r="G33" s="33" t="s">
        <v>417</v>
      </c>
      <c r="H33" s="28" t="s">
        <v>480</v>
      </c>
      <c r="I33" s="46">
        <v>1</v>
      </c>
      <c r="J33" s="46">
        <v>2</v>
      </c>
      <c r="K33" s="45">
        <v>0</v>
      </c>
      <c r="L33" s="46">
        <v>4</v>
      </c>
      <c r="M33" s="46">
        <v>1</v>
      </c>
      <c r="N33" s="45">
        <v>0</v>
      </c>
      <c r="O33" s="46">
        <v>2</v>
      </c>
      <c r="P33" s="45">
        <v>0</v>
      </c>
      <c r="Q33" s="46">
        <v>1</v>
      </c>
      <c r="R33" s="45">
        <v>0</v>
      </c>
      <c r="S33" s="45">
        <v>0</v>
      </c>
      <c r="T33" s="46">
        <v>1</v>
      </c>
      <c r="U33" s="45">
        <v>0</v>
      </c>
      <c r="V33" s="46">
        <v>1</v>
      </c>
      <c r="W33" s="47">
        <v>4</v>
      </c>
      <c r="X33" s="46">
        <v>2</v>
      </c>
      <c r="Y33" s="46">
        <v>3</v>
      </c>
      <c r="Z33" s="45">
        <v>0</v>
      </c>
      <c r="AA33" s="45">
        <v>0</v>
      </c>
      <c r="AB33" s="45">
        <v>0</v>
      </c>
    </row>
    <row r="34" spans="1:28" ht="75" x14ac:dyDescent="0.25">
      <c r="A34" s="15" t="s">
        <v>72</v>
      </c>
      <c r="B34" s="42" t="s">
        <v>253</v>
      </c>
      <c r="C34" s="26" t="s">
        <v>254</v>
      </c>
      <c r="D34" s="40" t="s">
        <v>457</v>
      </c>
      <c r="E34" s="31" t="s">
        <v>458</v>
      </c>
      <c r="F34" s="32" t="s">
        <v>459</v>
      </c>
      <c r="G34" s="33" t="s">
        <v>390</v>
      </c>
      <c r="H34" s="28" t="s">
        <v>475</v>
      </c>
      <c r="I34" s="45">
        <v>0</v>
      </c>
      <c r="J34" s="45">
        <v>0</v>
      </c>
      <c r="K34" s="45">
        <v>0</v>
      </c>
      <c r="L34" s="45">
        <v>0</v>
      </c>
      <c r="M34" s="45">
        <v>0</v>
      </c>
      <c r="N34" s="45">
        <v>0</v>
      </c>
      <c r="O34" s="45">
        <v>0</v>
      </c>
      <c r="P34" s="45">
        <v>0</v>
      </c>
      <c r="Q34" s="45">
        <v>0</v>
      </c>
      <c r="R34" s="45">
        <v>0</v>
      </c>
      <c r="S34" s="45">
        <v>0</v>
      </c>
      <c r="T34" s="45">
        <v>0</v>
      </c>
      <c r="U34" s="46">
        <v>1</v>
      </c>
      <c r="V34" s="45">
        <v>0</v>
      </c>
      <c r="W34" s="45">
        <v>0</v>
      </c>
      <c r="X34" s="45">
        <v>0</v>
      </c>
      <c r="Y34" s="45">
        <v>0</v>
      </c>
      <c r="Z34" s="46">
        <v>1</v>
      </c>
      <c r="AA34" s="45">
        <v>0</v>
      </c>
      <c r="AB34" s="46">
        <v>1</v>
      </c>
    </row>
    <row r="35" spans="1:28" ht="75" x14ac:dyDescent="0.25">
      <c r="A35" s="15" t="s">
        <v>72</v>
      </c>
      <c r="B35" s="42" t="s">
        <v>257</v>
      </c>
      <c r="C35" s="26" t="s">
        <v>258</v>
      </c>
      <c r="D35" s="40" t="s">
        <v>439</v>
      </c>
      <c r="E35" s="31" t="s">
        <v>440</v>
      </c>
      <c r="F35" s="32" t="s">
        <v>441</v>
      </c>
      <c r="G35" s="33" t="s">
        <v>427</v>
      </c>
      <c r="H35" s="28" t="s">
        <v>485</v>
      </c>
      <c r="I35" s="47">
        <v>6</v>
      </c>
      <c r="J35" s="46">
        <v>5</v>
      </c>
      <c r="K35" s="45">
        <v>0</v>
      </c>
      <c r="L35" s="46">
        <v>2</v>
      </c>
      <c r="M35" s="46">
        <v>3</v>
      </c>
      <c r="N35" s="45">
        <v>0</v>
      </c>
      <c r="O35" s="46">
        <v>2</v>
      </c>
      <c r="P35" s="45">
        <v>0</v>
      </c>
      <c r="Q35" s="45">
        <v>0</v>
      </c>
      <c r="R35" s="46">
        <v>2</v>
      </c>
      <c r="S35" s="45">
        <v>0</v>
      </c>
      <c r="T35" s="45">
        <v>0</v>
      </c>
      <c r="U35" s="46">
        <v>3</v>
      </c>
      <c r="V35" s="45">
        <v>0</v>
      </c>
      <c r="W35" s="48">
        <v>8</v>
      </c>
      <c r="X35" s="45">
        <v>0</v>
      </c>
      <c r="Y35" s="47">
        <v>4</v>
      </c>
      <c r="Z35" s="45">
        <v>0</v>
      </c>
      <c r="AA35" s="45">
        <v>0</v>
      </c>
      <c r="AB35" s="46">
        <v>1</v>
      </c>
    </row>
    <row r="36" spans="1:28" ht="45" x14ac:dyDescent="0.25">
      <c r="A36" s="15" t="s">
        <v>72</v>
      </c>
      <c r="B36" s="42" t="s">
        <v>261</v>
      </c>
      <c r="C36" s="26" t="s">
        <v>262</v>
      </c>
      <c r="D36" s="40" t="s">
        <v>367</v>
      </c>
      <c r="E36" s="31" t="s">
        <v>368</v>
      </c>
      <c r="F36" s="32" t="s">
        <v>496</v>
      </c>
      <c r="G36" s="33" t="s">
        <v>370</v>
      </c>
      <c r="H36" s="28" t="s">
        <v>467</v>
      </c>
      <c r="I36" s="46">
        <v>3</v>
      </c>
      <c r="J36" s="46">
        <v>1</v>
      </c>
      <c r="K36" s="46">
        <v>3</v>
      </c>
      <c r="L36" s="46">
        <v>1</v>
      </c>
      <c r="M36" s="45">
        <v>0</v>
      </c>
      <c r="N36" s="45">
        <v>0</v>
      </c>
      <c r="O36" s="46">
        <v>3</v>
      </c>
      <c r="P36" s="45">
        <v>0</v>
      </c>
      <c r="Q36" s="45">
        <v>0</v>
      </c>
      <c r="R36" s="46">
        <v>1</v>
      </c>
      <c r="S36" s="45">
        <v>0</v>
      </c>
      <c r="T36" s="45">
        <v>0</v>
      </c>
      <c r="U36" s="46">
        <v>2</v>
      </c>
      <c r="V36" s="45">
        <v>0</v>
      </c>
      <c r="W36" s="47">
        <v>5</v>
      </c>
      <c r="X36" s="46">
        <v>1</v>
      </c>
      <c r="Y36" s="46">
        <v>3</v>
      </c>
      <c r="Z36" s="45">
        <v>0</v>
      </c>
      <c r="AA36" s="45">
        <v>0</v>
      </c>
      <c r="AB36" s="45">
        <v>0</v>
      </c>
    </row>
    <row r="37" spans="1:28" ht="45" x14ac:dyDescent="0.25">
      <c r="A37" s="15" t="s">
        <v>72</v>
      </c>
      <c r="B37" s="42" t="s">
        <v>265</v>
      </c>
      <c r="C37" s="26" t="s">
        <v>266</v>
      </c>
      <c r="D37" s="40" t="s">
        <v>421</v>
      </c>
      <c r="E37" s="31" t="s">
        <v>353</v>
      </c>
      <c r="F37" s="32" t="s">
        <v>422</v>
      </c>
      <c r="G37" s="33" t="s">
        <v>423</v>
      </c>
      <c r="H37" s="28" t="s">
        <v>481</v>
      </c>
      <c r="I37" s="46">
        <v>3</v>
      </c>
      <c r="J37" s="45">
        <v>0</v>
      </c>
      <c r="K37" s="45">
        <v>0</v>
      </c>
      <c r="L37" s="45">
        <v>0</v>
      </c>
      <c r="M37" s="46">
        <v>1</v>
      </c>
      <c r="N37" s="46">
        <v>1</v>
      </c>
      <c r="O37" s="46">
        <v>1</v>
      </c>
      <c r="P37" s="45">
        <v>0</v>
      </c>
      <c r="Q37" s="45">
        <v>0</v>
      </c>
      <c r="R37" s="45">
        <v>0</v>
      </c>
      <c r="S37" s="45">
        <v>0</v>
      </c>
      <c r="T37" s="45">
        <v>0</v>
      </c>
      <c r="U37" s="46">
        <v>4</v>
      </c>
      <c r="V37" s="45">
        <v>0</v>
      </c>
      <c r="W37" s="46">
        <v>2</v>
      </c>
      <c r="X37" s="46">
        <v>1</v>
      </c>
      <c r="Y37" s="46">
        <v>2</v>
      </c>
      <c r="Z37" s="45">
        <v>0</v>
      </c>
      <c r="AA37" s="45">
        <v>0</v>
      </c>
      <c r="AB37" s="46">
        <v>2</v>
      </c>
    </row>
    <row r="38" spans="1:28" ht="60" x14ac:dyDescent="0.25">
      <c r="A38" s="15" t="s">
        <v>72</v>
      </c>
      <c r="B38" s="42" t="s">
        <v>269</v>
      </c>
      <c r="C38" s="26" t="s">
        <v>270</v>
      </c>
      <c r="D38" s="40" t="s">
        <v>355</v>
      </c>
      <c r="E38" s="31" t="s">
        <v>339</v>
      </c>
      <c r="F38" s="32" t="s">
        <v>356</v>
      </c>
      <c r="G38" s="33" t="s">
        <v>394</v>
      </c>
      <c r="H38" s="28" t="s">
        <v>463</v>
      </c>
      <c r="I38" s="47">
        <v>10</v>
      </c>
      <c r="J38" s="46">
        <v>1</v>
      </c>
      <c r="K38" s="45">
        <v>0</v>
      </c>
      <c r="L38" s="45">
        <v>0</v>
      </c>
      <c r="M38" s="46">
        <v>2</v>
      </c>
      <c r="N38" s="45">
        <v>0</v>
      </c>
      <c r="O38" s="45">
        <v>0</v>
      </c>
      <c r="P38" s="46">
        <v>4</v>
      </c>
      <c r="Q38" s="45">
        <v>0</v>
      </c>
      <c r="R38" s="45">
        <v>0</v>
      </c>
      <c r="S38" s="45">
        <v>0</v>
      </c>
      <c r="T38" s="45">
        <v>0</v>
      </c>
      <c r="U38" s="45">
        <v>0</v>
      </c>
      <c r="V38" s="45">
        <v>0</v>
      </c>
      <c r="W38" s="45">
        <v>0</v>
      </c>
      <c r="X38" s="47">
        <v>6</v>
      </c>
      <c r="Y38" s="46">
        <v>1</v>
      </c>
      <c r="Z38" s="46">
        <v>2</v>
      </c>
      <c r="AA38" s="47">
        <v>6</v>
      </c>
      <c r="AB38" s="45">
        <v>0</v>
      </c>
    </row>
    <row r="39" spans="1:28" ht="75" x14ac:dyDescent="0.25">
      <c r="A39" s="15" t="s">
        <v>72</v>
      </c>
      <c r="B39" s="42" t="s">
        <v>273</v>
      </c>
      <c r="C39" s="26" t="s">
        <v>274</v>
      </c>
      <c r="D39" s="40" t="s">
        <v>428</v>
      </c>
      <c r="E39" s="31" t="s">
        <v>429</v>
      </c>
      <c r="F39" s="32" t="s">
        <v>430</v>
      </c>
      <c r="G39" s="33" t="s">
        <v>394</v>
      </c>
      <c r="H39" s="28" t="s">
        <v>363</v>
      </c>
      <c r="I39" s="46">
        <v>3</v>
      </c>
      <c r="J39" s="45">
        <v>0</v>
      </c>
      <c r="K39" s="45">
        <v>0</v>
      </c>
      <c r="L39" s="45">
        <v>0</v>
      </c>
      <c r="M39" s="46">
        <v>2</v>
      </c>
      <c r="N39" s="46">
        <v>1</v>
      </c>
      <c r="O39" s="46">
        <v>3</v>
      </c>
      <c r="P39" s="46">
        <v>1</v>
      </c>
      <c r="Q39" s="45">
        <v>0</v>
      </c>
      <c r="R39" s="46">
        <v>1</v>
      </c>
      <c r="S39" s="45">
        <v>0</v>
      </c>
      <c r="T39" s="45">
        <v>0</v>
      </c>
      <c r="U39" s="45">
        <v>0</v>
      </c>
      <c r="V39" s="46">
        <v>1</v>
      </c>
      <c r="W39" s="46">
        <v>3</v>
      </c>
      <c r="X39" s="45">
        <v>0</v>
      </c>
      <c r="Y39" s="46">
        <v>2</v>
      </c>
      <c r="Z39" s="45">
        <v>0</v>
      </c>
      <c r="AA39" s="45">
        <v>0</v>
      </c>
      <c r="AB39" s="45">
        <v>0</v>
      </c>
    </row>
    <row r="40" spans="1:28" ht="45" x14ac:dyDescent="0.25">
      <c r="A40" s="15" t="s">
        <v>72</v>
      </c>
      <c r="B40" s="42" t="s">
        <v>277</v>
      </c>
      <c r="C40" s="26" t="s">
        <v>278</v>
      </c>
      <c r="D40" s="40" t="s">
        <v>407</v>
      </c>
      <c r="E40" s="31"/>
      <c r="F40" s="32" t="s">
        <v>408</v>
      </c>
      <c r="G40" s="33" t="s">
        <v>394</v>
      </c>
      <c r="H40" s="28" t="s">
        <v>474</v>
      </c>
      <c r="I40" s="46">
        <v>4</v>
      </c>
      <c r="J40" s="47">
        <v>8</v>
      </c>
      <c r="K40" s="46">
        <v>1</v>
      </c>
      <c r="L40" s="46">
        <v>2</v>
      </c>
      <c r="M40" s="46">
        <v>3</v>
      </c>
      <c r="N40" s="46">
        <v>2</v>
      </c>
      <c r="O40" s="46">
        <v>3</v>
      </c>
      <c r="P40" s="46">
        <v>1</v>
      </c>
      <c r="Q40" s="45">
        <v>0</v>
      </c>
      <c r="R40" s="45">
        <v>0</v>
      </c>
      <c r="S40" s="45">
        <v>0</v>
      </c>
      <c r="T40" s="45">
        <v>0</v>
      </c>
      <c r="U40" s="46">
        <v>1</v>
      </c>
      <c r="V40" s="45">
        <v>0</v>
      </c>
      <c r="W40" s="48">
        <v>7</v>
      </c>
      <c r="X40" s="45">
        <v>0</v>
      </c>
      <c r="Y40" s="48">
        <v>9</v>
      </c>
      <c r="Z40" s="45">
        <v>0</v>
      </c>
      <c r="AA40" s="47">
        <v>5</v>
      </c>
      <c r="AB40" s="46">
        <v>1</v>
      </c>
    </row>
    <row r="41" spans="1:28" ht="60" x14ac:dyDescent="0.25">
      <c r="A41" s="15" t="s">
        <v>72</v>
      </c>
      <c r="B41" s="42" t="s">
        <v>281</v>
      </c>
      <c r="C41" s="26" t="s">
        <v>282</v>
      </c>
      <c r="D41" s="40" t="s">
        <v>453</v>
      </c>
      <c r="E41" s="31" t="s">
        <v>339</v>
      </c>
      <c r="F41" s="32" t="s">
        <v>454</v>
      </c>
      <c r="G41" s="33" t="s">
        <v>394</v>
      </c>
      <c r="H41" s="28" t="s">
        <v>475</v>
      </c>
      <c r="I41" s="46">
        <v>5</v>
      </c>
      <c r="J41" s="45">
        <v>0</v>
      </c>
      <c r="K41" s="45">
        <v>0</v>
      </c>
      <c r="L41" s="45">
        <v>0</v>
      </c>
      <c r="M41" s="46">
        <v>3</v>
      </c>
      <c r="N41" s="45">
        <v>0</v>
      </c>
      <c r="O41" s="45">
        <v>0</v>
      </c>
      <c r="P41" s="46">
        <v>1</v>
      </c>
      <c r="Q41" s="45">
        <v>0</v>
      </c>
      <c r="R41" s="45">
        <v>0</v>
      </c>
      <c r="S41" s="45">
        <v>0</v>
      </c>
      <c r="T41" s="45">
        <v>0</v>
      </c>
      <c r="U41" s="46">
        <v>3</v>
      </c>
      <c r="V41" s="45">
        <v>0</v>
      </c>
      <c r="W41" s="45">
        <v>0</v>
      </c>
      <c r="X41" s="48">
        <v>7</v>
      </c>
      <c r="Y41" s="45">
        <v>0</v>
      </c>
      <c r="Z41" s="46">
        <v>1</v>
      </c>
      <c r="AA41" s="45">
        <v>0</v>
      </c>
      <c r="AB41" s="45">
        <v>0</v>
      </c>
    </row>
    <row r="42" spans="1:28" ht="75" x14ac:dyDescent="0.25">
      <c r="A42" s="15" t="s">
        <v>72</v>
      </c>
      <c r="B42" s="42" t="s">
        <v>285</v>
      </c>
      <c r="C42" s="26" t="s">
        <v>286</v>
      </c>
      <c r="D42" s="40" t="s">
        <v>385</v>
      </c>
      <c r="E42" s="31" t="s">
        <v>386</v>
      </c>
      <c r="F42" s="32" t="s">
        <v>387</v>
      </c>
      <c r="G42" s="33" t="s">
        <v>394</v>
      </c>
      <c r="H42" s="28" t="s">
        <v>504</v>
      </c>
      <c r="I42" s="46">
        <v>3</v>
      </c>
      <c r="J42" s="46">
        <v>1</v>
      </c>
      <c r="K42" s="46">
        <v>1</v>
      </c>
      <c r="L42" s="46">
        <v>1</v>
      </c>
      <c r="M42" s="47">
        <v>5</v>
      </c>
      <c r="N42" s="46">
        <v>3</v>
      </c>
      <c r="O42" s="46">
        <v>1</v>
      </c>
      <c r="P42" s="45">
        <v>0</v>
      </c>
      <c r="Q42" s="45">
        <v>0</v>
      </c>
      <c r="R42" s="46">
        <v>5</v>
      </c>
      <c r="S42" s="45">
        <v>0</v>
      </c>
      <c r="T42" s="46">
        <v>2</v>
      </c>
      <c r="U42" s="45">
        <v>0</v>
      </c>
      <c r="V42" s="45">
        <v>0</v>
      </c>
      <c r="W42" s="48">
        <v>7</v>
      </c>
      <c r="X42" s="45">
        <v>0</v>
      </c>
      <c r="Y42" s="47">
        <v>4</v>
      </c>
      <c r="Z42" s="45">
        <v>0</v>
      </c>
      <c r="AA42" s="45">
        <v>0</v>
      </c>
      <c r="AB42" s="46">
        <v>1</v>
      </c>
    </row>
    <row r="43" spans="1:28" ht="60" x14ac:dyDescent="0.25">
      <c r="A43" s="15" t="s">
        <v>72</v>
      </c>
      <c r="B43" s="42" t="s">
        <v>289</v>
      </c>
      <c r="C43" s="26" t="s">
        <v>290</v>
      </c>
      <c r="D43" s="40" t="s">
        <v>404</v>
      </c>
      <c r="E43" s="31" t="s">
        <v>378</v>
      </c>
      <c r="F43" s="32" t="s">
        <v>405</v>
      </c>
      <c r="G43" s="33" t="s">
        <v>406</v>
      </c>
      <c r="H43" s="28" t="s">
        <v>363</v>
      </c>
      <c r="I43" s="46">
        <v>1</v>
      </c>
      <c r="J43" s="45">
        <v>0</v>
      </c>
      <c r="K43" s="45">
        <v>0</v>
      </c>
      <c r="L43" s="45">
        <v>0</v>
      </c>
      <c r="M43" s="46">
        <v>1</v>
      </c>
      <c r="N43" s="46">
        <v>2</v>
      </c>
      <c r="O43" s="46">
        <v>2</v>
      </c>
      <c r="P43" s="45">
        <v>0</v>
      </c>
      <c r="Q43" s="45">
        <v>0</v>
      </c>
      <c r="R43" s="45">
        <v>0</v>
      </c>
      <c r="S43" s="45">
        <v>0</v>
      </c>
      <c r="T43" s="46">
        <v>5</v>
      </c>
      <c r="U43" s="45">
        <v>0</v>
      </c>
      <c r="V43" s="45">
        <v>0</v>
      </c>
      <c r="W43" s="46">
        <v>3</v>
      </c>
      <c r="X43" s="45">
        <v>0</v>
      </c>
      <c r="Y43" s="47">
        <v>4</v>
      </c>
      <c r="Z43" s="45">
        <v>0</v>
      </c>
      <c r="AA43" s="45">
        <v>0</v>
      </c>
      <c r="AB43" s="45">
        <v>0</v>
      </c>
    </row>
    <row r="44" spans="1:28" ht="60" x14ac:dyDescent="0.25">
      <c r="A44" s="15" t="s">
        <v>72</v>
      </c>
      <c r="B44" s="42" t="s">
        <v>293</v>
      </c>
      <c r="C44" s="26" t="s">
        <v>294</v>
      </c>
      <c r="D44" s="40" t="s">
        <v>338</v>
      </c>
      <c r="E44" s="31" t="s">
        <v>339</v>
      </c>
      <c r="F44" s="32" t="s">
        <v>340</v>
      </c>
      <c r="G44" s="33" t="s">
        <v>341</v>
      </c>
      <c r="H44" s="29" t="s">
        <v>462</v>
      </c>
      <c r="I44" s="46">
        <v>1</v>
      </c>
      <c r="J44" s="45">
        <v>0</v>
      </c>
      <c r="K44" s="45">
        <v>0</v>
      </c>
      <c r="L44" s="45">
        <v>0</v>
      </c>
      <c r="M44" s="46">
        <v>1</v>
      </c>
      <c r="N44" s="46">
        <v>1</v>
      </c>
      <c r="O44" s="45">
        <v>0</v>
      </c>
      <c r="P44" s="45">
        <v>0</v>
      </c>
      <c r="Q44" s="45">
        <v>0</v>
      </c>
      <c r="R44" s="45">
        <v>0</v>
      </c>
      <c r="S44" s="45">
        <v>0</v>
      </c>
      <c r="T44" s="45">
        <v>0</v>
      </c>
      <c r="U44" s="45">
        <v>0</v>
      </c>
      <c r="V44" s="45">
        <v>0</v>
      </c>
      <c r="W44" s="46">
        <v>1</v>
      </c>
      <c r="X44" s="45">
        <v>0</v>
      </c>
      <c r="Y44" s="45">
        <v>0</v>
      </c>
      <c r="Z44" s="45">
        <v>0</v>
      </c>
      <c r="AA44" s="45">
        <v>0</v>
      </c>
      <c r="AB44" s="46">
        <v>1</v>
      </c>
    </row>
    <row r="45" spans="1:28" ht="60" x14ac:dyDescent="0.25">
      <c r="A45" s="15" t="s">
        <v>72</v>
      </c>
      <c r="B45" s="42" t="s">
        <v>297</v>
      </c>
      <c r="C45" s="26" t="s">
        <v>298</v>
      </c>
      <c r="D45" s="40" t="s">
        <v>349</v>
      </c>
      <c r="E45" s="31" t="s">
        <v>350</v>
      </c>
      <c r="F45" s="32" t="s">
        <v>490</v>
      </c>
      <c r="G45" s="33" t="s">
        <v>351</v>
      </c>
      <c r="H45" s="28" t="s">
        <v>462</v>
      </c>
      <c r="I45" s="46">
        <v>2</v>
      </c>
      <c r="J45" s="45">
        <v>0</v>
      </c>
      <c r="K45" s="45">
        <v>0</v>
      </c>
      <c r="L45" s="45">
        <v>0</v>
      </c>
      <c r="M45" s="46">
        <v>1</v>
      </c>
      <c r="N45" s="45">
        <v>0</v>
      </c>
      <c r="O45" s="46">
        <v>2</v>
      </c>
      <c r="P45" s="46">
        <v>1</v>
      </c>
      <c r="Q45" s="45">
        <v>0</v>
      </c>
      <c r="R45" s="45">
        <v>0</v>
      </c>
      <c r="S45" s="45">
        <v>0</v>
      </c>
      <c r="T45" s="45">
        <v>0</v>
      </c>
      <c r="U45" s="46">
        <v>2</v>
      </c>
      <c r="V45" s="45">
        <v>0</v>
      </c>
      <c r="W45" s="46">
        <v>2</v>
      </c>
      <c r="X45" s="45">
        <v>0</v>
      </c>
      <c r="Y45" s="45">
        <v>0</v>
      </c>
      <c r="Z45" s="45">
        <v>0</v>
      </c>
      <c r="AA45" s="45">
        <v>0</v>
      </c>
      <c r="AB45" s="46">
        <v>1</v>
      </c>
    </row>
    <row r="46" spans="1:28" ht="75" x14ac:dyDescent="0.25">
      <c r="A46" s="15" t="s">
        <v>110</v>
      </c>
      <c r="B46" s="42" t="s">
        <v>307</v>
      </c>
      <c r="C46" s="26" t="s">
        <v>308</v>
      </c>
      <c r="D46" s="40" t="s">
        <v>460</v>
      </c>
      <c r="E46" s="31"/>
      <c r="F46" s="32" t="s">
        <v>461</v>
      </c>
      <c r="G46" s="33" t="s">
        <v>394</v>
      </c>
      <c r="H46" s="29" t="s">
        <v>489</v>
      </c>
      <c r="I46" s="46">
        <v>3</v>
      </c>
      <c r="J46" s="45">
        <v>0</v>
      </c>
      <c r="K46" s="45">
        <v>0</v>
      </c>
      <c r="L46" s="45">
        <v>0</v>
      </c>
      <c r="M46" s="46">
        <v>3</v>
      </c>
      <c r="N46" s="45">
        <v>0</v>
      </c>
      <c r="O46" s="45">
        <v>0</v>
      </c>
      <c r="P46" s="46">
        <v>2</v>
      </c>
      <c r="Q46" s="45">
        <v>0</v>
      </c>
      <c r="R46" s="45">
        <v>0</v>
      </c>
      <c r="S46" s="45">
        <v>0</v>
      </c>
      <c r="T46" s="45">
        <v>0</v>
      </c>
      <c r="U46" s="45">
        <v>0</v>
      </c>
      <c r="V46" s="45">
        <v>0</v>
      </c>
      <c r="W46" s="45">
        <v>0</v>
      </c>
      <c r="X46" s="45">
        <v>0</v>
      </c>
      <c r="Y46" s="45">
        <v>0</v>
      </c>
      <c r="Z46" s="45">
        <v>0</v>
      </c>
      <c r="AA46" s="46">
        <v>3</v>
      </c>
      <c r="AB46" s="45">
        <v>0</v>
      </c>
    </row>
    <row r="47" spans="1:28" ht="60" x14ac:dyDescent="0.25">
      <c r="A47" s="15" t="s">
        <v>72</v>
      </c>
      <c r="B47" s="42" t="s">
        <v>311</v>
      </c>
      <c r="C47" s="26" t="s">
        <v>312</v>
      </c>
      <c r="D47" s="40" t="s">
        <v>442</v>
      </c>
      <c r="E47" s="31"/>
      <c r="F47" s="32" t="s">
        <v>507</v>
      </c>
      <c r="G47" s="33" t="s">
        <v>394</v>
      </c>
      <c r="H47" s="28" t="s">
        <v>486</v>
      </c>
      <c r="I47" s="45">
        <v>0</v>
      </c>
      <c r="J47" s="45">
        <v>0</v>
      </c>
      <c r="K47" s="45">
        <v>0</v>
      </c>
      <c r="L47" s="45">
        <v>0</v>
      </c>
      <c r="M47" s="46">
        <v>1</v>
      </c>
      <c r="N47" s="45">
        <v>0</v>
      </c>
      <c r="O47" s="46">
        <v>3</v>
      </c>
      <c r="P47" s="45">
        <v>0</v>
      </c>
      <c r="Q47" s="46">
        <v>1</v>
      </c>
      <c r="R47" s="45">
        <v>0</v>
      </c>
      <c r="S47" s="45">
        <v>0</v>
      </c>
      <c r="T47" s="45">
        <v>0</v>
      </c>
      <c r="U47" s="45">
        <v>0</v>
      </c>
      <c r="V47" s="45">
        <v>0</v>
      </c>
      <c r="W47" s="47">
        <v>4</v>
      </c>
      <c r="X47" s="45">
        <v>0</v>
      </c>
      <c r="Y47" s="45">
        <v>0</v>
      </c>
      <c r="Z47" s="45">
        <v>0</v>
      </c>
      <c r="AA47" s="45">
        <v>0</v>
      </c>
      <c r="AB47" s="46">
        <v>1</v>
      </c>
    </row>
    <row r="48" spans="1:28" ht="75" x14ac:dyDescent="0.25">
      <c r="A48" s="15" t="s">
        <v>72</v>
      </c>
      <c r="B48" s="42" t="s">
        <v>315</v>
      </c>
      <c r="C48" s="26" t="s">
        <v>316</v>
      </c>
      <c r="D48" s="40" t="s">
        <v>357</v>
      </c>
      <c r="E48" s="31"/>
      <c r="F48" s="32" t="s">
        <v>492</v>
      </c>
      <c r="G48" s="33" t="s">
        <v>394</v>
      </c>
      <c r="H48" s="28" t="s">
        <v>464</v>
      </c>
      <c r="I48" s="46">
        <v>1</v>
      </c>
      <c r="J48" s="46">
        <v>1</v>
      </c>
      <c r="K48" s="45">
        <v>0</v>
      </c>
      <c r="L48" s="46">
        <v>1</v>
      </c>
      <c r="M48" s="45">
        <v>0</v>
      </c>
      <c r="N48" s="45">
        <v>0</v>
      </c>
      <c r="O48" s="45">
        <v>0</v>
      </c>
      <c r="P48" s="46">
        <v>1</v>
      </c>
      <c r="Q48" s="45">
        <v>0</v>
      </c>
      <c r="R48" s="45">
        <v>0</v>
      </c>
      <c r="S48" s="45">
        <v>0</v>
      </c>
      <c r="T48" s="45">
        <v>0</v>
      </c>
      <c r="U48" s="45">
        <v>0</v>
      </c>
      <c r="V48" s="45">
        <v>0</v>
      </c>
      <c r="W48" s="45">
        <v>0</v>
      </c>
      <c r="X48" s="45">
        <v>0</v>
      </c>
      <c r="Y48" s="45">
        <v>0</v>
      </c>
      <c r="Z48" s="45">
        <v>0</v>
      </c>
      <c r="AA48" s="47">
        <v>4</v>
      </c>
      <c r="AB48" s="45">
        <v>0</v>
      </c>
    </row>
    <row r="49" spans="1:28" ht="45" x14ac:dyDescent="0.25">
      <c r="A49" s="15" t="s">
        <v>72</v>
      </c>
      <c r="B49" s="42" t="s">
        <v>319</v>
      </c>
      <c r="C49" s="26" t="s">
        <v>320</v>
      </c>
      <c r="D49" s="40" t="s">
        <v>455</v>
      </c>
      <c r="E49" s="31" t="s">
        <v>339</v>
      </c>
      <c r="F49" s="32" t="s">
        <v>456</v>
      </c>
      <c r="G49" s="33" t="s">
        <v>394</v>
      </c>
      <c r="H49" s="28" t="s">
        <v>363</v>
      </c>
      <c r="I49" s="45">
        <v>0</v>
      </c>
      <c r="J49" s="45">
        <v>0</v>
      </c>
      <c r="K49" s="45">
        <v>0</v>
      </c>
      <c r="L49" s="45">
        <v>0</v>
      </c>
      <c r="M49" s="47">
        <v>5</v>
      </c>
      <c r="N49" s="47">
        <v>8</v>
      </c>
      <c r="O49" s="45">
        <v>0</v>
      </c>
      <c r="P49" s="45">
        <v>0</v>
      </c>
      <c r="Q49" s="45">
        <v>0</v>
      </c>
      <c r="R49" s="45">
        <v>0</v>
      </c>
      <c r="S49" s="45">
        <v>0</v>
      </c>
      <c r="T49" s="47">
        <v>10</v>
      </c>
      <c r="U49" s="45">
        <v>0</v>
      </c>
      <c r="V49" s="47">
        <v>6</v>
      </c>
      <c r="W49" s="45">
        <v>0</v>
      </c>
      <c r="X49" s="46">
        <v>2</v>
      </c>
      <c r="Y49" s="47">
        <v>4</v>
      </c>
      <c r="Z49" s="46">
        <v>1</v>
      </c>
      <c r="AA49" s="45">
        <v>0</v>
      </c>
      <c r="AB49" s="46">
        <v>1</v>
      </c>
    </row>
    <row r="50" spans="1:28" ht="75" x14ac:dyDescent="0.25">
      <c r="A50" s="15" t="s">
        <v>72</v>
      </c>
      <c r="B50" s="42" t="s">
        <v>323</v>
      </c>
      <c r="C50" s="26" t="s">
        <v>324</v>
      </c>
      <c r="D50" s="40" t="s">
        <v>436</v>
      </c>
      <c r="E50" s="31" t="s">
        <v>339</v>
      </c>
      <c r="F50" s="32" t="s">
        <v>437</v>
      </c>
      <c r="G50" s="33" t="s">
        <v>438</v>
      </c>
      <c r="H50" s="28" t="s">
        <v>468</v>
      </c>
      <c r="I50" s="45">
        <v>0</v>
      </c>
      <c r="J50" s="46">
        <v>1</v>
      </c>
      <c r="K50" s="46">
        <v>1</v>
      </c>
      <c r="L50" s="46">
        <v>1</v>
      </c>
      <c r="M50" s="46">
        <v>3</v>
      </c>
      <c r="N50" s="46">
        <v>2</v>
      </c>
      <c r="O50" s="46">
        <v>1</v>
      </c>
      <c r="P50" s="45">
        <v>0</v>
      </c>
      <c r="Q50" s="46">
        <v>2</v>
      </c>
      <c r="R50" s="45">
        <v>0</v>
      </c>
      <c r="S50" s="45">
        <v>0</v>
      </c>
      <c r="T50" s="46">
        <v>1</v>
      </c>
      <c r="U50" s="45">
        <v>0</v>
      </c>
      <c r="V50" s="45">
        <v>0</v>
      </c>
      <c r="W50" s="46">
        <v>3</v>
      </c>
      <c r="X50" s="46">
        <v>2</v>
      </c>
      <c r="Y50" s="46">
        <v>2</v>
      </c>
      <c r="Z50" s="45">
        <v>0</v>
      </c>
      <c r="AA50" s="46">
        <v>1</v>
      </c>
      <c r="AB50" s="45">
        <v>0</v>
      </c>
    </row>
    <row r="51" spans="1:28" ht="60" x14ac:dyDescent="0.25">
      <c r="A51" s="15" t="s">
        <v>72</v>
      </c>
      <c r="B51" s="42" t="s">
        <v>329</v>
      </c>
      <c r="C51" s="26" t="s">
        <v>330</v>
      </c>
      <c r="D51" s="40" t="s">
        <v>352</v>
      </c>
      <c r="E51" s="31" t="s">
        <v>353</v>
      </c>
      <c r="F51" s="32" t="s">
        <v>491</v>
      </c>
      <c r="G51" s="33" t="s">
        <v>354</v>
      </c>
      <c r="H51" s="28" t="s">
        <v>462</v>
      </c>
      <c r="I51" s="45">
        <v>0</v>
      </c>
      <c r="J51" s="45">
        <v>0</v>
      </c>
      <c r="K51" s="45">
        <v>0</v>
      </c>
      <c r="L51" s="45">
        <v>0</v>
      </c>
      <c r="M51" s="45">
        <v>0</v>
      </c>
      <c r="N51" s="49">
        <v>22</v>
      </c>
      <c r="O51" s="45">
        <v>0</v>
      </c>
      <c r="P51" s="46">
        <v>1</v>
      </c>
      <c r="Q51" s="46">
        <v>1</v>
      </c>
      <c r="R51" s="46">
        <v>2</v>
      </c>
      <c r="S51" s="45">
        <v>0</v>
      </c>
      <c r="T51" s="46">
        <v>2</v>
      </c>
      <c r="U51" s="46">
        <v>2</v>
      </c>
      <c r="V51" s="48">
        <v>8</v>
      </c>
      <c r="W51" s="46">
        <v>1</v>
      </c>
      <c r="X51" s="49">
        <v>12</v>
      </c>
      <c r="Y51" s="46">
        <v>3</v>
      </c>
      <c r="Z51" s="46">
        <v>4</v>
      </c>
      <c r="AA51" s="45">
        <v>0</v>
      </c>
      <c r="AB51" s="47">
        <v>7</v>
      </c>
    </row>
  </sheetData>
  <autoFilter ref="A2:H51" xr:uid="{9FF12C2A-46D4-4FEC-8248-348E533F3C00}">
    <sortState xmlns:xlrd2="http://schemas.microsoft.com/office/spreadsheetml/2017/richdata2" ref="A3:H51">
      <sortCondition ref="C2:C51"/>
    </sortState>
  </autoFilter>
  <sortState xmlns:xlrd2="http://schemas.microsoft.com/office/spreadsheetml/2017/richdata2" ref="A3:H50">
    <sortCondition ref="C3:C50"/>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AEB3905992E54BBAD901A47ED1CA8C" ma:contentTypeVersion="18" ma:contentTypeDescription="Create a new document." ma:contentTypeScope="" ma:versionID="03bc7ff3d261b9269115ab92327f9b33">
  <xsd:schema xmlns:xsd="http://www.w3.org/2001/XMLSchema" xmlns:xs="http://www.w3.org/2001/XMLSchema" xmlns:p="http://schemas.microsoft.com/office/2006/metadata/properties" xmlns:ns2="1c66cb88-db77-4d42-9dc4-fb37066edc24" xmlns:ns3="7cf861dc-a431-4ef3-8baf-d03d54e74a07" targetNamespace="http://schemas.microsoft.com/office/2006/metadata/properties" ma:root="true" ma:fieldsID="283654d55d0e069f80b78e85b3a5a478" ns2:_="" ns3:_="">
    <xsd:import namespace="1c66cb88-db77-4d42-9dc4-fb37066edc24"/>
    <xsd:import namespace="7cf861dc-a431-4ef3-8baf-d03d54e74a0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66cb88-db77-4d42-9dc4-fb37066edc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3a19cb6-1b10-4512-a12b-f76e45842a2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f861dc-a431-4ef3-8baf-d03d54e74a07"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591ac723-6a7a-431d-b784-496353a11c74}" ma:internalName="TaxCatchAll" ma:showField="CatchAllData" ma:web="7cf861dc-a431-4ef3-8baf-d03d54e74a0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c66cb88-db77-4d42-9dc4-fb37066edc24">
      <Terms xmlns="http://schemas.microsoft.com/office/infopath/2007/PartnerControls"/>
    </lcf76f155ced4ddcb4097134ff3c332f>
    <TaxCatchAll xmlns="7cf861dc-a431-4ef3-8baf-d03d54e74a07" xsi:nil="true"/>
  </documentManagement>
</p:properties>
</file>

<file path=customXml/itemProps1.xml><?xml version="1.0" encoding="utf-8"?>
<ds:datastoreItem xmlns:ds="http://schemas.openxmlformats.org/officeDocument/2006/customXml" ds:itemID="{AFDDEF45-5E89-4BF9-9342-1C5DF465BEA5}"/>
</file>

<file path=customXml/itemProps2.xml><?xml version="1.0" encoding="utf-8"?>
<ds:datastoreItem xmlns:ds="http://schemas.openxmlformats.org/officeDocument/2006/customXml" ds:itemID="{0747DD17-818E-44B5-9DC0-43A0E5E5C487}"/>
</file>

<file path=customXml/itemProps3.xml><?xml version="1.0" encoding="utf-8"?>
<ds:datastoreItem xmlns:ds="http://schemas.openxmlformats.org/officeDocument/2006/customXml" ds:itemID="{710EDDAF-E722-4A00-BA5C-B9D9C572A47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Search criteria </vt:lpstr>
      <vt:lpstr>Subjects related</vt:lpstr>
      <vt:lpstr>Q1 Journals </vt:lpstr>
      <vt:lpstr>Articles Full Text Analysis</vt:lpstr>
      <vt:lpstr>Articles selected </vt:lpstr>
    </vt:vector>
  </TitlesOfParts>
  <Company>University of Leeds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Danelly Gutierrez Ramirez</dc:creator>
  <cp:lastModifiedBy>Danelly Gutierrez Ramirez</cp:lastModifiedBy>
  <dcterms:created xsi:type="dcterms:W3CDTF">2026-09-28T12:19:29Z</dcterms:created>
  <dcterms:modified xsi:type="dcterms:W3CDTF">2026-09-28T13:58:02Z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0x01010068AEB3905992E54BBAD901A47ED1CA8C</vt:lpwstr>
  </property>
</Properties>
</file>