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than Jull\Physics PhD\LC Work\Optics Room Data\Bay 5\Ethan\Test Cell - 22°C 6 Point defect - 50x\Rotation Data 2\"/>
    </mc:Choice>
  </mc:AlternateContent>
  <bookViews>
    <workbookView xWindow="0" yWindow="0" windowWidth="23040" windowHeight="9408"/>
  </bookViews>
  <sheets>
    <sheet name="Raw Data" sheetId="1" r:id="rId1"/>
  </sheets>
  <calcPr calcId="152511"/>
</workbook>
</file>

<file path=xl/calcChain.xml><?xml version="1.0" encoding="utf-8"?>
<calcChain xmlns="http://schemas.openxmlformats.org/spreadsheetml/2006/main">
  <c r="R22" i="1" l="1"/>
  <c r="E20" i="1"/>
  <c r="I20" i="1"/>
  <c r="M20" i="1"/>
  <c r="Q20" i="1"/>
  <c r="C20" i="1"/>
  <c r="C12" i="1"/>
  <c r="C21" i="1" s="1"/>
  <c r="D12" i="1"/>
  <c r="D21" i="1" s="1"/>
  <c r="E12" i="1"/>
  <c r="E21" i="1" s="1"/>
  <c r="F12" i="1"/>
  <c r="F21" i="1" s="1"/>
  <c r="G12" i="1"/>
  <c r="G21" i="1" s="1"/>
  <c r="H12" i="1"/>
  <c r="H21" i="1" s="1"/>
  <c r="I12" i="1"/>
  <c r="I21" i="1" s="1"/>
  <c r="J12" i="1"/>
  <c r="J21" i="1" s="1"/>
  <c r="K12" i="1"/>
  <c r="K21" i="1" s="1"/>
  <c r="L12" i="1"/>
  <c r="L21" i="1" s="1"/>
  <c r="M12" i="1"/>
  <c r="M21" i="1" s="1"/>
  <c r="N12" i="1"/>
  <c r="N21" i="1" s="1"/>
  <c r="O12" i="1"/>
  <c r="O21" i="1" s="1"/>
  <c r="P12" i="1"/>
  <c r="P21" i="1" s="1"/>
  <c r="Q12" i="1"/>
  <c r="Q21" i="1" s="1"/>
  <c r="R12" i="1"/>
  <c r="R21" i="1" s="1"/>
  <c r="S12" i="1"/>
  <c r="S21" i="1" s="1"/>
  <c r="T12" i="1"/>
  <c r="T21" i="1" s="1"/>
  <c r="F13" i="1"/>
  <c r="F22" i="1" s="1"/>
  <c r="J13" i="1"/>
  <c r="J22" i="1" s="1"/>
  <c r="N13" i="1"/>
  <c r="N22" i="1" s="1"/>
  <c r="P13" i="1"/>
  <c r="P22" i="1" s="1"/>
  <c r="Q13" i="1"/>
  <c r="Q22" i="1" s="1"/>
  <c r="R13" i="1"/>
  <c r="S13" i="1"/>
  <c r="S22" i="1" s="1"/>
  <c r="T13" i="1"/>
  <c r="T22" i="1" s="1"/>
  <c r="D14" i="1"/>
  <c r="D23" i="1" s="1"/>
  <c r="H14" i="1"/>
  <c r="H23" i="1" s="1"/>
  <c r="L14" i="1"/>
  <c r="L23" i="1" s="1"/>
  <c r="P14" i="1"/>
  <c r="P23" i="1" s="1"/>
  <c r="T14" i="1"/>
  <c r="T23" i="1" s="1"/>
  <c r="F15" i="1"/>
  <c r="F24" i="1" s="1"/>
  <c r="J15" i="1"/>
  <c r="J24" i="1" s="1"/>
  <c r="N15" i="1"/>
  <c r="N24" i="1" s="1"/>
  <c r="R15" i="1"/>
  <c r="R24" i="1" s="1"/>
  <c r="C16" i="1"/>
  <c r="C25" i="1" s="1"/>
  <c r="D16" i="1"/>
  <c r="D25" i="1" s="1"/>
  <c r="E16" i="1"/>
  <c r="E25" i="1" s="1"/>
  <c r="F16" i="1"/>
  <c r="F25" i="1" s="1"/>
  <c r="G16" i="1"/>
  <c r="G25" i="1" s="1"/>
  <c r="H16" i="1"/>
  <c r="H25" i="1" s="1"/>
  <c r="I16" i="1"/>
  <c r="I25" i="1" s="1"/>
  <c r="J16" i="1"/>
  <c r="J25" i="1" s="1"/>
  <c r="K16" i="1"/>
  <c r="K25" i="1" s="1"/>
  <c r="L16" i="1"/>
  <c r="L25" i="1" s="1"/>
  <c r="M16" i="1"/>
  <c r="M25" i="1" s="1"/>
  <c r="N16" i="1"/>
  <c r="N25" i="1" s="1"/>
  <c r="O16" i="1"/>
  <c r="O25" i="1" s="1"/>
  <c r="P16" i="1"/>
  <c r="P25" i="1" s="1"/>
  <c r="Q16" i="1"/>
  <c r="Q25" i="1" s="1"/>
  <c r="R16" i="1"/>
  <c r="R25" i="1" s="1"/>
  <c r="S16" i="1"/>
  <c r="S25" i="1" s="1"/>
  <c r="T16" i="1"/>
  <c r="T25" i="1" s="1"/>
  <c r="D11" i="1"/>
  <c r="D20" i="1" s="1"/>
  <c r="E11" i="1"/>
  <c r="F11" i="1"/>
  <c r="F20" i="1" s="1"/>
  <c r="G11" i="1"/>
  <c r="G20" i="1" s="1"/>
  <c r="H11" i="1"/>
  <c r="H20" i="1" s="1"/>
  <c r="I11" i="1"/>
  <c r="J11" i="1"/>
  <c r="J20" i="1" s="1"/>
  <c r="K11" i="1"/>
  <c r="K20" i="1" s="1"/>
  <c r="L11" i="1"/>
  <c r="L20" i="1" s="1"/>
  <c r="M11" i="1"/>
  <c r="N11" i="1"/>
  <c r="N20" i="1" s="1"/>
  <c r="O11" i="1"/>
  <c r="O20" i="1" s="1"/>
  <c r="P11" i="1"/>
  <c r="P20" i="1" s="1"/>
  <c r="Q11" i="1"/>
  <c r="R11" i="1"/>
  <c r="R20" i="1" s="1"/>
  <c r="S11" i="1"/>
  <c r="S20" i="1" s="1"/>
  <c r="T11" i="1"/>
  <c r="T20" i="1" s="1"/>
  <c r="C11" i="1"/>
  <c r="O5" i="1"/>
  <c r="O13" i="1" s="1"/>
  <c r="O22" i="1" s="1"/>
  <c r="N5" i="1"/>
  <c r="M5" i="1"/>
  <c r="M13" i="1" s="1"/>
  <c r="M22" i="1" s="1"/>
  <c r="L5" i="1"/>
  <c r="L13" i="1" s="1"/>
  <c r="L22" i="1" s="1"/>
  <c r="K5" i="1"/>
  <c r="K13" i="1" s="1"/>
  <c r="K22" i="1" s="1"/>
  <c r="J5" i="1"/>
  <c r="I5" i="1"/>
  <c r="I13" i="1" s="1"/>
  <c r="I22" i="1" s="1"/>
  <c r="H5" i="1"/>
  <c r="H13" i="1" s="1"/>
  <c r="H22" i="1" s="1"/>
  <c r="G5" i="1"/>
  <c r="G13" i="1" s="1"/>
  <c r="G22" i="1" s="1"/>
  <c r="F5" i="1"/>
  <c r="E5" i="1"/>
  <c r="E13" i="1" s="1"/>
  <c r="E22" i="1" s="1"/>
  <c r="D5" i="1"/>
  <c r="D13" i="1" s="1"/>
  <c r="D22" i="1" s="1"/>
  <c r="C5" i="1"/>
  <c r="C13" i="1" s="1"/>
  <c r="C22" i="1" s="1"/>
  <c r="B5" i="1"/>
  <c r="T7" i="1"/>
  <c r="S7" i="1"/>
  <c r="S15" i="1" s="1"/>
  <c r="S24" i="1" s="1"/>
  <c r="R7" i="1"/>
  <c r="Q7" i="1"/>
  <c r="Q15" i="1" s="1"/>
  <c r="Q24" i="1" s="1"/>
  <c r="P7" i="1"/>
  <c r="O7" i="1"/>
  <c r="O15" i="1" s="1"/>
  <c r="O24" i="1" s="1"/>
  <c r="N7" i="1"/>
  <c r="M7" i="1"/>
  <c r="M15" i="1" s="1"/>
  <c r="M24" i="1" s="1"/>
  <c r="L7" i="1"/>
  <c r="K7" i="1"/>
  <c r="K15" i="1" s="1"/>
  <c r="K24" i="1" s="1"/>
  <c r="J7" i="1"/>
  <c r="I7" i="1"/>
  <c r="I15" i="1" s="1"/>
  <c r="I24" i="1" s="1"/>
  <c r="H7" i="1"/>
  <c r="G7" i="1"/>
  <c r="G15" i="1" s="1"/>
  <c r="G24" i="1" s="1"/>
  <c r="F7" i="1"/>
  <c r="E7" i="1"/>
  <c r="E15" i="1" s="1"/>
  <c r="E24" i="1" s="1"/>
  <c r="D7" i="1"/>
  <c r="C7" i="1"/>
  <c r="C15" i="1" s="1"/>
  <c r="C24" i="1" s="1"/>
  <c r="B7" i="1"/>
  <c r="T6" i="1"/>
  <c r="S6" i="1"/>
  <c r="S14" i="1" s="1"/>
  <c r="S23" i="1" s="1"/>
  <c r="R6" i="1"/>
  <c r="R14" i="1" s="1"/>
  <c r="R23" i="1" s="1"/>
  <c r="Q6" i="1"/>
  <c r="Q14" i="1" s="1"/>
  <c r="Q23" i="1" s="1"/>
  <c r="P6" i="1"/>
  <c r="O6" i="1"/>
  <c r="O14" i="1" s="1"/>
  <c r="O23" i="1" s="1"/>
  <c r="N6" i="1"/>
  <c r="N14" i="1" s="1"/>
  <c r="N23" i="1" s="1"/>
  <c r="M6" i="1"/>
  <c r="M14" i="1" s="1"/>
  <c r="M23" i="1" s="1"/>
  <c r="L6" i="1"/>
  <c r="K6" i="1"/>
  <c r="K14" i="1" s="1"/>
  <c r="K23" i="1" s="1"/>
  <c r="J6" i="1"/>
  <c r="J14" i="1" s="1"/>
  <c r="J23" i="1" s="1"/>
  <c r="I6" i="1"/>
  <c r="I14" i="1" s="1"/>
  <c r="I23" i="1" s="1"/>
  <c r="H6" i="1"/>
  <c r="G6" i="1"/>
  <c r="G14" i="1" s="1"/>
  <c r="G23" i="1" s="1"/>
  <c r="F6" i="1"/>
  <c r="F14" i="1" s="1"/>
  <c r="F23" i="1" s="1"/>
  <c r="E6" i="1"/>
  <c r="E14" i="1" s="1"/>
  <c r="E23" i="1" s="1"/>
  <c r="D6" i="1"/>
  <c r="C6" i="1"/>
  <c r="C14" i="1" s="1"/>
  <c r="C23" i="1" s="1"/>
  <c r="B6" i="1"/>
  <c r="T15" i="1" l="1"/>
  <c r="T24" i="1" s="1"/>
  <c r="P15" i="1"/>
  <c r="P24" i="1" s="1"/>
  <c r="L15" i="1"/>
  <c r="L24" i="1" s="1"/>
  <c r="H15" i="1"/>
  <c r="H24" i="1" s="1"/>
  <c r="S28" i="1" s="1"/>
  <c r="S29" i="1" s="1"/>
  <c r="D15" i="1"/>
  <c r="D24" i="1" s="1"/>
  <c r="Q28" i="1"/>
</calcChain>
</file>

<file path=xl/sharedStrings.xml><?xml version="1.0" encoding="utf-8"?>
<sst xmlns="http://schemas.openxmlformats.org/spreadsheetml/2006/main" count="29" uniqueCount="27">
  <si>
    <t>Angle</t>
  </si>
  <si>
    <t>0°</t>
  </si>
  <si>
    <t>10°</t>
  </si>
  <si>
    <t>5°</t>
  </si>
  <si>
    <t>15°</t>
  </si>
  <si>
    <t>20°</t>
  </si>
  <si>
    <t>25°</t>
  </si>
  <si>
    <t>30°</t>
  </si>
  <si>
    <t>35°</t>
  </si>
  <si>
    <t>40°</t>
  </si>
  <si>
    <t>45°</t>
  </si>
  <si>
    <t>50°</t>
  </si>
  <si>
    <t>55°</t>
  </si>
  <si>
    <t>60°</t>
  </si>
  <si>
    <t>65°</t>
  </si>
  <si>
    <t>70°</t>
  </si>
  <si>
    <t>75°</t>
  </si>
  <si>
    <t>80°</t>
  </si>
  <si>
    <t>85°</t>
  </si>
  <si>
    <t>90°</t>
  </si>
  <si>
    <t>Difference In Angle</t>
  </si>
  <si>
    <t>Ratio of brush rotation to stage rotation</t>
  </si>
  <si>
    <t>The average ration between fringe rotation and stage rotation is given as:</t>
  </si>
  <si>
    <t>±0.07</t>
  </si>
  <si>
    <t>Average and error calculation:</t>
  </si>
  <si>
    <t>The error was calculated using standard deviation method.</t>
  </si>
  <si>
    <r>
      <t>Brush</t>
    </r>
    <r>
      <rPr>
        <sz val="8"/>
        <color theme="1"/>
        <rFont val="Calibri"/>
        <family val="2"/>
      </rPr>
      <t>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</si>
</sst>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10" xfId="0" applyFont="1" applyBorder="1"/>
    <xf numFmtId="0" fontId="18" fillId="0" borderId="0" xfId="0" applyFont="1"/>
    <xf numFmtId="0" fontId="20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tabSelected="1" zoomScale="70" zoomScaleNormal="70" workbookViewId="0">
      <selection activeCell="N32" sqref="N32"/>
    </sheetView>
  </sheetViews>
  <sheetFormatPr defaultRowHeight="14.4" x14ac:dyDescent="0.3"/>
  <cols>
    <col min="1" max="1" width="4.44140625" customWidth="1"/>
    <col min="2" max="2" width="6.5546875" customWidth="1"/>
    <col min="3" max="20" width="6.6640625" bestFit="1" customWidth="1"/>
    <col min="25" max="25" width="49.77734375" bestFit="1" customWidth="1"/>
    <col min="26" max="26" width="21.109375" bestFit="1" customWidth="1"/>
    <col min="29" max="29" width="9.77734375" bestFit="1" customWidth="1"/>
  </cols>
  <sheetData>
    <row r="1" spans="1:34" x14ac:dyDescent="0.3">
      <c r="A1" s="1"/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3">
      <c r="A2" s="1" t="s">
        <v>26</v>
      </c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3">
      <c r="A3" s="1">
        <v>1</v>
      </c>
      <c r="B3" s="1">
        <v>87.337000000000003</v>
      </c>
      <c r="C3" s="1">
        <v>87.274000000000001</v>
      </c>
      <c r="D3" s="1">
        <v>86.878</v>
      </c>
      <c r="E3" s="1">
        <v>86.566000000000003</v>
      </c>
      <c r="F3" s="1">
        <v>84.957999999999998</v>
      </c>
      <c r="G3" s="1">
        <v>83.156999999999996</v>
      </c>
      <c r="H3" s="1">
        <v>80.77</v>
      </c>
      <c r="I3" s="1">
        <v>79.114000000000004</v>
      </c>
      <c r="J3" s="1">
        <v>77.56</v>
      </c>
      <c r="K3" s="1">
        <v>74.406999999999996</v>
      </c>
      <c r="L3" s="1">
        <v>77.844999999999999</v>
      </c>
      <c r="M3" s="1">
        <v>73.664000000000001</v>
      </c>
      <c r="N3" s="1">
        <v>66.991</v>
      </c>
      <c r="O3" s="1">
        <v>70.233000000000004</v>
      </c>
      <c r="P3" s="1">
        <v>66.915000000000006</v>
      </c>
      <c r="Q3" s="1">
        <v>63.003999999999998</v>
      </c>
      <c r="R3" s="1">
        <v>63.435000000000002</v>
      </c>
      <c r="S3" s="1">
        <v>59.533999999999999</v>
      </c>
      <c r="T3" s="1">
        <v>62.103000000000002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3">
      <c r="A4" s="1">
        <v>2</v>
      </c>
      <c r="B4" s="1">
        <v>149.93100000000001</v>
      </c>
      <c r="C4" s="1">
        <v>151.55699999999999</v>
      </c>
      <c r="D4" s="1">
        <v>157.10900000000001</v>
      </c>
      <c r="E4" s="1">
        <v>150.94499999999999</v>
      </c>
      <c r="F4" s="1">
        <v>150.83199999999999</v>
      </c>
      <c r="G4" s="1">
        <v>147.875</v>
      </c>
      <c r="H4" s="1">
        <v>144.78200000000001</v>
      </c>
      <c r="I4" s="1">
        <v>144.345</v>
      </c>
      <c r="J4" s="1">
        <v>141.21600000000001</v>
      </c>
      <c r="K4" s="1">
        <v>140.52799999999999</v>
      </c>
      <c r="L4" s="1">
        <v>139.268</v>
      </c>
      <c r="M4" s="1">
        <v>138.36600000000001</v>
      </c>
      <c r="N4" s="1">
        <v>128.32</v>
      </c>
      <c r="O4" s="1">
        <v>132.20699999999999</v>
      </c>
      <c r="P4" s="1">
        <v>125.961</v>
      </c>
      <c r="Q4" s="1">
        <v>124.509</v>
      </c>
      <c r="R4" s="1">
        <v>125.31100000000001</v>
      </c>
      <c r="S4" s="1">
        <v>124.43899999999999</v>
      </c>
      <c r="T4" s="1">
        <v>122.152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3">
      <c r="A5" s="1">
        <v>3</v>
      </c>
      <c r="B5" s="1">
        <f>180+(180-144.462)</f>
        <v>215.53800000000001</v>
      </c>
      <c r="C5" s="1">
        <f>180+(180-151.928)</f>
        <v>208.072</v>
      </c>
      <c r="D5" s="1">
        <f>180+(180-147.653)</f>
        <v>212.34700000000001</v>
      </c>
      <c r="E5" s="1">
        <f>180+(180-154.983)</f>
        <v>205.017</v>
      </c>
      <c r="F5" s="1">
        <f>180+(180-156.14)</f>
        <v>203.86</v>
      </c>
      <c r="G5" s="1">
        <f>180+(180-164.476)</f>
        <v>195.524</v>
      </c>
      <c r="H5" s="1">
        <f>180+(180-164.745)</f>
        <v>195.255</v>
      </c>
      <c r="I5" s="1">
        <f>180+(180-164.476)</f>
        <v>195.524</v>
      </c>
      <c r="J5" s="1">
        <f>180+(180-168.311)</f>
        <v>191.68899999999999</v>
      </c>
      <c r="K5" s="1">
        <f>180+(180-170.754)</f>
        <v>189.24600000000001</v>
      </c>
      <c r="L5" s="1">
        <f>180+(180-176.269)</f>
        <v>183.73099999999999</v>
      </c>
      <c r="M5" s="1">
        <f>180+(180-178.898)</f>
        <v>181.102</v>
      </c>
      <c r="N5" s="1">
        <f>180+(180-178.727)</f>
        <v>181.273</v>
      </c>
      <c r="O5" s="1">
        <f>180+(180-178.919)</f>
        <v>181.08099999999999</v>
      </c>
      <c r="P5" s="1">
        <v>178.995</v>
      </c>
      <c r="Q5" s="1">
        <v>177.47399999999999</v>
      </c>
      <c r="R5" s="1">
        <v>173.66</v>
      </c>
      <c r="S5" s="1">
        <v>172.185</v>
      </c>
      <c r="T5" s="1">
        <v>167.77500000000001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3">
      <c r="A6" s="1">
        <v>4</v>
      </c>
      <c r="B6" s="1">
        <f>180+(180-100.491)</f>
        <v>259.50900000000001</v>
      </c>
      <c r="C6" s="1">
        <f>180+(180-101.56)</f>
        <v>258.44</v>
      </c>
      <c r="D6" s="1">
        <f>180+(180-105.255)</f>
        <v>254.745</v>
      </c>
      <c r="E6" s="1">
        <f>180+(180-108.004)</f>
        <v>251.99599999999998</v>
      </c>
      <c r="F6" s="1">
        <f>180+(180-109.983)</f>
        <v>250.017</v>
      </c>
      <c r="G6" s="1">
        <f>180+(180-115.201)</f>
        <v>244.79900000000001</v>
      </c>
      <c r="H6" s="1">
        <f>180+(180-114.677)</f>
        <v>245.32299999999998</v>
      </c>
      <c r="I6" s="1">
        <f>180+(180-115.115)</f>
        <v>244.88499999999999</v>
      </c>
      <c r="J6" s="1">
        <f>180+(180-118.887)</f>
        <v>241.113</v>
      </c>
      <c r="K6" s="1">
        <f>180+(180-126.529)</f>
        <v>233.471</v>
      </c>
      <c r="L6" s="1">
        <f>180+(180-127.405)</f>
        <v>232.595</v>
      </c>
      <c r="M6" s="1">
        <f>180+(180-131.496)</f>
        <v>228.50399999999999</v>
      </c>
      <c r="N6" s="1">
        <f>180+(180-124.509)</f>
        <v>235.49099999999999</v>
      </c>
      <c r="O6" s="1">
        <f>180+(180-135)</f>
        <v>225</v>
      </c>
      <c r="P6" s="1">
        <f>180+(180-131.055)</f>
        <v>228.94499999999999</v>
      </c>
      <c r="Q6" s="1">
        <f>180+(180-138.122)</f>
        <v>221.87799999999999</v>
      </c>
      <c r="R6" s="1">
        <f>180+(180-137.911)</f>
        <v>222.089</v>
      </c>
      <c r="S6" s="1">
        <f>180+(180-136.081)</f>
        <v>223.91900000000001</v>
      </c>
      <c r="T6" s="1">
        <f>180+(180-137.816)</f>
        <v>222.184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3">
      <c r="A7" s="1">
        <v>5</v>
      </c>
      <c r="B7" s="1">
        <f>180+(180-50.711)</f>
        <v>309.28899999999999</v>
      </c>
      <c r="C7" s="1">
        <f>180+(180-45)</f>
        <v>315</v>
      </c>
      <c r="D7" s="1">
        <f>180+(180-55.008)</f>
        <v>304.99199999999996</v>
      </c>
      <c r="E7" s="1">
        <f>180+(180-55.923)</f>
        <v>304.077</v>
      </c>
      <c r="F7" s="1">
        <f>180+(180-55.305)</f>
        <v>304.69499999999999</v>
      </c>
      <c r="G7" s="1">
        <f>180+(180-51.147)</f>
        <v>308.85300000000001</v>
      </c>
      <c r="H7" s="1">
        <f>180+(180-55.222)</f>
        <v>304.77800000000002</v>
      </c>
      <c r="I7" s="1">
        <f>180+(180-60.068)</f>
        <v>299.93200000000002</v>
      </c>
      <c r="J7" s="1">
        <f>180+(180-61.113)</f>
        <v>298.887</v>
      </c>
      <c r="K7" s="1">
        <f>180+(180-63.435)</f>
        <v>296.565</v>
      </c>
      <c r="L7" s="1">
        <f>180+(180-59.47)</f>
        <v>300.52999999999997</v>
      </c>
      <c r="M7" s="1">
        <f>180+(180-67.891)</f>
        <v>292.10899999999998</v>
      </c>
      <c r="N7" s="1">
        <f>180+(180-58.815)</f>
        <v>301.185</v>
      </c>
      <c r="O7" s="1">
        <f>180+(180-66.038)</f>
        <v>293.96199999999999</v>
      </c>
      <c r="P7" s="1">
        <f>180+(180-65.056)</f>
        <v>294.94400000000002</v>
      </c>
      <c r="Q7" s="1">
        <f>180+(180-62.65)</f>
        <v>297.35000000000002</v>
      </c>
      <c r="R7" s="1">
        <f>180+(180-67.932)</f>
        <v>292.06799999999998</v>
      </c>
      <c r="S7" s="1">
        <f>180+(180-67.834)</f>
        <v>292.166</v>
      </c>
      <c r="T7" s="1">
        <f>180+(180-69.775)</f>
        <v>290.22500000000002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3">
      <c r="A8" s="1">
        <v>6</v>
      </c>
      <c r="B8" s="1">
        <v>10.305</v>
      </c>
      <c r="C8" s="1">
        <v>17.199000000000002</v>
      </c>
      <c r="D8" s="1">
        <v>14.036</v>
      </c>
      <c r="E8" s="1">
        <v>15.124000000000001</v>
      </c>
      <c r="F8" s="1">
        <v>5.1020000000000003</v>
      </c>
      <c r="G8" s="1">
        <v>11.768000000000001</v>
      </c>
      <c r="H8" s="1">
        <v>8.4710000000000001</v>
      </c>
      <c r="I8" s="1">
        <v>4.5140000000000002</v>
      </c>
      <c r="J8" s="1">
        <v>5.8559999999999999</v>
      </c>
      <c r="K8" s="1">
        <v>5.194</v>
      </c>
      <c r="L8" s="1">
        <v>4.6859999999999999</v>
      </c>
      <c r="M8" s="1">
        <v>1.4319999999999999</v>
      </c>
      <c r="N8" s="1">
        <v>1.042</v>
      </c>
      <c r="O8" s="1">
        <v>-1.4319999999999999</v>
      </c>
      <c r="P8" s="1">
        <v>1.1930000000000001</v>
      </c>
      <c r="Q8" s="1">
        <v>-0.89500000000000002</v>
      </c>
      <c r="R8" s="1">
        <v>-1.3640000000000001</v>
      </c>
      <c r="S8" s="1">
        <v>-4.5140000000000002</v>
      </c>
      <c r="T8" s="1">
        <v>-3.4340000000000002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3">
      <c r="A10" s="1" t="s">
        <v>26</v>
      </c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3">
      <c r="A11" s="1">
        <v>1</v>
      </c>
      <c r="B11" s="1"/>
      <c r="C11" s="1">
        <f>C3-B3</f>
        <v>-6.3000000000002387E-2</v>
      </c>
      <c r="D11" s="1">
        <f t="shared" ref="D11:T11" si="0">D3-C3</f>
        <v>-0.3960000000000008</v>
      </c>
      <c r="E11" s="1">
        <f t="shared" si="0"/>
        <v>-0.31199999999999761</v>
      </c>
      <c r="F11" s="1">
        <f t="shared" si="0"/>
        <v>-1.6080000000000041</v>
      </c>
      <c r="G11" s="1">
        <f t="shared" si="0"/>
        <v>-1.8010000000000019</v>
      </c>
      <c r="H11" s="1">
        <f t="shared" si="0"/>
        <v>-2.3870000000000005</v>
      </c>
      <c r="I11" s="1">
        <f t="shared" si="0"/>
        <v>-1.6559999999999917</v>
      </c>
      <c r="J11" s="1">
        <f t="shared" si="0"/>
        <v>-1.554000000000002</v>
      </c>
      <c r="K11" s="1">
        <f t="shared" si="0"/>
        <v>-3.1530000000000058</v>
      </c>
      <c r="L11" s="1">
        <f t="shared" si="0"/>
        <v>3.4380000000000024</v>
      </c>
      <c r="M11" s="1">
        <f t="shared" si="0"/>
        <v>-4.1809999999999974</v>
      </c>
      <c r="N11" s="1">
        <f t="shared" si="0"/>
        <v>-6.6730000000000018</v>
      </c>
      <c r="O11" s="1">
        <f t="shared" si="0"/>
        <v>3.2420000000000044</v>
      </c>
      <c r="P11" s="1">
        <f t="shared" si="0"/>
        <v>-3.3179999999999978</v>
      </c>
      <c r="Q11" s="1">
        <f t="shared" si="0"/>
        <v>-3.9110000000000085</v>
      </c>
      <c r="R11" s="1">
        <f t="shared" si="0"/>
        <v>0.43100000000000449</v>
      </c>
      <c r="S11" s="1">
        <f t="shared" si="0"/>
        <v>-3.9010000000000034</v>
      </c>
      <c r="T11" s="1">
        <f t="shared" si="0"/>
        <v>2.5690000000000026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3">
      <c r="A12" s="1">
        <v>2</v>
      </c>
      <c r="B12" s="1"/>
      <c r="C12" s="1">
        <f t="shared" ref="C12:T12" si="1">C4-B4</f>
        <v>1.6259999999999764</v>
      </c>
      <c r="D12" s="1">
        <f t="shared" si="1"/>
        <v>5.5520000000000209</v>
      </c>
      <c r="E12" s="1">
        <f t="shared" si="1"/>
        <v>-6.1640000000000157</v>
      </c>
      <c r="F12" s="1">
        <f t="shared" si="1"/>
        <v>-0.11299999999999955</v>
      </c>
      <c r="G12" s="1">
        <f t="shared" si="1"/>
        <v>-2.9569999999999936</v>
      </c>
      <c r="H12" s="1">
        <f t="shared" si="1"/>
        <v>-3.0929999999999893</v>
      </c>
      <c r="I12" s="1">
        <f t="shared" si="1"/>
        <v>-0.43700000000001182</v>
      </c>
      <c r="J12" s="1">
        <f t="shared" si="1"/>
        <v>-3.1289999999999907</v>
      </c>
      <c r="K12" s="1">
        <f t="shared" si="1"/>
        <v>-0.6880000000000166</v>
      </c>
      <c r="L12" s="1">
        <f t="shared" si="1"/>
        <v>-1.2599999999999909</v>
      </c>
      <c r="M12" s="1">
        <f t="shared" si="1"/>
        <v>-0.90199999999998681</v>
      </c>
      <c r="N12" s="1">
        <f t="shared" si="1"/>
        <v>-10.046000000000021</v>
      </c>
      <c r="O12" s="1">
        <f t="shared" si="1"/>
        <v>3.8870000000000005</v>
      </c>
      <c r="P12" s="1">
        <f t="shared" si="1"/>
        <v>-6.2459999999999951</v>
      </c>
      <c r="Q12" s="1">
        <f t="shared" si="1"/>
        <v>-1.4519999999999982</v>
      </c>
      <c r="R12" s="1">
        <f t="shared" si="1"/>
        <v>0.80200000000000671</v>
      </c>
      <c r="S12" s="1">
        <f t="shared" si="1"/>
        <v>-0.8720000000000141</v>
      </c>
      <c r="T12" s="1">
        <f t="shared" si="1"/>
        <v>-2.2869999999999919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3">
      <c r="A13" s="1">
        <v>3</v>
      </c>
      <c r="B13" s="1"/>
      <c r="C13" s="1">
        <f t="shared" ref="C13:T13" si="2">C5-B5</f>
        <v>-7.4660000000000082</v>
      </c>
      <c r="D13" s="1">
        <f t="shared" si="2"/>
        <v>4.2750000000000057</v>
      </c>
      <c r="E13" s="1">
        <f t="shared" si="2"/>
        <v>-7.3300000000000125</v>
      </c>
      <c r="F13" s="1">
        <f t="shared" si="2"/>
        <v>-1.1569999999999823</v>
      </c>
      <c r="G13" s="1">
        <f t="shared" si="2"/>
        <v>-8.3360000000000127</v>
      </c>
      <c r="H13" s="1">
        <f t="shared" si="2"/>
        <v>-0.26900000000000546</v>
      </c>
      <c r="I13" s="1">
        <f t="shared" si="2"/>
        <v>0.26900000000000546</v>
      </c>
      <c r="J13" s="1">
        <f t="shared" si="2"/>
        <v>-3.835000000000008</v>
      </c>
      <c r="K13" s="1">
        <f t="shared" si="2"/>
        <v>-2.4429999999999836</v>
      </c>
      <c r="L13" s="1">
        <f t="shared" si="2"/>
        <v>-5.5150000000000148</v>
      </c>
      <c r="M13" s="1">
        <f t="shared" si="2"/>
        <v>-2.6289999999999907</v>
      </c>
      <c r="N13" s="1">
        <f t="shared" si="2"/>
        <v>0.17099999999999227</v>
      </c>
      <c r="O13" s="1">
        <f t="shared" si="2"/>
        <v>-0.19200000000000728</v>
      </c>
      <c r="P13" s="1">
        <f t="shared" si="2"/>
        <v>-2.0859999999999843</v>
      </c>
      <c r="Q13" s="1">
        <f t="shared" si="2"/>
        <v>-1.521000000000015</v>
      </c>
      <c r="R13" s="1">
        <f t="shared" si="2"/>
        <v>-3.813999999999993</v>
      </c>
      <c r="S13" s="1">
        <f t="shared" si="2"/>
        <v>-1.4749999999999943</v>
      </c>
      <c r="T13" s="1">
        <f t="shared" si="2"/>
        <v>-4.4099999999999966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3">
      <c r="A14" s="1">
        <v>4</v>
      </c>
      <c r="B14" s="1"/>
      <c r="C14" s="1">
        <f t="shared" ref="C14:T14" si="3">C6-B6</f>
        <v>-1.0690000000000168</v>
      </c>
      <c r="D14" s="1">
        <f t="shared" si="3"/>
        <v>-3.6949999999999932</v>
      </c>
      <c r="E14" s="1">
        <f t="shared" si="3"/>
        <v>-2.7490000000000236</v>
      </c>
      <c r="F14" s="1">
        <f t="shared" si="3"/>
        <v>-1.978999999999985</v>
      </c>
      <c r="G14" s="1">
        <f t="shared" si="3"/>
        <v>-5.2179999999999893</v>
      </c>
      <c r="H14" s="1">
        <f t="shared" si="3"/>
        <v>0.52399999999997249</v>
      </c>
      <c r="I14" s="1">
        <f t="shared" si="3"/>
        <v>-0.43799999999998818</v>
      </c>
      <c r="J14" s="1">
        <f t="shared" si="3"/>
        <v>-3.7719999999999914</v>
      </c>
      <c r="K14" s="1">
        <f t="shared" si="3"/>
        <v>-7.6419999999999959</v>
      </c>
      <c r="L14" s="1">
        <f t="shared" si="3"/>
        <v>-0.87600000000000477</v>
      </c>
      <c r="M14" s="1">
        <f t="shared" si="3"/>
        <v>-4.0910000000000082</v>
      </c>
      <c r="N14" s="1">
        <f t="shared" si="3"/>
        <v>6.9869999999999948</v>
      </c>
      <c r="O14" s="1">
        <f t="shared" si="3"/>
        <v>-10.490999999999985</v>
      </c>
      <c r="P14" s="1">
        <f t="shared" si="3"/>
        <v>3.9449999999999932</v>
      </c>
      <c r="Q14" s="1">
        <f t="shared" si="3"/>
        <v>-7.0670000000000073</v>
      </c>
      <c r="R14" s="1">
        <f t="shared" si="3"/>
        <v>0.21100000000001273</v>
      </c>
      <c r="S14" s="1">
        <f t="shared" si="3"/>
        <v>1.8300000000000125</v>
      </c>
      <c r="T14" s="1">
        <f t="shared" si="3"/>
        <v>-1.7350000000000136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3">
      <c r="A15" s="1">
        <v>5</v>
      </c>
      <c r="B15" s="1"/>
      <c r="C15" s="1">
        <f t="shared" ref="C15:T15" si="4">C7-B7</f>
        <v>5.7110000000000127</v>
      </c>
      <c r="D15" s="1">
        <f t="shared" si="4"/>
        <v>-10.008000000000038</v>
      </c>
      <c r="E15" s="1">
        <f t="shared" si="4"/>
        <v>-0.91499999999996362</v>
      </c>
      <c r="F15" s="1">
        <f t="shared" si="4"/>
        <v>0.617999999999995</v>
      </c>
      <c r="G15" s="1">
        <f t="shared" si="4"/>
        <v>4.1580000000000155</v>
      </c>
      <c r="H15" s="1">
        <f t="shared" si="4"/>
        <v>-4.0749999999999886</v>
      </c>
      <c r="I15" s="1">
        <f t="shared" si="4"/>
        <v>-4.8460000000000036</v>
      </c>
      <c r="J15" s="1">
        <f t="shared" si="4"/>
        <v>-1.0450000000000159</v>
      </c>
      <c r="K15" s="1">
        <f t="shared" si="4"/>
        <v>-2.3220000000000027</v>
      </c>
      <c r="L15" s="1">
        <f t="shared" si="4"/>
        <v>3.964999999999975</v>
      </c>
      <c r="M15" s="1">
        <f t="shared" si="4"/>
        <v>-8.4209999999999923</v>
      </c>
      <c r="N15" s="1">
        <f t="shared" si="4"/>
        <v>9.0760000000000218</v>
      </c>
      <c r="O15" s="1">
        <f t="shared" si="4"/>
        <v>-7.2230000000000132</v>
      </c>
      <c r="P15" s="1">
        <f t="shared" si="4"/>
        <v>0.98200000000002774</v>
      </c>
      <c r="Q15" s="1">
        <f t="shared" si="4"/>
        <v>2.4060000000000059</v>
      </c>
      <c r="R15" s="1">
        <f t="shared" si="4"/>
        <v>-5.2820000000000391</v>
      </c>
      <c r="S15" s="1">
        <f t="shared" si="4"/>
        <v>9.8000000000013188E-2</v>
      </c>
      <c r="T15" s="1">
        <f t="shared" si="4"/>
        <v>-1.9409999999999741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3">
      <c r="A16" s="1">
        <v>6</v>
      </c>
      <c r="B16" s="1"/>
      <c r="C16" s="1">
        <f t="shared" ref="C16:T16" si="5">C8-B8</f>
        <v>6.8940000000000019</v>
      </c>
      <c r="D16" s="1">
        <f t="shared" si="5"/>
        <v>-3.163000000000002</v>
      </c>
      <c r="E16" s="1">
        <f t="shared" si="5"/>
        <v>1.088000000000001</v>
      </c>
      <c r="F16" s="1">
        <f t="shared" si="5"/>
        <v>-10.022</v>
      </c>
      <c r="G16" s="1">
        <f t="shared" si="5"/>
        <v>6.6660000000000004</v>
      </c>
      <c r="H16" s="1">
        <f t="shared" si="5"/>
        <v>-3.2970000000000006</v>
      </c>
      <c r="I16" s="1">
        <f t="shared" si="5"/>
        <v>-3.9569999999999999</v>
      </c>
      <c r="J16" s="1">
        <f t="shared" si="5"/>
        <v>1.3419999999999996</v>
      </c>
      <c r="K16" s="1">
        <f t="shared" si="5"/>
        <v>-0.66199999999999992</v>
      </c>
      <c r="L16" s="1">
        <f t="shared" si="5"/>
        <v>-0.50800000000000001</v>
      </c>
      <c r="M16" s="1">
        <f t="shared" si="5"/>
        <v>-3.254</v>
      </c>
      <c r="N16" s="1">
        <f t="shared" si="5"/>
        <v>-0.3899999999999999</v>
      </c>
      <c r="O16" s="1">
        <f t="shared" si="5"/>
        <v>-2.4740000000000002</v>
      </c>
      <c r="P16" s="1">
        <f t="shared" si="5"/>
        <v>2.625</v>
      </c>
      <c r="Q16" s="1">
        <f t="shared" si="5"/>
        <v>-2.0880000000000001</v>
      </c>
      <c r="R16" s="1">
        <f t="shared" si="5"/>
        <v>-0.46900000000000008</v>
      </c>
      <c r="S16" s="1">
        <f t="shared" si="5"/>
        <v>-3.1500000000000004</v>
      </c>
      <c r="T16" s="1">
        <f t="shared" si="5"/>
        <v>1.08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3">
      <c r="A19" s="1" t="s">
        <v>26</v>
      </c>
      <c r="B19" s="3" t="s">
        <v>21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"/>
      <c r="V19" s="2"/>
      <c r="W19" s="2"/>
      <c r="X19" s="2"/>
      <c r="Y19" s="2"/>
      <c r="Z19" s="2"/>
      <c r="AA19" s="2"/>
      <c r="AB19" s="2"/>
      <c r="AD19" s="2"/>
      <c r="AE19" s="2"/>
      <c r="AF19" s="2"/>
      <c r="AG19" s="2"/>
      <c r="AH19" s="2"/>
    </row>
    <row r="20" spans="1:34" x14ac:dyDescent="0.3">
      <c r="A20" s="1">
        <v>1</v>
      </c>
      <c r="B20" s="1"/>
      <c r="C20" s="1">
        <f>C11/5</f>
        <v>-1.2600000000000477E-2</v>
      </c>
      <c r="D20" s="1">
        <f t="shared" ref="D20:T20" si="6">D11/5</f>
        <v>-7.9200000000000159E-2</v>
      </c>
      <c r="E20" s="1">
        <f t="shared" si="6"/>
        <v>-6.2399999999999525E-2</v>
      </c>
      <c r="F20" s="1">
        <f t="shared" si="6"/>
        <v>-0.32160000000000083</v>
      </c>
      <c r="G20" s="1">
        <f t="shared" si="6"/>
        <v>-0.36020000000000041</v>
      </c>
      <c r="H20" s="1">
        <f t="shared" si="6"/>
        <v>-0.4774000000000001</v>
      </c>
      <c r="I20" s="1">
        <f t="shared" si="6"/>
        <v>-0.33119999999999833</v>
      </c>
      <c r="J20" s="1">
        <f t="shared" si="6"/>
        <v>-0.31080000000000041</v>
      </c>
      <c r="K20" s="1">
        <f t="shared" si="6"/>
        <v>-0.63060000000000116</v>
      </c>
      <c r="L20" s="1">
        <f t="shared" si="6"/>
        <v>0.68760000000000043</v>
      </c>
      <c r="M20" s="1">
        <f t="shared" si="6"/>
        <v>-0.8361999999999995</v>
      </c>
      <c r="N20" s="1">
        <f t="shared" si="6"/>
        <v>-1.3346000000000005</v>
      </c>
      <c r="O20" s="1">
        <f t="shared" si="6"/>
        <v>0.64840000000000086</v>
      </c>
      <c r="P20" s="1">
        <f t="shared" si="6"/>
        <v>-0.66359999999999952</v>
      </c>
      <c r="Q20" s="1">
        <f t="shared" si="6"/>
        <v>-0.78220000000000167</v>
      </c>
      <c r="R20" s="1">
        <f t="shared" si="6"/>
        <v>8.6200000000000901E-2</v>
      </c>
      <c r="S20" s="1">
        <f t="shared" si="6"/>
        <v>-0.78020000000000067</v>
      </c>
      <c r="T20" s="1">
        <f t="shared" si="6"/>
        <v>0.51380000000000048</v>
      </c>
      <c r="U20" s="2"/>
      <c r="V20" s="2"/>
      <c r="W20" s="2"/>
      <c r="X20" s="2"/>
      <c r="Y20" s="2"/>
      <c r="AA20" s="2"/>
      <c r="AB20" s="2"/>
      <c r="AD20" s="2"/>
      <c r="AE20" s="2"/>
      <c r="AF20" s="2"/>
      <c r="AG20" s="2"/>
      <c r="AH20" s="2"/>
    </row>
    <row r="21" spans="1:34" x14ac:dyDescent="0.3">
      <c r="A21" s="1">
        <v>2</v>
      </c>
      <c r="B21" s="1"/>
      <c r="C21" s="1">
        <f t="shared" ref="C21:T21" si="7">C12/5</f>
        <v>0.32519999999999527</v>
      </c>
      <c r="D21" s="1">
        <f t="shared" si="7"/>
        <v>1.1104000000000043</v>
      </c>
      <c r="E21" s="1">
        <f t="shared" si="7"/>
        <v>-1.2328000000000032</v>
      </c>
      <c r="F21" s="1">
        <f t="shared" si="7"/>
        <v>-2.2599999999999908E-2</v>
      </c>
      <c r="G21" s="1">
        <f t="shared" si="7"/>
        <v>-0.5913999999999987</v>
      </c>
      <c r="H21" s="1">
        <f t="shared" si="7"/>
        <v>-0.61859999999999782</v>
      </c>
      <c r="I21" s="1">
        <f t="shared" si="7"/>
        <v>-8.7400000000002365E-2</v>
      </c>
      <c r="J21" s="1">
        <f t="shared" si="7"/>
        <v>-0.62579999999999814</v>
      </c>
      <c r="K21" s="1">
        <f t="shared" si="7"/>
        <v>-0.13760000000000333</v>
      </c>
      <c r="L21" s="1">
        <f t="shared" si="7"/>
        <v>-0.25199999999999817</v>
      </c>
      <c r="M21" s="1">
        <f t="shared" si="7"/>
        <v>-0.18039999999999737</v>
      </c>
      <c r="N21" s="1">
        <f t="shared" si="7"/>
        <v>-2.0092000000000043</v>
      </c>
      <c r="O21" s="1">
        <f t="shared" si="7"/>
        <v>0.77740000000000009</v>
      </c>
      <c r="P21" s="1">
        <f t="shared" si="7"/>
        <v>-1.249199999999999</v>
      </c>
      <c r="Q21" s="1">
        <f t="shared" si="7"/>
        <v>-0.29039999999999966</v>
      </c>
      <c r="R21" s="1">
        <f t="shared" si="7"/>
        <v>0.16040000000000135</v>
      </c>
      <c r="S21" s="1">
        <f t="shared" si="7"/>
        <v>-0.17440000000000283</v>
      </c>
      <c r="T21" s="1">
        <f t="shared" si="7"/>
        <v>-0.45739999999999836</v>
      </c>
      <c r="U21" s="2"/>
      <c r="V21" s="2"/>
      <c r="W21" s="2"/>
      <c r="X21" s="2"/>
      <c r="Y21" s="2"/>
      <c r="AA21" s="2"/>
      <c r="AB21" s="2"/>
      <c r="AC21" s="2"/>
      <c r="AD21" s="2"/>
      <c r="AE21" s="2"/>
      <c r="AF21" s="2"/>
      <c r="AG21" s="2"/>
      <c r="AH21" s="2"/>
    </row>
    <row r="22" spans="1:34" x14ac:dyDescent="0.3">
      <c r="A22" s="1">
        <v>3</v>
      </c>
      <c r="B22" s="1"/>
      <c r="C22" s="1">
        <f t="shared" ref="C22:T22" si="8">C13/5</f>
        <v>-1.4932000000000016</v>
      </c>
      <c r="D22" s="1">
        <f t="shared" si="8"/>
        <v>0.85500000000000109</v>
      </c>
      <c r="E22" s="1">
        <f t="shared" si="8"/>
        <v>-1.4660000000000024</v>
      </c>
      <c r="F22" s="1">
        <f t="shared" si="8"/>
        <v>-0.23139999999999644</v>
      </c>
      <c r="G22" s="1">
        <f t="shared" si="8"/>
        <v>-1.6672000000000025</v>
      </c>
      <c r="H22" s="1">
        <f t="shared" si="8"/>
        <v>-5.380000000000109E-2</v>
      </c>
      <c r="I22" s="1">
        <f t="shared" si="8"/>
        <v>5.380000000000109E-2</v>
      </c>
      <c r="J22" s="1">
        <f t="shared" si="8"/>
        <v>-0.76700000000000157</v>
      </c>
      <c r="K22" s="1">
        <f t="shared" si="8"/>
        <v>-0.4885999999999967</v>
      </c>
      <c r="L22" s="1">
        <f t="shared" si="8"/>
        <v>-1.1030000000000029</v>
      </c>
      <c r="M22" s="1">
        <f t="shared" si="8"/>
        <v>-0.52579999999999816</v>
      </c>
      <c r="N22" s="1">
        <f t="shared" si="8"/>
        <v>3.4199999999998454E-2</v>
      </c>
      <c r="O22" s="1">
        <f t="shared" si="8"/>
        <v>-3.8400000000001454E-2</v>
      </c>
      <c r="P22" s="1">
        <f t="shared" si="8"/>
        <v>-0.41719999999999685</v>
      </c>
      <c r="Q22" s="1">
        <f t="shared" si="8"/>
        <v>-0.30420000000000302</v>
      </c>
      <c r="R22" s="1">
        <f t="shared" si="8"/>
        <v>-0.76279999999999859</v>
      </c>
      <c r="S22" s="1">
        <f t="shared" si="8"/>
        <v>-0.29499999999999887</v>
      </c>
      <c r="T22" s="1">
        <f t="shared" si="8"/>
        <v>-0.88199999999999934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x14ac:dyDescent="0.3">
      <c r="A23" s="1">
        <v>4</v>
      </c>
      <c r="B23" s="1"/>
      <c r="C23" s="1">
        <f t="shared" ref="C23:T23" si="9">C14/5</f>
        <v>-0.21380000000000338</v>
      </c>
      <c r="D23" s="1">
        <f t="shared" si="9"/>
        <v>-0.73899999999999866</v>
      </c>
      <c r="E23" s="1">
        <f t="shared" si="9"/>
        <v>-0.54980000000000473</v>
      </c>
      <c r="F23" s="1">
        <f t="shared" si="9"/>
        <v>-0.39579999999999699</v>
      </c>
      <c r="G23" s="1">
        <f t="shared" si="9"/>
        <v>-1.0435999999999979</v>
      </c>
      <c r="H23" s="1">
        <f t="shared" si="9"/>
        <v>0.10479999999999449</v>
      </c>
      <c r="I23" s="1">
        <f t="shared" si="9"/>
        <v>-8.7599999999997638E-2</v>
      </c>
      <c r="J23" s="1">
        <f t="shared" si="9"/>
        <v>-0.75439999999999829</v>
      </c>
      <c r="K23" s="1">
        <f t="shared" si="9"/>
        <v>-1.5283999999999991</v>
      </c>
      <c r="L23" s="1">
        <f t="shared" si="9"/>
        <v>-0.17520000000000097</v>
      </c>
      <c r="M23" s="1">
        <f t="shared" si="9"/>
        <v>-0.81820000000000159</v>
      </c>
      <c r="N23" s="1">
        <f t="shared" si="9"/>
        <v>1.3973999999999989</v>
      </c>
      <c r="O23" s="1">
        <f t="shared" si="9"/>
        <v>-2.0981999999999972</v>
      </c>
      <c r="P23" s="1">
        <f t="shared" si="9"/>
        <v>0.78899999999999859</v>
      </c>
      <c r="Q23" s="1">
        <f t="shared" si="9"/>
        <v>-1.4134000000000015</v>
      </c>
      <c r="R23" s="1">
        <f t="shared" si="9"/>
        <v>4.2200000000002548E-2</v>
      </c>
      <c r="S23" s="1">
        <f t="shared" si="9"/>
        <v>0.36600000000000249</v>
      </c>
      <c r="T23" s="1">
        <f t="shared" si="9"/>
        <v>-0.34700000000000275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x14ac:dyDescent="0.3">
      <c r="A24" s="1">
        <v>5</v>
      </c>
      <c r="B24" s="1"/>
      <c r="C24" s="1">
        <f t="shared" ref="C24:T24" si="10">C15/5</f>
        <v>1.1422000000000025</v>
      </c>
      <c r="D24" s="1">
        <f t="shared" si="10"/>
        <v>-2.0016000000000078</v>
      </c>
      <c r="E24" s="1">
        <f t="shared" si="10"/>
        <v>-0.18299999999999272</v>
      </c>
      <c r="F24" s="1">
        <f t="shared" si="10"/>
        <v>0.123599999999999</v>
      </c>
      <c r="G24" s="1">
        <f t="shared" si="10"/>
        <v>0.83160000000000311</v>
      </c>
      <c r="H24" s="1">
        <f t="shared" si="10"/>
        <v>-0.81499999999999773</v>
      </c>
      <c r="I24" s="1">
        <f t="shared" si="10"/>
        <v>-0.96920000000000073</v>
      </c>
      <c r="J24" s="1">
        <f t="shared" si="10"/>
        <v>-0.20900000000000318</v>
      </c>
      <c r="K24" s="1">
        <f t="shared" si="10"/>
        <v>-0.46440000000000053</v>
      </c>
      <c r="L24" s="1">
        <f t="shared" si="10"/>
        <v>0.79299999999999504</v>
      </c>
      <c r="M24" s="1">
        <f t="shared" si="10"/>
        <v>-1.6841999999999984</v>
      </c>
      <c r="N24" s="1">
        <f t="shared" si="10"/>
        <v>1.8152000000000044</v>
      </c>
      <c r="O24" s="1">
        <f t="shared" si="10"/>
        <v>-1.4446000000000025</v>
      </c>
      <c r="P24" s="1">
        <f t="shared" si="10"/>
        <v>0.19640000000000554</v>
      </c>
      <c r="Q24" s="1">
        <f t="shared" si="10"/>
        <v>0.48120000000000118</v>
      </c>
      <c r="R24" s="1">
        <f t="shared" si="10"/>
        <v>-1.0564000000000078</v>
      </c>
      <c r="S24" s="1">
        <f t="shared" si="10"/>
        <v>1.9600000000002636E-2</v>
      </c>
      <c r="T24" s="1">
        <f t="shared" si="10"/>
        <v>-0.38819999999999483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3">
      <c r="A25" s="1">
        <v>6</v>
      </c>
      <c r="B25" s="1"/>
      <c r="C25" s="1">
        <f t="shared" ref="C25:T25" si="11">C16/5</f>
        <v>1.3788000000000005</v>
      </c>
      <c r="D25" s="1">
        <f t="shared" si="11"/>
        <v>-0.63260000000000038</v>
      </c>
      <c r="E25" s="1">
        <f t="shared" si="11"/>
        <v>0.21760000000000018</v>
      </c>
      <c r="F25" s="1">
        <f t="shared" si="11"/>
        <v>-2.0044</v>
      </c>
      <c r="G25" s="1">
        <f t="shared" si="11"/>
        <v>1.3332000000000002</v>
      </c>
      <c r="H25" s="1">
        <f t="shared" si="11"/>
        <v>-0.6594000000000001</v>
      </c>
      <c r="I25" s="1">
        <f t="shared" si="11"/>
        <v>-0.79139999999999999</v>
      </c>
      <c r="J25" s="1">
        <f t="shared" si="11"/>
        <v>0.26839999999999992</v>
      </c>
      <c r="K25" s="1">
        <f t="shared" si="11"/>
        <v>-0.13239999999999999</v>
      </c>
      <c r="L25" s="1">
        <f t="shared" si="11"/>
        <v>-0.1016</v>
      </c>
      <c r="M25" s="1">
        <f t="shared" si="11"/>
        <v>-0.65080000000000005</v>
      </c>
      <c r="N25" s="1">
        <f t="shared" si="11"/>
        <v>-7.7999999999999986E-2</v>
      </c>
      <c r="O25" s="1">
        <f t="shared" si="11"/>
        <v>-0.49480000000000002</v>
      </c>
      <c r="P25" s="1">
        <f t="shared" si="11"/>
        <v>0.52500000000000002</v>
      </c>
      <c r="Q25" s="1">
        <f t="shared" si="11"/>
        <v>-0.41760000000000003</v>
      </c>
      <c r="R25" s="1">
        <f t="shared" si="11"/>
        <v>-9.3800000000000022E-2</v>
      </c>
      <c r="S25" s="1">
        <f t="shared" si="11"/>
        <v>-0.63000000000000012</v>
      </c>
      <c r="T25" s="1">
        <f t="shared" si="11"/>
        <v>0.21600000000000003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 t="s">
        <v>24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>
        <f>AVERAGE(C20:T25)</f>
        <v>-0.31648888888888882</v>
      </c>
      <c r="R28" s="2"/>
      <c r="S28" s="2">
        <f>STDEVPA(C20:T25)</f>
        <v>0.76000088563951074</v>
      </c>
      <c r="T28" s="2"/>
      <c r="U28" s="2"/>
      <c r="V28" s="2"/>
      <c r="W28" s="2"/>
      <c r="X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3">
      <c r="A29" s="2"/>
      <c r="B29" s="2"/>
      <c r="C29" s="2"/>
      <c r="D29" s="2"/>
      <c r="E29" s="2"/>
      <c r="F29" s="2" t="s">
        <v>22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>
        <f>S28/SQRT(108)</f>
        <v>7.3131119318054244E-2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3">
      <c r="A30" s="2"/>
      <c r="B30" s="2"/>
      <c r="C30" s="2"/>
      <c r="D30" s="2"/>
      <c r="E30" s="2"/>
      <c r="F30" s="2"/>
      <c r="G30" s="2">
        <v>0.32</v>
      </c>
      <c r="H30" s="2" t="s">
        <v>23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3">
      <c r="A31" s="2"/>
      <c r="B31" s="2"/>
      <c r="C31" s="2"/>
      <c r="D31" s="2"/>
      <c r="E31" s="2"/>
      <c r="F31" s="2" t="s">
        <v>25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Jull</dc:creator>
  <cp:lastModifiedBy>Porter</cp:lastModifiedBy>
  <cp:lastPrinted>2016-10-31T14:50:41Z</cp:lastPrinted>
  <dcterms:created xsi:type="dcterms:W3CDTF">2016-10-28T16:17:41Z</dcterms:created>
  <dcterms:modified xsi:type="dcterms:W3CDTF">2016-10-31T14:57:45Z</dcterms:modified>
</cp:coreProperties>
</file>