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codeName="ThisWorkbook"/>
  <mc:AlternateContent xmlns:mc="http://schemas.openxmlformats.org/markup-compatibility/2006">
    <mc:Choice Requires="x15">
      <x15ac:absPath xmlns:x15ac="http://schemas.microsoft.com/office/spreadsheetml/2010/11/ac" url="https://leeds365-my.sharepoint.com/personal/earear_leeds_ac_uk/Documents/"/>
    </mc:Choice>
  </mc:AlternateContent>
  <xr:revisionPtr revIDLastSave="226" documentId="11_21E1EF3A46C11CC3740DA87732B9D2062DA0977E" xr6:coauthVersionLast="47" xr6:coauthVersionMax="47" xr10:uidLastSave="{8BCF27BF-746F-4110-AEA5-785C1C179D19}"/>
  <bookViews>
    <workbookView xWindow="-120" yWindow="-120" windowWidth="29040" windowHeight="15720" tabRatio="500" xr2:uid="{00000000-000D-0000-FFFF-FFFF00000000}"/>
  </bookViews>
  <sheets>
    <sheet name="0_READ_ME" sheetId="1" r:id="rId1"/>
    <sheet name="1_EEIOA" sheetId="2" r:id="rId2"/>
    <sheet name="2_PIOA" sheetId="3" r:id="rId3"/>
    <sheet name="3_HIOA" sheetId="4" r:id="rId4"/>
    <sheet name="4_PIOA_industry"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V200" i="5" l="1"/>
  <c r="U200" i="5"/>
  <c r="T200" i="5"/>
  <c r="S200" i="5"/>
  <c r="R200" i="5"/>
  <c r="Q200" i="5"/>
  <c r="P200" i="5"/>
  <c r="O200" i="5"/>
  <c r="W199" i="5"/>
  <c r="U199" i="5"/>
  <c r="T199" i="5"/>
  <c r="S199" i="5"/>
  <c r="R199" i="5"/>
  <c r="Q199" i="5"/>
  <c r="P199" i="5"/>
  <c r="O199" i="5"/>
  <c r="W198" i="5"/>
  <c r="V198" i="5"/>
  <c r="T198" i="5"/>
  <c r="S198" i="5"/>
  <c r="R198" i="5"/>
  <c r="Q198" i="5"/>
  <c r="P198" i="5"/>
  <c r="O198" i="5"/>
  <c r="W197" i="5"/>
  <c r="V197" i="5"/>
  <c r="U197" i="5"/>
  <c r="S197" i="5"/>
  <c r="R197" i="5"/>
  <c r="Q197" i="5"/>
  <c r="P197" i="5"/>
  <c r="O197" i="5"/>
  <c r="W196" i="5"/>
  <c r="V196" i="5"/>
  <c r="U196" i="5"/>
  <c r="T196" i="5"/>
  <c r="R196" i="5"/>
  <c r="Q196" i="5"/>
  <c r="P196" i="5"/>
  <c r="O196" i="5"/>
  <c r="W195" i="5"/>
  <c r="V195" i="5"/>
  <c r="U195" i="5"/>
  <c r="T195" i="5"/>
  <c r="S195" i="5"/>
  <c r="Q195" i="5"/>
  <c r="P195" i="5"/>
  <c r="O195" i="5"/>
  <c r="W194" i="5"/>
  <c r="V194" i="5"/>
  <c r="U194" i="5"/>
  <c r="T194" i="5"/>
  <c r="S194" i="5"/>
  <c r="R194" i="5"/>
  <c r="P194" i="5"/>
  <c r="O194" i="5"/>
  <c r="W193" i="5"/>
  <c r="V193" i="5"/>
  <c r="U193" i="5"/>
  <c r="T193" i="5"/>
  <c r="S193" i="5"/>
  <c r="R193" i="5"/>
  <c r="Q193" i="5"/>
  <c r="O193" i="5"/>
  <c r="W192" i="5"/>
  <c r="V192" i="5"/>
  <c r="U192" i="5"/>
  <c r="T192" i="5"/>
  <c r="S192" i="5"/>
  <c r="R192" i="5"/>
  <c r="Q192" i="5"/>
  <c r="P192" i="5"/>
  <c r="D163" i="5"/>
  <c r="F158" i="5"/>
  <c r="F149" i="5"/>
  <c r="F146" i="5"/>
  <c r="O117" i="5" a="1"/>
  <c r="W122" i="5" s="1"/>
  <c r="L99" i="5"/>
  <c r="K99" i="5"/>
  <c r="J99" i="5"/>
  <c r="I99" i="5"/>
  <c r="H99" i="5"/>
  <c r="G99" i="5"/>
  <c r="F99" i="5"/>
  <c r="E99" i="5"/>
  <c r="D99" i="5"/>
  <c r="O95" i="5"/>
  <c r="M95" i="5"/>
  <c r="M94" i="5"/>
  <c r="O94" i="5" s="1"/>
  <c r="D162" i="5" s="1"/>
  <c r="M93" i="5"/>
  <c r="O93" i="5" s="1"/>
  <c r="D161" i="5" s="1"/>
  <c r="M92" i="5"/>
  <c r="O92" i="5" s="1"/>
  <c r="D160" i="5" s="1"/>
  <c r="O91" i="5"/>
  <c r="D159" i="5" s="1"/>
  <c r="M91" i="5"/>
  <c r="O90" i="5"/>
  <c r="D158" i="5" s="1"/>
  <c r="M89" i="5"/>
  <c r="O88" i="5"/>
  <c r="D156" i="5" s="1"/>
  <c r="M88" i="5"/>
  <c r="O87" i="5"/>
  <c r="D155" i="5" s="1"/>
  <c r="M87" i="5"/>
  <c r="M82" i="5"/>
  <c r="L82" i="5"/>
  <c r="K82" i="5"/>
  <c r="J82" i="5"/>
  <c r="I82" i="5"/>
  <c r="H82" i="5"/>
  <c r="G82" i="5"/>
  <c r="F82" i="5"/>
  <c r="E82" i="5"/>
  <c r="D82" i="5"/>
  <c r="O78" i="5"/>
  <c r="F163" i="5" s="1"/>
  <c r="O77" i="5"/>
  <c r="F162" i="5" s="1"/>
  <c r="O76" i="5"/>
  <c r="F161" i="5" s="1"/>
  <c r="O75" i="5"/>
  <c r="F160" i="5" s="1"/>
  <c r="O74" i="5"/>
  <c r="F159" i="5" s="1"/>
  <c r="O73" i="5"/>
  <c r="O72" i="5"/>
  <c r="F157" i="5" s="1"/>
  <c r="O71" i="5"/>
  <c r="F156" i="5" s="1"/>
  <c r="O70" i="5"/>
  <c r="F155" i="5" s="1"/>
  <c r="AQ65" i="5"/>
  <c r="AP65" i="5"/>
  <c r="AO65" i="5"/>
  <c r="AN65" i="5"/>
  <c r="AM65" i="5"/>
  <c r="AI65" i="5"/>
  <c r="W65" i="5"/>
  <c r="V65" i="5"/>
  <c r="U65" i="5"/>
  <c r="T65" i="5"/>
  <c r="S65" i="5"/>
  <c r="O65" i="5"/>
  <c r="BE61" i="5"/>
  <c r="BD61" i="5"/>
  <c r="BC61" i="5"/>
  <c r="BB61" i="5"/>
  <c r="BA61" i="5"/>
  <c r="AW61" i="5"/>
  <c r="AL61" i="5"/>
  <c r="AK61" i="5"/>
  <c r="AJ61" i="5"/>
  <c r="AS61" i="5" s="1"/>
  <c r="AD61" i="5"/>
  <c r="R61" i="5"/>
  <c r="AZ61" i="5" s="1"/>
  <c r="Q61" i="5"/>
  <c r="AY61" i="5" s="1"/>
  <c r="P61" i="5"/>
  <c r="BE60" i="5"/>
  <c r="BD60" i="5"/>
  <c r="BC60" i="5"/>
  <c r="BB60" i="5"/>
  <c r="BA60" i="5"/>
  <c r="AZ60" i="5"/>
  <c r="AW60" i="5"/>
  <c r="AL60" i="5"/>
  <c r="AK60" i="5"/>
  <c r="AJ60" i="5"/>
  <c r="AS60" i="5" s="1"/>
  <c r="AF60" i="5"/>
  <c r="AD60" i="5"/>
  <c r="F148" i="5" s="1"/>
  <c r="R60" i="5"/>
  <c r="Q60" i="5"/>
  <c r="AY60" i="5" s="1"/>
  <c r="P60" i="5"/>
  <c r="AX60" i="5" s="1"/>
  <c r="BE59" i="5"/>
  <c r="BD59" i="5"/>
  <c r="BD65" i="5" s="1"/>
  <c r="BC59" i="5"/>
  <c r="BB59" i="5"/>
  <c r="BB65" i="5" s="1"/>
  <c r="BA59" i="5"/>
  <c r="AW59" i="5"/>
  <c r="AS59" i="5"/>
  <c r="AL59" i="5"/>
  <c r="AZ59" i="5" s="1"/>
  <c r="AK59" i="5"/>
  <c r="AY59" i="5" s="1"/>
  <c r="AJ59" i="5"/>
  <c r="AD59" i="5"/>
  <c r="F147" i="5" s="1"/>
  <c r="R59" i="5"/>
  <c r="Q59" i="5"/>
  <c r="P59" i="5"/>
  <c r="BE58" i="5"/>
  <c r="BD58" i="5"/>
  <c r="BC58" i="5"/>
  <c r="BB58" i="5"/>
  <c r="BA58" i="5"/>
  <c r="AW58" i="5"/>
  <c r="AL58" i="5"/>
  <c r="AS58" i="5" s="1"/>
  <c r="AK58" i="5"/>
  <c r="AJ58" i="5"/>
  <c r="AD58" i="5"/>
  <c r="R58" i="5"/>
  <c r="Q58" i="5"/>
  <c r="AY58" i="5" s="1"/>
  <c r="P58" i="5"/>
  <c r="BE57" i="5"/>
  <c r="BD57" i="5"/>
  <c r="BC57" i="5"/>
  <c r="BB57" i="5"/>
  <c r="BA57" i="5"/>
  <c r="AY57" i="5"/>
  <c r="AX57" i="5"/>
  <c r="AW57" i="5"/>
  <c r="AL57" i="5"/>
  <c r="AK57" i="5"/>
  <c r="AJ57" i="5"/>
  <c r="AS57" i="5" s="1"/>
  <c r="AD57" i="5"/>
  <c r="F145" i="5" s="1"/>
  <c r="R57" i="5"/>
  <c r="AZ57" i="5" s="1"/>
  <c r="Q57" i="5"/>
  <c r="AF57" i="5" s="1"/>
  <c r="P57" i="5"/>
  <c r="BE56" i="5"/>
  <c r="BD56" i="5"/>
  <c r="BC56" i="5"/>
  <c r="BB56" i="5"/>
  <c r="BA56" i="5"/>
  <c r="AZ56" i="5"/>
  <c r="AW56" i="5"/>
  <c r="AS56" i="5"/>
  <c r="AL56" i="5"/>
  <c r="AK56" i="5"/>
  <c r="AJ56" i="5"/>
  <c r="AD56" i="5"/>
  <c r="F144" i="5" s="1"/>
  <c r="R56" i="5"/>
  <c r="Q56" i="5"/>
  <c r="AY56" i="5" s="1"/>
  <c r="P56" i="5"/>
  <c r="AX56" i="5" s="1"/>
  <c r="BE55" i="5"/>
  <c r="BD55" i="5"/>
  <c r="BC55" i="5"/>
  <c r="BB55" i="5"/>
  <c r="BA55" i="5"/>
  <c r="AZ55" i="5"/>
  <c r="AY55" i="5"/>
  <c r="AW55" i="5"/>
  <c r="AS55" i="5"/>
  <c r="AL55" i="5"/>
  <c r="AK55" i="5"/>
  <c r="AJ55" i="5"/>
  <c r="AD55" i="5"/>
  <c r="F143" i="5" s="1"/>
  <c r="AB55" i="5"/>
  <c r="AA55" i="5"/>
  <c r="Z55" i="5"/>
  <c r="Y55" i="5"/>
  <c r="R55" i="5"/>
  <c r="Q55" i="5"/>
  <c r="P55" i="5"/>
  <c r="AX55" i="5" s="1"/>
  <c r="BG55" i="5" s="1"/>
  <c r="BE54" i="5"/>
  <c r="BD54" i="5"/>
  <c r="BC54" i="5"/>
  <c r="BB54" i="5"/>
  <c r="BA54" i="5"/>
  <c r="AY54" i="5"/>
  <c r="AX54" i="5"/>
  <c r="AW54" i="5"/>
  <c r="AL54" i="5"/>
  <c r="AK54" i="5"/>
  <c r="AS54" i="5" s="1"/>
  <c r="AJ54" i="5"/>
  <c r="AD54" i="5"/>
  <c r="F142" i="5" s="1"/>
  <c r="AB54" i="5"/>
  <c r="AA54" i="5"/>
  <c r="Z54" i="5"/>
  <c r="Y54" i="5"/>
  <c r="R54" i="5"/>
  <c r="AZ54" i="5" s="1"/>
  <c r="Q54" i="5"/>
  <c r="P54" i="5"/>
  <c r="BE53" i="5"/>
  <c r="BE65" i="5" s="1"/>
  <c r="BD53" i="5"/>
  <c r="BC53" i="5"/>
  <c r="BC65" i="5" s="1"/>
  <c r="BB53" i="5"/>
  <c r="BA53" i="5"/>
  <c r="AW53" i="5"/>
  <c r="AL53" i="5"/>
  <c r="AK53" i="5"/>
  <c r="AK65" i="5" s="1"/>
  <c r="AJ53" i="5"/>
  <c r="AJ65" i="5" s="1"/>
  <c r="AB53" i="5"/>
  <c r="AA53" i="5"/>
  <c r="Z53" i="5"/>
  <c r="Y53" i="5"/>
  <c r="R53" i="5"/>
  <c r="Q53" i="5"/>
  <c r="P53" i="5"/>
  <c r="BE52" i="5"/>
  <c r="BD52" i="5"/>
  <c r="BC52" i="5"/>
  <c r="BB52" i="5"/>
  <c r="BA52" i="5"/>
  <c r="AZ52" i="5"/>
  <c r="AY52" i="5"/>
  <c r="AX52" i="5"/>
  <c r="AW52" i="5"/>
  <c r="AS52" i="5"/>
  <c r="AB52" i="5"/>
  <c r="AA52" i="5"/>
  <c r="Z52" i="5"/>
  <c r="Z65" i="5" s="1"/>
  <c r="Y52" i="5"/>
  <c r="Y65" i="5" s="1"/>
  <c r="AC236" i="3"/>
  <c r="AB236" i="3"/>
  <c r="AA236" i="3"/>
  <c r="Z236" i="3"/>
  <c r="Y236" i="3"/>
  <c r="X236" i="3"/>
  <c r="W236" i="3"/>
  <c r="V236" i="3"/>
  <c r="U236" i="3"/>
  <c r="AD235" i="3"/>
  <c r="AB235" i="3"/>
  <c r="AA235" i="3"/>
  <c r="Z235" i="3"/>
  <c r="Y235" i="3"/>
  <c r="X235" i="3"/>
  <c r="W235" i="3"/>
  <c r="V235" i="3"/>
  <c r="U235" i="3"/>
  <c r="AD234" i="3"/>
  <c r="AC234" i="3"/>
  <c r="AA234" i="3"/>
  <c r="Z234" i="3"/>
  <c r="Y234" i="3"/>
  <c r="X234" i="3"/>
  <c r="W234" i="3"/>
  <c r="V234" i="3"/>
  <c r="U234" i="3"/>
  <c r="AD233" i="3"/>
  <c r="AC233" i="3"/>
  <c r="AB233" i="3"/>
  <c r="Z233" i="3"/>
  <c r="Y233" i="3"/>
  <c r="X233" i="3"/>
  <c r="W233" i="3"/>
  <c r="V233" i="3"/>
  <c r="U233" i="3"/>
  <c r="AD232" i="3"/>
  <c r="AC232" i="3"/>
  <c r="AB232" i="3"/>
  <c r="AA232" i="3"/>
  <c r="Y232" i="3"/>
  <c r="X232" i="3"/>
  <c r="W232" i="3"/>
  <c r="V232" i="3"/>
  <c r="U232" i="3"/>
  <c r="AD231" i="3"/>
  <c r="AC231" i="3"/>
  <c r="AB231" i="3"/>
  <c r="AA231" i="3"/>
  <c r="Z231" i="3"/>
  <c r="X231" i="3"/>
  <c r="W231" i="3"/>
  <c r="V231" i="3"/>
  <c r="U231" i="3"/>
  <c r="AD230" i="3"/>
  <c r="AC230" i="3"/>
  <c r="AB230" i="3"/>
  <c r="AA230" i="3"/>
  <c r="Z230" i="3"/>
  <c r="Y230" i="3"/>
  <c r="W230" i="3"/>
  <c r="V230" i="3"/>
  <c r="U230" i="3"/>
  <c r="AD229" i="3"/>
  <c r="AC229" i="3"/>
  <c r="AB229" i="3"/>
  <c r="AA229" i="3"/>
  <c r="Z229" i="3"/>
  <c r="Y229" i="3"/>
  <c r="X229" i="3"/>
  <c r="V229" i="3"/>
  <c r="U229" i="3"/>
  <c r="AD228" i="3"/>
  <c r="AC228" i="3"/>
  <c r="AB228" i="3"/>
  <c r="AA228" i="3"/>
  <c r="Z228" i="3"/>
  <c r="Y228" i="3"/>
  <c r="X228" i="3"/>
  <c r="W228" i="3"/>
  <c r="U228" i="3"/>
  <c r="AD227" i="3"/>
  <c r="AC227" i="3"/>
  <c r="AB227" i="3"/>
  <c r="AA227" i="3"/>
  <c r="Z227" i="3"/>
  <c r="Y227" i="3"/>
  <c r="X227" i="3"/>
  <c r="W227" i="3"/>
  <c r="V227" i="3"/>
  <c r="Y200" i="3"/>
  <c r="X200" i="3"/>
  <c r="W200" i="3"/>
  <c r="V200" i="3"/>
  <c r="U200" i="3"/>
  <c r="T200" i="3"/>
  <c r="S200" i="3"/>
  <c r="R200" i="3"/>
  <c r="Z199" i="3"/>
  <c r="X199" i="3"/>
  <c r="W199" i="3"/>
  <c r="V199" i="3"/>
  <c r="U199" i="3"/>
  <c r="T199" i="3"/>
  <c r="S199" i="3"/>
  <c r="R199" i="3"/>
  <c r="Z198" i="3"/>
  <c r="Y198" i="3"/>
  <c r="W198" i="3"/>
  <c r="V198" i="3"/>
  <c r="U198" i="3"/>
  <c r="T198" i="3"/>
  <c r="S198" i="3"/>
  <c r="R198" i="3"/>
  <c r="Z197" i="3"/>
  <c r="Y197" i="3"/>
  <c r="X197" i="3"/>
  <c r="V197" i="3"/>
  <c r="U197" i="3"/>
  <c r="T197" i="3"/>
  <c r="S197" i="3"/>
  <c r="R197" i="3"/>
  <c r="Z196" i="3"/>
  <c r="Y196" i="3"/>
  <c r="X196" i="3"/>
  <c r="W196" i="3"/>
  <c r="U196" i="3"/>
  <c r="T196" i="3"/>
  <c r="S196" i="3"/>
  <c r="R196" i="3"/>
  <c r="Z195" i="3"/>
  <c r="Y195" i="3"/>
  <c r="X195" i="3"/>
  <c r="W195" i="3"/>
  <c r="V195" i="3"/>
  <c r="U195" i="3"/>
  <c r="T195" i="3"/>
  <c r="S195" i="3"/>
  <c r="R195" i="3"/>
  <c r="Z194" i="3"/>
  <c r="Y194" i="3"/>
  <c r="X194" i="3"/>
  <c r="W194" i="3"/>
  <c r="V194" i="3"/>
  <c r="U194" i="3"/>
  <c r="T194" i="3"/>
  <c r="S194" i="3"/>
  <c r="R194" i="3"/>
  <c r="Z193" i="3"/>
  <c r="Y193" i="3"/>
  <c r="X193" i="3"/>
  <c r="W193" i="3"/>
  <c r="V193" i="3"/>
  <c r="U193" i="3"/>
  <c r="T193" i="3"/>
  <c r="S193" i="3"/>
  <c r="R193" i="3"/>
  <c r="Z192" i="3"/>
  <c r="Y192" i="3"/>
  <c r="X192" i="3"/>
  <c r="W192" i="3"/>
  <c r="V192" i="3"/>
  <c r="U192" i="3"/>
  <c r="T192" i="3"/>
  <c r="S192" i="3"/>
  <c r="R192" i="3"/>
  <c r="Z184" i="3"/>
  <c r="Y184" i="3"/>
  <c r="X184" i="3"/>
  <c r="W184" i="3"/>
  <c r="V184" i="3"/>
  <c r="U184" i="3"/>
  <c r="T184" i="3"/>
  <c r="S184" i="3"/>
  <c r="R184" i="3"/>
  <c r="AA183" i="3"/>
  <c r="Y183" i="3"/>
  <c r="X183" i="3"/>
  <c r="W183" i="3"/>
  <c r="V183" i="3"/>
  <c r="U183" i="3"/>
  <c r="T183" i="3"/>
  <c r="S183" i="3"/>
  <c r="R183" i="3"/>
  <c r="AA182" i="3"/>
  <c r="Z182" i="3"/>
  <c r="X182" i="3"/>
  <c r="W182" i="3"/>
  <c r="V182" i="3"/>
  <c r="U182" i="3"/>
  <c r="T182" i="3"/>
  <c r="S182" i="3"/>
  <c r="R182" i="3"/>
  <c r="AA181" i="3"/>
  <c r="Z181" i="3"/>
  <c r="Y181" i="3"/>
  <c r="W181" i="3"/>
  <c r="V181" i="3"/>
  <c r="U181" i="3"/>
  <c r="T181" i="3"/>
  <c r="S181" i="3"/>
  <c r="R181" i="3"/>
  <c r="AA180" i="3"/>
  <c r="Z180" i="3"/>
  <c r="Y180" i="3"/>
  <c r="X180" i="3"/>
  <c r="V180" i="3"/>
  <c r="U180" i="3"/>
  <c r="T180" i="3"/>
  <c r="S180" i="3"/>
  <c r="R180" i="3"/>
  <c r="AA179" i="3"/>
  <c r="Z179" i="3"/>
  <c r="Y179" i="3"/>
  <c r="X179" i="3"/>
  <c r="W179" i="3"/>
  <c r="U179" i="3"/>
  <c r="T179" i="3"/>
  <c r="S179" i="3"/>
  <c r="R179" i="3"/>
  <c r="AA178" i="3"/>
  <c r="Z178" i="3"/>
  <c r="Y178" i="3"/>
  <c r="X178" i="3"/>
  <c r="W178" i="3"/>
  <c r="V178" i="3"/>
  <c r="T178" i="3"/>
  <c r="S178" i="3"/>
  <c r="R178" i="3"/>
  <c r="AA177" i="3"/>
  <c r="Z177" i="3"/>
  <c r="Y177" i="3"/>
  <c r="X177" i="3"/>
  <c r="W177" i="3"/>
  <c r="V177" i="3"/>
  <c r="U177" i="3"/>
  <c r="S177" i="3"/>
  <c r="R177" i="3"/>
  <c r="AA176" i="3"/>
  <c r="Z176" i="3"/>
  <c r="Y176" i="3"/>
  <c r="X176" i="3"/>
  <c r="W176" i="3"/>
  <c r="V176" i="3"/>
  <c r="U176" i="3"/>
  <c r="T176" i="3"/>
  <c r="R176" i="3"/>
  <c r="AA175" i="3"/>
  <c r="Z175" i="3"/>
  <c r="Y175" i="3"/>
  <c r="X175" i="3"/>
  <c r="W175" i="3"/>
  <c r="V175" i="3"/>
  <c r="U175" i="3"/>
  <c r="T175" i="3"/>
  <c r="S175" i="3"/>
  <c r="F161" i="3"/>
  <c r="F159" i="3"/>
  <c r="F155" i="3"/>
  <c r="F147" i="3"/>
  <c r="F144" i="3"/>
  <c r="F142" i="3"/>
  <c r="L99" i="3"/>
  <c r="K99" i="3"/>
  <c r="J99" i="3"/>
  <c r="I99" i="3"/>
  <c r="H99" i="3"/>
  <c r="G99" i="3"/>
  <c r="F99" i="3"/>
  <c r="E99" i="3"/>
  <c r="D99" i="3"/>
  <c r="M95" i="3"/>
  <c r="O95" i="3" s="1"/>
  <c r="D163" i="3" s="1"/>
  <c r="O94" i="3"/>
  <c r="D162" i="3" s="1"/>
  <c r="M94" i="3"/>
  <c r="O93" i="3"/>
  <c r="D161" i="3" s="1"/>
  <c r="M93" i="3"/>
  <c r="O92" i="3"/>
  <c r="D160" i="3" s="1"/>
  <c r="M92" i="3"/>
  <c r="M91" i="3"/>
  <c r="O91" i="3" s="1"/>
  <c r="D159" i="3" s="1"/>
  <c r="O90" i="3"/>
  <c r="D158" i="3" s="1"/>
  <c r="M89" i="3"/>
  <c r="O89" i="3" s="1"/>
  <c r="D157" i="3" s="1"/>
  <c r="M88" i="3"/>
  <c r="O88" i="3" s="1"/>
  <c r="D156" i="3" s="1"/>
  <c r="M87" i="3"/>
  <c r="M82" i="3"/>
  <c r="L82" i="3"/>
  <c r="K82" i="3"/>
  <c r="J82" i="3"/>
  <c r="I82" i="3"/>
  <c r="H82" i="3"/>
  <c r="G82" i="3"/>
  <c r="F82" i="3"/>
  <c r="E82" i="3"/>
  <c r="D82" i="3"/>
  <c r="O78" i="3"/>
  <c r="F163" i="3" s="1"/>
  <c r="O77" i="3"/>
  <c r="O76" i="3"/>
  <c r="X198" i="3" s="1"/>
  <c r="O75" i="3"/>
  <c r="W197" i="3" s="1"/>
  <c r="O74" i="3"/>
  <c r="V196" i="3" s="1"/>
  <c r="O73" i="3"/>
  <c r="F158" i="3" s="1"/>
  <c r="O72" i="3"/>
  <c r="F157" i="3" s="1"/>
  <c r="O71" i="3"/>
  <c r="F156" i="3" s="1"/>
  <c r="O70" i="3"/>
  <c r="BA65" i="3"/>
  <c r="AQ65" i="3"/>
  <c r="AP65" i="3"/>
  <c r="AO65" i="3"/>
  <c r="AN65" i="3"/>
  <c r="AM65" i="3"/>
  <c r="AI65" i="3"/>
  <c r="W65" i="3"/>
  <c r="V65" i="3"/>
  <c r="U65" i="3"/>
  <c r="T65" i="3"/>
  <c r="S65" i="3"/>
  <c r="O65" i="3"/>
  <c r="BE61" i="3"/>
  <c r="BD61" i="3"/>
  <c r="BC61" i="3"/>
  <c r="BB61" i="3"/>
  <c r="BA61" i="3"/>
  <c r="AY61" i="3"/>
  <c r="AW61" i="3"/>
  <c r="AS61" i="3"/>
  <c r="AL61" i="3"/>
  <c r="AK61" i="3"/>
  <c r="AJ61" i="3"/>
  <c r="AD61" i="3"/>
  <c r="F149" i="3" s="1"/>
  <c r="R61" i="3"/>
  <c r="AZ61" i="3" s="1"/>
  <c r="Q61" i="3"/>
  <c r="P61" i="3"/>
  <c r="AF61" i="3" s="1"/>
  <c r="AA184" i="3" s="1"/>
  <c r="BE60" i="3"/>
  <c r="BD60" i="3"/>
  <c r="BC60" i="3"/>
  <c r="BB60" i="3"/>
  <c r="BA60" i="3"/>
  <c r="AW60" i="3"/>
  <c r="AL60" i="3"/>
  <c r="AK60" i="3"/>
  <c r="AY60" i="3" s="1"/>
  <c r="AJ60" i="3"/>
  <c r="AD60" i="3"/>
  <c r="R60" i="3"/>
  <c r="Q60" i="3"/>
  <c r="P60" i="3"/>
  <c r="AF60" i="3" s="1"/>
  <c r="Z183" i="3" s="1"/>
  <c r="BE59" i="3"/>
  <c r="BD59" i="3"/>
  <c r="BC59" i="3"/>
  <c r="BB59" i="3"/>
  <c r="BA59" i="3"/>
  <c r="AW59" i="3"/>
  <c r="AS59" i="3"/>
  <c r="AL59" i="3"/>
  <c r="AK59" i="3"/>
  <c r="AJ59" i="3"/>
  <c r="AD59" i="3"/>
  <c r="R59" i="3"/>
  <c r="AZ59" i="3" s="1"/>
  <c r="Q59" i="3"/>
  <c r="AY59" i="3" s="1"/>
  <c r="P59" i="3"/>
  <c r="AF59" i="3" s="1"/>
  <c r="Y182" i="3" s="1"/>
  <c r="BE58" i="3"/>
  <c r="BD58" i="3"/>
  <c r="BC58" i="3"/>
  <c r="BB58" i="3"/>
  <c r="BA58" i="3"/>
  <c r="AZ58" i="3"/>
  <c r="AW58" i="3"/>
  <c r="AS58" i="3"/>
  <c r="AL58" i="3"/>
  <c r="AK58" i="3"/>
  <c r="AJ58" i="3"/>
  <c r="AD58" i="3"/>
  <c r="R58" i="3"/>
  <c r="Q58" i="3"/>
  <c r="AY58" i="3" s="1"/>
  <c r="P58" i="3"/>
  <c r="BE57" i="3"/>
  <c r="BD57" i="3"/>
  <c r="BC57" i="3"/>
  <c r="BB57" i="3"/>
  <c r="BA57" i="3"/>
  <c r="AZ57" i="3"/>
  <c r="AY57" i="3"/>
  <c r="AW57" i="3"/>
  <c r="AL57" i="3"/>
  <c r="AK57" i="3"/>
  <c r="AS57" i="3" s="1"/>
  <c r="AJ57" i="3"/>
  <c r="AF57" i="3"/>
  <c r="W180" i="3" s="1"/>
  <c r="AD57" i="3"/>
  <c r="R57" i="3"/>
  <c r="Q57" i="3"/>
  <c r="P57" i="3"/>
  <c r="AX57" i="3" s="1"/>
  <c r="BE56" i="3"/>
  <c r="BD56" i="3"/>
  <c r="BC56" i="3"/>
  <c r="BB56" i="3"/>
  <c r="BA56" i="3"/>
  <c r="AW56" i="3"/>
  <c r="AL56" i="3"/>
  <c r="AK56" i="3"/>
  <c r="AJ56" i="3"/>
  <c r="AD56" i="3"/>
  <c r="R56" i="3"/>
  <c r="AZ56" i="3" s="1"/>
  <c r="Q56" i="3"/>
  <c r="AF56" i="3" s="1"/>
  <c r="V179" i="3" s="1"/>
  <c r="P56" i="3"/>
  <c r="BE55" i="3"/>
  <c r="BD55" i="3"/>
  <c r="BC55" i="3"/>
  <c r="BB55" i="3"/>
  <c r="BA55" i="3"/>
  <c r="AX55" i="3"/>
  <c r="AW55" i="3"/>
  <c r="AL55" i="3"/>
  <c r="AS55" i="3" s="1"/>
  <c r="AK55" i="3"/>
  <c r="AJ55" i="3"/>
  <c r="AB55" i="3"/>
  <c r="AA55" i="3"/>
  <c r="Z55" i="3"/>
  <c r="Y55" i="3"/>
  <c r="AD55" i="3" s="1"/>
  <c r="F143" i="3" s="1"/>
  <c r="R55" i="3"/>
  <c r="Q55" i="3"/>
  <c r="AY55" i="3" s="1"/>
  <c r="P55" i="3"/>
  <c r="BE54" i="3"/>
  <c r="BD54" i="3"/>
  <c r="BC54" i="3"/>
  <c r="BB54" i="3"/>
  <c r="BA54" i="3"/>
  <c r="AZ54" i="3"/>
  <c r="AW54" i="3"/>
  <c r="AL54" i="3"/>
  <c r="AK54" i="3"/>
  <c r="AJ54" i="3"/>
  <c r="AS54" i="3" s="1"/>
  <c r="AF54" i="3"/>
  <c r="T177" i="3" s="1"/>
  <c r="AD54" i="3"/>
  <c r="AB54" i="3"/>
  <c r="AA54" i="3"/>
  <c r="Z54" i="3"/>
  <c r="Y54" i="3"/>
  <c r="R54" i="3"/>
  <c r="Q54" i="3"/>
  <c r="AY54" i="3" s="1"/>
  <c r="P54" i="3"/>
  <c r="AX54" i="3" s="1"/>
  <c r="BE53" i="3"/>
  <c r="BD53" i="3"/>
  <c r="BC53" i="3"/>
  <c r="BB53" i="3"/>
  <c r="BA53" i="3"/>
  <c r="AZ53" i="3"/>
  <c r="AY53" i="3"/>
  <c r="AX53" i="3"/>
  <c r="BG53" i="3" s="1"/>
  <c r="AW53" i="3"/>
  <c r="AL53" i="3"/>
  <c r="AK53" i="3"/>
  <c r="AJ53" i="3"/>
  <c r="AJ65" i="3" s="1"/>
  <c r="AB53" i="3"/>
  <c r="AA53" i="3"/>
  <c r="Z53" i="3"/>
  <c r="Y53" i="3"/>
  <c r="R53" i="3"/>
  <c r="Q53" i="3"/>
  <c r="P53" i="3"/>
  <c r="BE52" i="3"/>
  <c r="BE65" i="3" s="1"/>
  <c r="BD52" i="3"/>
  <c r="BC52" i="3"/>
  <c r="BB52" i="3"/>
  <c r="BA52" i="3"/>
  <c r="AZ52" i="3"/>
  <c r="AY52" i="3"/>
  <c r="AX52" i="3"/>
  <c r="AW52" i="3"/>
  <c r="AS52" i="3"/>
  <c r="AB52" i="3"/>
  <c r="AA52" i="3"/>
  <c r="AA65" i="3" s="1"/>
  <c r="Z52" i="3"/>
  <c r="Z65" i="3" s="1"/>
  <c r="Y52" i="3"/>
  <c r="O108" i="2"/>
  <c r="N108" i="2"/>
  <c r="M108" i="2"/>
  <c r="L108" i="2"/>
  <c r="F108" i="2"/>
  <c r="P107" i="2"/>
  <c r="N107" i="2"/>
  <c r="M107" i="2"/>
  <c r="L107" i="2"/>
  <c r="I107" i="2"/>
  <c r="O107" i="2" s="1"/>
  <c r="F107" i="2"/>
  <c r="C107" i="2"/>
  <c r="P106" i="2"/>
  <c r="O106" i="2"/>
  <c r="M106" i="2"/>
  <c r="L106" i="2"/>
  <c r="I106" i="2"/>
  <c r="N106" i="2" s="1"/>
  <c r="F106" i="2"/>
  <c r="P105" i="2"/>
  <c r="O105" i="2"/>
  <c r="N105" i="2"/>
  <c r="L105" i="2"/>
  <c r="F105" i="2"/>
  <c r="P104" i="2"/>
  <c r="O104" i="2"/>
  <c r="N104" i="2"/>
  <c r="M104" i="2"/>
  <c r="F104" i="2"/>
  <c r="M91" i="2"/>
  <c r="L91" i="2"/>
  <c r="K91" i="2"/>
  <c r="J91" i="2"/>
  <c r="N90" i="2"/>
  <c r="M90" i="2"/>
  <c r="L90" i="2"/>
  <c r="K90" i="2"/>
  <c r="J90" i="2"/>
  <c r="N89" i="2"/>
  <c r="M89" i="2"/>
  <c r="L89" i="2"/>
  <c r="K89" i="2"/>
  <c r="J89" i="2"/>
  <c r="N88" i="2"/>
  <c r="M88" i="2"/>
  <c r="L88" i="2"/>
  <c r="J88" i="2"/>
  <c r="N87" i="2"/>
  <c r="M87" i="2"/>
  <c r="L87" i="2"/>
  <c r="K87" i="2"/>
  <c r="F67" i="2"/>
  <c r="E67" i="2"/>
  <c r="D67" i="2"/>
  <c r="C67" i="2"/>
  <c r="G66" i="2"/>
  <c r="E66" i="2"/>
  <c r="D66" i="2"/>
  <c r="C66" i="2"/>
  <c r="G65" i="2"/>
  <c r="F65" i="2"/>
  <c r="E65" i="2"/>
  <c r="D65" i="2"/>
  <c r="C65" i="2"/>
  <c r="G64" i="2"/>
  <c r="F64" i="2"/>
  <c r="E64" i="2"/>
  <c r="C64" i="2"/>
  <c r="G63" i="2"/>
  <c r="F63" i="2"/>
  <c r="E63" i="2"/>
  <c r="D63" i="2"/>
  <c r="M51" i="2"/>
  <c r="L51" i="2"/>
  <c r="K51" i="2"/>
  <c r="J51" i="2"/>
  <c r="N50" i="2"/>
  <c r="L50" i="2"/>
  <c r="K50" i="2"/>
  <c r="J50" i="2"/>
  <c r="N49" i="2"/>
  <c r="M49" i="2"/>
  <c r="K49" i="2"/>
  <c r="J49" i="2"/>
  <c r="N48" i="2"/>
  <c r="M48" i="2"/>
  <c r="L48" i="2"/>
  <c r="J48" i="2"/>
  <c r="N47" i="2"/>
  <c r="M47" i="2"/>
  <c r="L47" i="2"/>
  <c r="K47" i="2"/>
  <c r="F40" i="2"/>
  <c r="F39" i="2"/>
  <c r="E39" i="2"/>
  <c r="F38" i="2"/>
  <c r="E38" i="2"/>
  <c r="E106" i="2" s="1"/>
  <c r="D38" i="2"/>
  <c r="D106" i="2" s="1"/>
  <c r="C38" i="2"/>
  <c r="C106" i="2" s="1"/>
  <c r="G37" i="2"/>
  <c r="G105" i="2" s="1"/>
  <c r="F36" i="2"/>
  <c r="E36" i="2"/>
  <c r="E104" i="2" s="1"/>
  <c r="D36" i="2"/>
  <c r="D104" i="2" s="1"/>
  <c r="E25" i="2"/>
  <c r="F66" i="2" s="1"/>
  <c r="E24" i="2"/>
  <c r="P13" i="2"/>
  <c r="N13" i="2"/>
  <c r="N91" i="2" s="1"/>
  <c r="P12" i="2"/>
  <c r="F37" i="2" s="1"/>
  <c r="N12" i="2"/>
  <c r="P11" i="2"/>
  <c r="E37" i="2" s="1"/>
  <c r="E105" i="2" s="1"/>
  <c r="N11" i="2"/>
  <c r="P10" i="2"/>
  <c r="D39" i="2" s="1"/>
  <c r="N10" i="2"/>
  <c r="K88" i="2" s="1"/>
  <c r="P9" i="2"/>
  <c r="N9" i="2"/>
  <c r="J87" i="2" s="1"/>
  <c r="AL65" i="3" l="1"/>
  <c r="AF55" i="3"/>
  <c r="U178" i="3" s="1"/>
  <c r="AZ55" i="3"/>
  <c r="BG55" i="3" s="1"/>
  <c r="AZ65" i="3"/>
  <c r="F145" i="3"/>
  <c r="AF52" i="3"/>
  <c r="R175" i="3" s="1"/>
  <c r="D175" i="3" s="1" a="1"/>
  <c r="AD52" i="3"/>
  <c r="F140" i="3" s="1"/>
  <c r="Y65" i="3"/>
  <c r="AS56" i="3"/>
  <c r="AX56" i="3"/>
  <c r="BG56" i="3" s="1"/>
  <c r="BG57" i="3"/>
  <c r="AX58" i="3"/>
  <c r="AX65" i="3" s="1"/>
  <c r="AF58" i="3"/>
  <c r="X181" i="3" s="1"/>
  <c r="BG52" i="3"/>
  <c r="AW65" i="3"/>
  <c r="C36" i="2"/>
  <c r="C39" i="2"/>
  <c r="C40" i="2"/>
  <c r="C108" i="2" s="1"/>
  <c r="C37" i="2"/>
  <c r="C105" i="2" s="1"/>
  <c r="E22" i="2"/>
  <c r="G40" i="2"/>
  <c r="G108" i="2" s="1"/>
  <c r="G38" i="2"/>
  <c r="G106" i="2" s="1"/>
  <c r="E26" i="2"/>
  <c r="G36" i="2"/>
  <c r="G104" i="2" s="1"/>
  <c r="G39" i="2"/>
  <c r="AF53" i="3"/>
  <c r="S176" i="3" s="1"/>
  <c r="AD53" i="3"/>
  <c r="F141" i="3" s="1"/>
  <c r="Y199" i="3"/>
  <c r="F162" i="3"/>
  <c r="O117" i="3" a="1"/>
  <c r="D192" i="3" a="1"/>
  <c r="Q65" i="3"/>
  <c r="AX59" i="3"/>
  <c r="BG59" i="3" s="1"/>
  <c r="AX61" i="3"/>
  <c r="BG61" i="3" s="1"/>
  <c r="D40" i="2"/>
  <c r="D108" i="2" s="1"/>
  <c r="AB65" i="3"/>
  <c r="AK65" i="3"/>
  <c r="D16" i="4"/>
  <c r="J155" i="3" a="1"/>
  <c r="BB65" i="3"/>
  <c r="AY56" i="3"/>
  <c r="AY65" i="3" s="1"/>
  <c r="AZ60" i="3"/>
  <c r="P65" i="3"/>
  <c r="M99" i="3"/>
  <c r="O87" i="3"/>
  <c r="D155" i="3" s="1"/>
  <c r="BG58" i="3"/>
  <c r="F146" i="3"/>
  <c r="E40" i="2"/>
  <c r="E108" i="2" s="1"/>
  <c r="BC65" i="3"/>
  <c r="AS53" i="3"/>
  <c r="BG54" i="3"/>
  <c r="F148" i="3"/>
  <c r="E23" i="2"/>
  <c r="D37" i="2"/>
  <c r="D105" i="2" s="1"/>
  <c r="BD65" i="3"/>
  <c r="AS60" i="3"/>
  <c r="D71" i="4" s="1"/>
  <c r="AY53" i="5"/>
  <c r="AY65" i="5" s="1"/>
  <c r="Q65" i="5"/>
  <c r="J155" i="5" s="1" a="1"/>
  <c r="AL65" i="5"/>
  <c r="AS53" i="5"/>
  <c r="P126" i="5"/>
  <c r="Q125" i="5"/>
  <c r="R124" i="5"/>
  <c r="S123" i="5"/>
  <c r="T122" i="5"/>
  <c r="U121" i="5"/>
  <c r="V120" i="5"/>
  <c r="W119" i="5"/>
  <c r="O119" i="5"/>
  <c r="P118" i="5"/>
  <c r="Q117" i="5"/>
  <c r="R126" i="5"/>
  <c r="S125" i="5"/>
  <c r="T124" i="5"/>
  <c r="U123" i="5"/>
  <c r="V122" i="5"/>
  <c r="W121" i="5"/>
  <c r="O121" i="5"/>
  <c r="P120" i="5"/>
  <c r="Q119" i="5"/>
  <c r="R118" i="5"/>
  <c r="S117" i="5"/>
  <c r="Q126" i="5"/>
  <c r="R125" i="5"/>
  <c r="S124" i="5"/>
  <c r="T123" i="5"/>
  <c r="U122" i="5"/>
  <c r="V121" i="5"/>
  <c r="W120" i="5"/>
  <c r="O120" i="5"/>
  <c r="P119" i="5"/>
  <c r="Q118" i="5"/>
  <c r="R117" i="5"/>
  <c r="T126" i="5"/>
  <c r="O125" i="5"/>
  <c r="V123" i="5"/>
  <c r="Q122" i="5"/>
  <c r="U120" i="5"/>
  <c r="S119" i="5"/>
  <c r="W117" i="5"/>
  <c r="S126" i="5"/>
  <c r="W124" i="5"/>
  <c r="R123" i="5"/>
  <c r="P122" i="5"/>
  <c r="T120" i="5"/>
  <c r="R119" i="5"/>
  <c r="V117" i="5"/>
  <c r="V130" i="5" s="1"/>
  <c r="O126" i="5"/>
  <c r="V124" i="5"/>
  <c r="Q123" i="5"/>
  <c r="O122" i="5"/>
  <c r="S120" i="5"/>
  <c r="W118" i="5"/>
  <c r="U117" i="5"/>
  <c r="W125" i="5"/>
  <c r="U124" i="5"/>
  <c r="P123" i="5"/>
  <c r="T121" i="5"/>
  <c r="R120" i="5"/>
  <c r="V118" i="5"/>
  <c r="T117" i="5"/>
  <c r="V126" i="5"/>
  <c r="T125" i="5"/>
  <c r="O124" i="5"/>
  <c r="S122" i="5"/>
  <c r="Q121" i="5"/>
  <c r="U119" i="5"/>
  <c r="S118" i="5"/>
  <c r="O117" i="5"/>
  <c r="U126" i="5"/>
  <c r="P125" i="5"/>
  <c r="W123" i="5"/>
  <c r="R122" i="5"/>
  <c r="P121" i="5"/>
  <c r="T119" i="5"/>
  <c r="O118" i="5"/>
  <c r="V125" i="5"/>
  <c r="Q120" i="5"/>
  <c r="U125" i="5"/>
  <c r="V119" i="5"/>
  <c r="Q124" i="5"/>
  <c r="U118" i="5"/>
  <c r="P124" i="5"/>
  <c r="T118" i="5"/>
  <c r="O123" i="5"/>
  <c r="P117" i="5"/>
  <c r="S121" i="5"/>
  <c r="W126" i="5"/>
  <c r="R121" i="5"/>
  <c r="BG57" i="5"/>
  <c r="AX59" i="5"/>
  <c r="BG59" i="5" s="1"/>
  <c r="AF59" i="5"/>
  <c r="Z200" i="3"/>
  <c r="D248" i="3" s="1" a="1"/>
  <c r="AF58" i="5"/>
  <c r="AX58" i="5"/>
  <c r="BG58" i="5" s="1"/>
  <c r="AZ53" i="5"/>
  <c r="AZ65" i="5" s="1"/>
  <c r="AX60" i="3"/>
  <c r="BG60" i="3" s="1"/>
  <c r="F160" i="3"/>
  <c r="AF52" i="5"/>
  <c r="AD52" i="5"/>
  <c r="F140" i="5" s="1"/>
  <c r="AA65" i="5"/>
  <c r="AB65" i="5"/>
  <c r="BG54" i="5"/>
  <c r="BG60" i="5"/>
  <c r="O89" i="5"/>
  <c r="D157" i="5" s="1"/>
  <c r="M99" i="5"/>
  <c r="BG52" i="5"/>
  <c r="P65" i="5"/>
  <c r="AF55" i="5"/>
  <c r="BG56" i="5"/>
  <c r="BA65" i="5"/>
  <c r="AD53" i="5"/>
  <c r="F141" i="5" s="1"/>
  <c r="AF54" i="5"/>
  <c r="AF56" i="5"/>
  <c r="AZ58" i="5"/>
  <c r="AX53" i="5"/>
  <c r="AW65" i="5"/>
  <c r="AX61" i="5"/>
  <c r="AF61" i="5"/>
  <c r="BG61" i="5"/>
  <c r="AF53" i="5"/>
  <c r="J157" i="5" l="1"/>
  <c r="J163" i="5"/>
  <c r="J161" i="5"/>
  <c r="J159" i="5"/>
  <c r="J158" i="5"/>
  <c r="J156" i="5"/>
  <c r="J155" i="5"/>
  <c r="J162" i="5"/>
  <c r="J160" i="5"/>
  <c r="D255" i="3"/>
  <c r="D179" i="5" s="1"/>
  <c r="G179" i="5" s="1"/>
  <c r="D248" i="3"/>
  <c r="D254" i="3"/>
  <c r="D178" i="5" s="1"/>
  <c r="G178" i="5" s="1"/>
  <c r="D256" i="3"/>
  <c r="D180" i="5" s="1"/>
  <c r="G180" i="5" s="1"/>
  <c r="D253" i="3"/>
  <c r="D177" i="5" s="1"/>
  <c r="G177" i="5" s="1"/>
  <c r="D252" i="3"/>
  <c r="D176" i="5" s="1"/>
  <c r="G176" i="5" s="1"/>
  <c r="D251" i="3"/>
  <c r="D175" i="5" s="1"/>
  <c r="G175" i="5" s="1"/>
  <c r="D250" i="3"/>
  <c r="D174" i="5" s="1"/>
  <c r="G174" i="5" s="1"/>
  <c r="D249" i="3"/>
  <c r="D173" i="5" s="1"/>
  <c r="G173" i="5" s="1"/>
  <c r="I108" i="2"/>
  <c r="P108" i="2" s="1"/>
  <c r="G67" i="2"/>
  <c r="I183" i="3"/>
  <c r="K182" i="3"/>
  <c r="M181" i="3"/>
  <c r="H183" i="3"/>
  <c r="J182" i="3"/>
  <c r="L181" i="3"/>
  <c r="D181" i="3"/>
  <c r="F180" i="3"/>
  <c r="H179" i="3"/>
  <c r="J178" i="3"/>
  <c r="L177" i="3"/>
  <c r="D177" i="3"/>
  <c r="F176" i="3"/>
  <c r="E183" i="3"/>
  <c r="E182" i="3"/>
  <c r="E181" i="3"/>
  <c r="E180" i="3"/>
  <c r="F179" i="3"/>
  <c r="G178" i="3"/>
  <c r="H177" i="3"/>
  <c r="I176" i="3"/>
  <c r="J175" i="3"/>
  <c r="D183" i="3"/>
  <c r="D182" i="3"/>
  <c r="M180" i="3"/>
  <c r="D180" i="3"/>
  <c r="E179" i="3"/>
  <c r="F178" i="3"/>
  <c r="G177" i="3"/>
  <c r="H176" i="3"/>
  <c r="I175" i="3"/>
  <c r="M183" i="3"/>
  <c r="M182" i="3"/>
  <c r="K181" i="3"/>
  <c r="L180" i="3"/>
  <c r="M179" i="3"/>
  <c r="D179" i="3"/>
  <c r="E178" i="3"/>
  <c r="F177" i="3"/>
  <c r="G176" i="3"/>
  <c r="H175" i="3"/>
  <c r="L183" i="3"/>
  <c r="L182" i="3"/>
  <c r="J181" i="3"/>
  <c r="K180" i="3"/>
  <c r="L179" i="3"/>
  <c r="M178" i="3"/>
  <c r="D178" i="3"/>
  <c r="E177" i="3"/>
  <c r="E176" i="3"/>
  <c r="G175" i="3"/>
  <c r="K183" i="3"/>
  <c r="I182" i="3"/>
  <c r="I181" i="3"/>
  <c r="J180" i="3"/>
  <c r="K179" i="3"/>
  <c r="L178" i="3"/>
  <c r="M177" i="3"/>
  <c r="M176" i="3"/>
  <c r="D176" i="3"/>
  <c r="F175" i="3"/>
  <c r="G183" i="3"/>
  <c r="G182" i="3"/>
  <c r="G181" i="3"/>
  <c r="H180" i="3"/>
  <c r="I179" i="3"/>
  <c r="I178" i="3"/>
  <c r="J177" i="3"/>
  <c r="K176" i="3"/>
  <c r="L175" i="3"/>
  <c r="G180" i="3"/>
  <c r="J176" i="3"/>
  <c r="H181" i="3"/>
  <c r="K177" i="3"/>
  <c r="J183" i="3"/>
  <c r="J179" i="3"/>
  <c r="M175" i="3"/>
  <c r="F182" i="3"/>
  <c r="I177" i="3"/>
  <c r="F183" i="3"/>
  <c r="G179" i="3"/>
  <c r="K175" i="3"/>
  <c r="H178" i="3"/>
  <c r="H182" i="3"/>
  <c r="K178" i="3"/>
  <c r="E175" i="3"/>
  <c r="D175" i="3"/>
  <c r="F181" i="3"/>
  <c r="L176" i="3"/>
  <c r="I180" i="3"/>
  <c r="J156" i="3"/>
  <c r="J163" i="3"/>
  <c r="J162" i="3"/>
  <c r="J155" i="3"/>
  <c r="J161" i="3"/>
  <c r="J160" i="3"/>
  <c r="J158" i="3"/>
  <c r="J157" i="3"/>
  <c r="J159" i="3"/>
  <c r="Y118" i="5"/>
  <c r="D141" i="5" s="1"/>
  <c r="H141" i="5" s="1"/>
  <c r="C63" i="2"/>
  <c r="I104" i="2"/>
  <c r="L104" i="2" s="1"/>
  <c r="U130" i="5"/>
  <c r="Y120" i="5"/>
  <c r="D143" i="5" s="1"/>
  <c r="H143" i="5" s="1"/>
  <c r="I105" i="2"/>
  <c r="M105" i="2" s="1"/>
  <c r="D64" i="2"/>
  <c r="Y117" i="5"/>
  <c r="D140" i="5" s="1"/>
  <c r="H140" i="5" s="1"/>
  <c r="O130" i="5"/>
  <c r="Y125" i="5"/>
  <c r="D148" i="5" s="1"/>
  <c r="H148" i="5" s="1"/>
  <c r="Q130" i="5"/>
  <c r="D14" i="4"/>
  <c r="I201" i="3"/>
  <c r="J200" i="3"/>
  <c r="K199" i="3"/>
  <c r="L198" i="3"/>
  <c r="D198" i="3"/>
  <c r="E197" i="3"/>
  <c r="F196" i="3"/>
  <c r="G195" i="3"/>
  <c r="H194" i="3"/>
  <c r="I193" i="3"/>
  <c r="J192" i="3"/>
  <c r="H201" i="3"/>
  <c r="I200" i="3"/>
  <c r="J199" i="3"/>
  <c r="K198" i="3"/>
  <c r="L197" i="3"/>
  <c r="D197" i="3"/>
  <c r="E196" i="3"/>
  <c r="F195" i="3"/>
  <c r="G194" i="3"/>
  <c r="H193" i="3"/>
  <c r="I192" i="3"/>
  <c r="G201" i="3"/>
  <c r="H200" i="3"/>
  <c r="I199" i="3"/>
  <c r="J198" i="3"/>
  <c r="K197" i="3"/>
  <c r="L196" i="3"/>
  <c r="D196" i="3"/>
  <c r="E195" i="3"/>
  <c r="F194" i="3"/>
  <c r="F201" i="3"/>
  <c r="D200" i="3"/>
  <c r="H198" i="3"/>
  <c r="F197" i="3"/>
  <c r="J195" i="3"/>
  <c r="E194" i="3"/>
  <c r="D193" i="3"/>
  <c r="D192" i="3"/>
  <c r="E201" i="3"/>
  <c r="L199" i="3"/>
  <c r="G198" i="3"/>
  <c r="K196" i="3"/>
  <c r="I195" i="3"/>
  <c r="D194" i="3"/>
  <c r="L192" i="3"/>
  <c r="D201" i="3"/>
  <c r="H199" i="3"/>
  <c r="F198" i="3"/>
  <c r="J196" i="3"/>
  <c r="H195" i="3"/>
  <c r="L193" i="3"/>
  <c r="K192" i="3"/>
  <c r="L200" i="3"/>
  <c r="G199" i="3"/>
  <c r="E198" i="3"/>
  <c r="I196" i="3"/>
  <c r="D195" i="3"/>
  <c r="K193" i="3"/>
  <c r="H192" i="3"/>
  <c r="K200" i="3"/>
  <c r="F199" i="3"/>
  <c r="J197" i="3"/>
  <c r="H196" i="3"/>
  <c r="L194" i="3"/>
  <c r="J193" i="3"/>
  <c r="G192" i="3"/>
  <c r="K201" i="3"/>
  <c r="F200" i="3"/>
  <c r="D199" i="3"/>
  <c r="H197" i="3"/>
  <c r="L195" i="3"/>
  <c r="J194" i="3"/>
  <c r="F193" i="3"/>
  <c r="E192" i="3"/>
  <c r="J201" i="3"/>
  <c r="E200" i="3"/>
  <c r="I198" i="3"/>
  <c r="G197" i="3"/>
  <c r="K195" i="3"/>
  <c r="I194" i="3"/>
  <c r="E193" i="3"/>
  <c r="G200" i="3"/>
  <c r="E199" i="3"/>
  <c r="F192" i="3"/>
  <c r="I197" i="3"/>
  <c r="G196" i="3"/>
  <c r="K194" i="3"/>
  <c r="G193" i="3"/>
  <c r="L201" i="3"/>
  <c r="P130" i="5"/>
  <c r="S130" i="5"/>
  <c r="Y122" i="5"/>
  <c r="D145" i="5" s="1"/>
  <c r="H145" i="5" s="1"/>
  <c r="Y121" i="5"/>
  <c r="D144" i="5" s="1"/>
  <c r="H144" i="5" s="1"/>
  <c r="D17" i="4"/>
  <c r="AX65" i="5"/>
  <c r="BG53" i="5"/>
  <c r="R130" i="5"/>
  <c r="Y119" i="5"/>
  <c r="D142" i="5" s="1"/>
  <c r="H142" i="5" s="1"/>
  <c r="D13" i="4"/>
  <c r="D15" i="4"/>
  <c r="W126" i="3"/>
  <c r="O126" i="3"/>
  <c r="P125" i="3"/>
  <c r="Q124" i="3"/>
  <c r="R123" i="3"/>
  <c r="S122" i="3"/>
  <c r="T121" i="3"/>
  <c r="U120" i="3"/>
  <c r="V119" i="3"/>
  <c r="W118" i="3"/>
  <c r="O118" i="3"/>
  <c r="P117" i="3"/>
  <c r="V126" i="3"/>
  <c r="W125" i="3"/>
  <c r="O125" i="3"/>
  <c r="P124" i="3"/>
  <c r="Q123" i="3"/>
  <c r="R122" i="3"/>
  <c r="S121" i="3"/>
  <c r="T120" i="3"/>
  <c r="U119" i="3"/>
  <c r="V118" i="3"/>
  <c r="W117" i="3"/>
  <c r="U126" i="3"/>
  <c r="V125" i="3"/>
  <c r="W124" i="3"/>
  <c r="O124" i="3"/>
  <c r="P123" i="3"/>
  <c r="Q122" i="3"/>
  <c r="R121" i="3"/>
  <c r="S120" i="3"/>
  <c r="T119" i="3"/>
  <c r="U118" i="3"/>
  <c r="V117" i="3"/>
  <c r="O117" i="3"/>
  <c r="T126" i="3"/>
  <c r="U125" i="3"/>
  <c r="V124" i="3"/>
  <c r="W123" i="3"/>
  <c r="O123" i="3"/>
  <c r="P122" i="3"/>
  <c r="Q121" i="3"/>
  <c r="R120" i="3"/>
  <c r="S119" i="3"/>
  <c r="T118" i="3"/>
  <c r="U117" i="3"/>
  <c r="S126" i="3"/>
  <c r="T125" i="3"/>
  <c r="U124" i="3"/>
  <c r="V123" i="3"/>
  <c r="W122" i="3"/>
  <c r="O122" i="3"/>
  <c r="P121" i="3"/>
  <c r="Q120" i="3"/>
  <c r="R119" i="3"/>
  <c r="S118" i="3"/>
  <c r="T117" i="3"/>
  <c r="Q125" i="3"/>
  <c r="U122" i="3"/>
  <c r="P120" i="3"/>
  <c r="P118" i="3"/>
  <c r="U123" i="3"/>
  <c r="S123" i="3"/>
  <c r="R118" i="3"/>
  <c r="T124" i="3"/>
  <c r="T122" i="3"/>
  <c r="O120" i="3"/>
  <c r="S117" i="3"/>
  <c r="S130" i="3" s="1"/>
  <c r="P126" i="3"/>
  <c r="O121" i="3"/>
  <c r="W120" i="3"/>
  <c r="S124" i="3"/>
  <c r="W121" i="3"/>
  <c r="W119" i="3"/>
  <c r="R117" i="3"/>
  <c r="Q126" i="3"/>
  <c r="U121" i="3"/>
  <c r="T123" i="3"/>
  <c r="R126" i="3"/>
  <c r="R124" i="3"/>
  <c r="V121" i="3"/>
  <c r="Q119" i="3"/>
  <c r="Q117" i="3"/>
  <c r="P119" i="3"/>
  <c r="O119" i="3"/>
  <c r="Y119" i="3" s="1"/>
  <c r="D142" i="3" s="1"/>
  <c r="H142" i="3" s="1"/>
  <c r="S125" i="3"/>
  <c r="R125" i="3"/>
  <c r="V122" i="3"/>
  <c r="V120" i="3"/>
  <c r="Q118" i="3"/>
  <c r="Y123" i="5"/>
  <c r="D146" i="5" s="1"/>
  <c r="H146" i="5" s="1"/>
  <c r="T130" i="5"/>
  <c r="Y124" i="5"/>
  <c r="D147" i="5" s="1"/>
  <c r="H147" i="5" s="1"/>
  <c r="Y126" i="5"/>
  <c r="D149" i="5" s="1"/>
  <c r="H149" i="5" s="1"/>
  <c r="W130" i="5"/>
  <c r="C104" i="2"/>
  <c r="C115" i="2" s="1" a="1"/>
  <c r="C47" i="2" a="1"/>
  <c r="Y124" i="3" l="1"/>
  <c r="D147" i="3" s="1"/>
  <c r="H147" i="3" s="1"/>
  <c r="E51" i="2"/>
  <c r="G49" i="2"/>
  <c r="D48" i="2"/>
  <c r="D51" i="2"/>
  <c r="C48" i="2"/>
  <c r="C51" i="2"/>
  <c r="E49" i="2"/>
  <c r="G47" i="2"/>
  <c r="C49" i="2"/>
  <c r="E50" i="2"/>
  <c r="D47" i="2"/>
  <c r="F49" i="2"/>
  <c r="G50" i="2"/>
  <c r="D49" i="2"/>
  <c r="F47" i="2"/>
  <c r="C74" i="2" s="1" a="1"/>
  <c r="F50" i="2"/>
  <c r="E47" i="2"/>
  <c r="G48" i="2"/>
  <c r="E48" i="2"/>
  <c r="C47" i="2"/>
  <c r="G51" i="2"/>
  <c r="F51" i="2"/>
  <c r="D50" i="2"/>
  <c r="C50" i="2"/>
  <c r="F48" i="2"/>
  <c r="T130" i="3"/>
  <c r="D192" i="5" a="1"/>
  <c r="D172" i="5"/>
  <c r="F118" i="2"/>
  <c r="C117" i="2"/>
  <c r="E115" i="2"/>
  <c r="G119" i="2"/>
  <c r="C118" i="2"/>
  <c r="D116" i="2"/>
  <c r="C119" i="2"/>
  <c r="F119" i="2"/>
  <c r="G117" i="2"/>
  <c r="C116" i="2"/>
  <c r="G116" i="2"/>
  <c r="E119" i="2"/>
  <c r="F117" i="2"/>
  <c r="G115" i="2"/>
  <c r="D115" i="2"/>
  <c r="D119" i="2"/>
  <c r="E117" i="2"/>
  <c r="F115" i="2"/>
  <c r="D117" i="2"/>
  <c r="G118" i="2"/>
  <c r="E118" i="2"/>
  <c r="C115" i="2"/>
  <c r="N115" i="2" s="1" a="1"/>
  <c r="D118" i="2"/>
  <c r="F116" i="2"/>
  <c r="E116" i="2"/>
  <c r="D210" i="3" a="1"/>
  <c r="Y122" i="3"/>
  <c r="D145" i="3" s="1"/>
  <c r="H145" i="3" s="1"/>
  <c r="P130" i="3"/>
  <c r="R130" i="3"/>
  <c r="Y123" i="3"/>
  <c r="D146" i="3" s="1"/>
  <c r="H146" i="3" s="1"/>
  <c r="W130" i="3"/>
  <c r="Y125" i="3"/>
  <c r="D148" i="3" s="1"/>
  <c r="H148" i="3" s="1"/>
  <c r="G20" i="4"/>
  <c r="Q130" i="3"/>
  <c r="Y120" i="3"/>
  <c r="D143" i="3" s="1"/>
  <c r="H143" i="3" s="1"/>
  <c r="O130" i="3"/>
  <c r="Y117" i="3"/>
  <c r="D140" i="3" s="1"/>
  <c r="H140" i="3" s="1"/>
  <c r="Y118" i="3"/>
  <c r="D141" i="3" s="1"/>
  <c r="H141" i="3" s="1"/>
  <c r="V130" i="3"/>
  <c r="Y126" i="3"/>
  <c r="D149" i="3" s="1"/>
  <c r="H149" i="3" s="1"/>
  <c r="Y121" i="3"/>
  <c r="D144" i="3" s="1"/>
  <c r="H144" i="3" s="1"/>
  <c r="U130" i="3"/>
  <c r="H155" i="5" a="1"/>
  <c r="C78" i="2" l="1"/>
  <c r="C76" i="2"/>
  <c r="C74" i="2"/>
  <c r="E75" i="2"/>
  <c r="C77" i="2"/>
  <c r="C75" i="2"/>
  <c r="F78" i="2"/>
  <c r="F77" i="2"/>
  <c r="F75" i="2"/>
  <c r="E77" i="2"/>
  <c r="F76" i="2"/>
  <c r="F74" i="2"/>
  <c r="D77" i="2"/>
  <c r="D75" i="2"/>
  <c r="D74" i="2"/>
  <c r="E78" i="2"/>
  <c r="D78" i="2"/>
  <c r="E74" i="2"/>
  <c r="E76" i="2"/>
  <c r="D76" i="2"/>
  <c r="N118" i="2"/>
  <c r="G53" i="4" s="1"/>
  <c r="N117" i="2"/>
  <c r="G52" i="4" s="1"/>
  <c r="N119" i="2"/>
  <c r="G54" i="4" s="1"/>
  <c r="N116" i="2"/>
  <c r="G51" i="4" s="1"/>
  <c r="N115" i="2"/>
  <c r="G50" i="4" s="1"/>
  <c r="H155" i="3" a="1"/>
  <c r="C87" i="2" a="1"/>
  <c r="N63" i="2" a="1"/>
  <c r="I200" i="5"/>
  <c r="J199" i="5"/>
  <c r="K198" i="5"/>
  <c r="L197" i="5"/>
  <c r="D197" i="5"/>
  <c r="E196" i="5"/>
  <c r="F195" i="5"/>
  <c r="G194" i="5"/>
  <c r="H193" i="5"/>
  <c r="I192" i="5"/>
  <c r="G200" i="5"/>
  <c r="H199" i="5"/>
  <c r="I198" i="5"/>
  <c r="J197" i="5"/>
  <c r="K196" i="5"/>
  <c r="L195" i="5"/>
  <c r="D195" i="5"/>
  <c r="E194" i="5"/>
  <c r="F193" i="5"/>
  <c r="G192" i="5"/>
  <c r="E200" i="5"/>
  <c r="F199" i="5"/>
  <c r="G198" i="5"/>
  <c r="H197" i="5"/>
  <c r="I196" i="5"/>
  <c r="J195" i="5"/>
  <c r="K194" i="5"/>
  <c r="L193" i="5"/>
  <c r="D193" i="5"/>
  <c r="E192" i="5"/>
  <c r="L200" i="5"/>
  <c r="D200" i="5"/>
  <c r="E199" i="5"/>
  <c r="F198" i="5"/>
  <c r="G197" i="5"/>
  <c r="H196" i="5"/>
  <c r="I195" i="5"/>
  <c r="J194" i="5"/>
  <c r="K193" i="5"/>
  <c r="L192" i="5"/>
  <c r="K200" i="5"/>
  <c r="L199" i="5"/>
  <c r="D199" i="5"/>
  <c r="E198" i="5"/>
  <c r="F197" i="5"/>
  <c r="G196" i="5"/>
  <c r="H195" i="5"/>
  <c r="I194" i="5"/>
  <c r="J193" i="5"/>
  <c r="K192" i="5"/>
  <c r="D192" i="5"/>
  <c r="J200" i="5"/>
  <c r="K199" i="5"/>
  <c r="L198" i="5"/>
  <c r="D198" i="5"/>
  <c r="E197" i="5"/>
  <c r="F196" i="5"/>
  <c r="G195" i="5"/>
  <c r="H194" i="5"/>
  <c r="I193" i="5"/>
  <c r="J192" i="5"/>
  <c r="K197" i="5"/>
  <c r="F194" i="5"/>
  <c r="I197" i="5"/>
  <c r="D194" i="5"/>
  <c r="H200" i="5"/>
  <c r="L196" i="5"/>
  <c r="G193" i="5"/>
  <c r="F200" i="5"/>
  <c r="J196" i="5"/>
  <c r="E193" i="5"/>
  <c r="J198" i="5"/>
  <c r="E195" i="5"/>
  <c r="H198" i="5"/>
  <c r="L194" i="5"/>
  <c r="I199" i="5"/>
  <c r="G199" i="5"/>
  <c r="D196" i="5"/>
  <c r="H192" i="5"/>
  <c r="F192" i="5"/>
  <c r="K195" i="5"/>
  <c r="G172" i="5"/>
  <c r="H159" i="5"/>
  <c r="L159" i="5" s="1"/>
  <c r="H163" i="5"/>
  <c r="L163" i="5" s="1"/>
  <c r="H161" i="5"/>
  <c r="L161" i="5" s="1"/>
  <c r="H160" i="5"/>
  <c r="L160" i="5" s="1"/>
  <c r="H162" i="5"/>
  <c r="L162" i="5" s="1"/>
  <c r="H158" i="5"/>
  <c r="L158" i="5" s="1"/>
  <c r="H155" i="5"/>
  <c r="L155" i="5" s="1"/>
  <c r="H156" i="5"/>
  <c r="L156" i="5" s="1"/>
  <c r="H157" i="5"/>
  <c r="L157" i="5" s="1"/>
  <c r="D50" i="4" a="1"/>
  <c r="M219" i="3"/>
  <c r="E219" i="3"/>
  <c r="G218" i="3"/>
  <c r="I217" i="3"/>
  <c r="K216" i="3"/>
  <c r="M215" i="3"/>
  <c r="E215" i="3"/>
  <c r="G214" i="3"/>
  <c r="I213" i="3"/>
  <c r="K212" i="3"/>
  <c r="M211" i="3"/>
  <c r="E211" i="3"/>
  <c r="G210" i="3"/>
  <c r="L219" i="3"/>
  <c r="D219" i="3"/>
  <c r="F218" i="3"/>
  <c r="H217" i="3"/>
  <c r="J216" i="3"/>
  <c r="L215" i="3"/>
  <c r="D215" i="3"/>
  <c r="F214" i="3"/>
  <c r="H213" i="3"/>
  <c r="J212" i="3"/>
  <c r="L211" i="3"/>
  <c r="D211" i="3"/>
  <c r="F210" i="3"/>
  <c r="K219" i="3"/>
  <c r="M218" i="3"/>
  <c r="E218" i="3"/>
  <c r="G217" i="3"/>
  <c r="I216" i="3"/>
  <c r="K215" i="3"/>
  <c r="M214" i="3"/>
  <c r="E214" i="3"/>
  <c r="G213" i="3"/>
  <c r="I212" i="3"/>
  <c r="K211" i="3"/>
  <c r="M210" i="3"/>
  <c r="E210" i="3"/>
  <c r="J219" i="3"/>
  <c r="L218" i="3"/>
  <c r="D218" i="3"/>
  <c r="F217" i="3"/>
  <c r="H216" i="3"/>
  <c r="J215" i="3"/>
  <c r="L214" i="3"/>
  <c r="D214" i="3"/>
  <c r="F213" i="3"/>
  <c r="H212" i="3"/>
  <c r="J211" i="3"/>
  <c r="L210" i="3"/>
  <c r="F219" i="3"/>
  <c r="J217" i="3"/>
  <c r="D216" i="3"/>
  <c r="H214" i="3"/>
  <c r="L212" i="3"/>
  <c r="F211" i="3"/>
  <c r="K218" i="3"/>
  <c r="E217" i="3"/>
  <c r="I215" i="3"/>
  <c r="M213" i="3"/>
  <c r="G212" i="3"/>
  <c r="K210" i="3"/>
  <c r="J218" i="3"/>
  <c r="D217" i="3"/>
  <c r="H215" i="3"/>
  <c r="L213" i="3"/>
  <c r="F212" i="3"/>
  <c r="J210" i="3"/>
  <c r="I218" i="3"/>
  <c r="M216" i="3"/>
  <c r="G215" i="3"/>
  <c r="K213" i="3"/>
  <c r="E212" i="3"/>
  <c r="I210" i="3"/>
  <c r="H218" i="3"/>
  <c r="L216" i="3"/>
  <c r="F215" i="3"/>
  <c r="J213" i="3"/>
  <c r="D212" i="3"/>
  <c r="H210" i="3"/>
  <c r="H219" i="3"/>
  <c r="L217" i="3"/>
  <c r="F216" i="3"/>
  <c r="J214" i="3"/>
  <c r="D213" i="3"/>
  <c r="H211" i="3"/>
  <c r="G219" i="3"/>
  <c r="K217" i="3"/>
  <c r="E216" i="3"/>
  <c r="I214" i="3"/>
  <c r="M212" i="3"/>
  <c r="G211" i="3"/>
  <c r="E213" i="3"/>
  <c r="I211" i="3"/>
  <c r="M217" i="3"/>
  <c r="D210" i="3"/>
  <c r="I219" i="3"/>
  <c r="G216" i="3"/>
  <c r="K214" i="3"/>
  <c r="N66" i="2" l="1"/>
  <c r="Q118" i="2" s="1"/>
  <c r="N65" i="2"/>
  <c r="Q117" i="2" s="1"/>
  <c r="N64" i="2"/>
  <c r="Q116" i="2" s="1"/>
  <c r="N63" i="2"/>
  <c r="N67" i="2"/>
  <c r="Q119" i="2" s="1"/>
  <c r="F90" i="2"/>
  <c r="C89" i="2"/>
  <c r="E87" i="2"/>
  <c r="E91" i="2"/>
  <c r="D88" i="2"/>
  <c r="E90" i="2"/>
  <c r="G88" i="2"/>
  <c r="D87" i="2"/>
  <c r="F89" i="2"/>
  <c r="G91" i="2"/>
  <c r="D90" i="2"/>
  <c r="F88" i="2"/>
  <c r="D91" i="2"/>
  <c r="C88" i="2"/>
  <c r="F91" i="2"/>
  <c r="C90" i="2"/>
  <c r="E88" i="2"/>
  <c r="C87" i="2"/>
  <c r="G89" i="2"/>
  <c r="D89" i="2"/>
  <c r="G87" i="2"/>
  <c r="F87" i="2"/>
  <c r="C91" i="2"/>
  <c r="G90" i="2"/>
  <c r="E89" i="2"/>
  <c r="C82" i="2"/>
  <c r="D227" i="3" a="1"/>
  <c r="H158" i="3"/>
  <c r="L158" i="3" s="1"/>
  <c r="H157" i="3"/>
  <c r="L157" i="3" s="1"/>
  <c r="H156" i="3"/>
  <c r="L156" i="3" s="1"/>
  <c r="H163" i="3"/>
  <c r="L163" i="3" s="1"/>
  <c r="H162" i="3"/>
  <c r="L162" i="3" s="1"/>
  <c r="H155" i="3"/>
  <c r="L155" i="3" s="1"/>
  <c r="H160" i="3"/>
  <c r="L160" i="3" s="1"/>
  <c r="H161" i="3"/>
  <c r="L161" i="3" s="1"/>
  <c r="H159" i="3"/>
  <c r="L159" i="3" s="1"/>
  <c r="D209" i="5" a="1"/>
  <c r="D54" i="4"/>
  <c r="D63" i="4" s="1"/>
  <c r="D53" i="4"/>
  <c r="D62" i="4" s="1"/>
  <c r="D52" i="4"/>
  <c r="D61" i="4" s="1"/>
  <c r="D50" i="4"/>
  <c r="D59" i="4" s="1"/>
  <c r="D51" i="4"/>
  <c r="D60" i="4" s="1"/>
  <c r="G236" i="3" l="1"/>
  <c r="I235" i="3"/>
  <c r="K234" i="3"/>
  <c r="M233" i="3"/>
  <c r="E233" i="3"/>
  <c r="G232" i="3"/>
  <c r="E236" i="3"/>
  <c r="F235" i="3"/>
  <c r="G234" i="3"/>
  <c r="H233" i="3"/>
  <c r="I232" i="3"/>
  <c r="J231" i="3"/>
  <c r="L230" i="3"/>
  <c r="D230" i="3"/>
  <c r="F229" i="3"/>
  <c r="H228" i="3"/>
  <c r="J227" i="3"/>
  <c r="M236" i="3"/>
  <c r="D236" i="3"/>
  <c r="E235" i="3"/>
  <c r="F234" i="3"/>
  <c r="G233" i="3"/>
  <c r="H232" i="3"/>
  <c r="I231" i="3"/>
  <c r="K230" i="3"/>
  <c r="M229" i="3"/>
  <c r="E229" i="3"/>
  <c r="G228" i="3"/>
  <c r="I227" i="3"/>
  <c r="L236" i="3"/>
  <c r="M235" i="3"/>
  <c r="D235" i="3"/>
  <c r="E234" i="3"/>
  <c r="F233" i="3"/>
  <c r="F232" i="3"/>
  <c r="H231" i="3"/>
  <c r="J230" i="3"/>
  <c r="L229" i="3"/>
  <c r="D229" i="3"/>
  <c r="F228" i="3"/>
  <c r="H227" i="3"/>
  <c r="K236" i="3"/>
  <c r="L235" i="3"/>
  <c r="M234" i="3"/>
  <c r="D234" i="3"/>
  <c r="D233" i="3"/>
  <c r="E232" i="3"/>
  <c r="G231" i="3"/>
  <c r="I230" i="3"/>
  <c r="K229" i="3"/>
  <c r="M228" i="3"/>
  <c r="E228" i="3"/>
  <c r="G227" i="3"/>
  <c r="F236" i="3"/>
  <c r="H234" i="3"/>
  <c r="J232" i="3"/>
  <c r="M230" i="3"/>
  <c r="G229" i="3"/>
  <c r="K227" i="3"/>
  <c r="K235" i="3"/>
  <c r="L233" i="3"/>
  <c r="D232" i="3"/>
  <c r="H230" i="3"/>
  <c r="L228" i="3"/>
  <c r="F227" i="3"/>
  <c r="J235" i="3"/>
  <c r="K233" i="3"/>
  <c r="M231" i="3"/>
  <c r="G230" i="3"/>
  <c r="K228" i="3"/>
  <c r="E227" i="3"/>
  <c r="H235" i="3"/>
  <c r="J233" i="3"/>
  <c r="L231" i="3"/>
  <c r="F230" i="3"/>
  <c r="J228" i="3"/>
  <c r="G235" i="3"/>
  <c r="I233" i="3"/>
  <c r="K231" i="3"/>
  <c r="E230" i="3"/>
  <c r="I228" i="3"/>
  <c r="D227" i="3"/>
  <c r="I236" i="3"/>
  <c r="J234" i="3"/>
  <c r="L232" i="3"/>
  <c r="E231" i="3"/>
  <c r="I229" i="3"/>
  <c r="M227" i="3"/>
  <c r="H236" i="3"/>
  <c r="I234" i="3"/>
  <c r="K232" i="3"/>
  <c r="D231" i="3"/>
  <c r="H229" i="3"/>
  <c r="L227" i="3"/>
  <c r="M232" i="3"/>
  <c r="J236" i="3"/>
  <c r="F231" i="3"/>
  <c r="J229" i="3"/>
  <c r="D228" i="3"/>
  <c r="L234" i="3"/>
  <c r="N71" i="2"/>
  <c r="Q115" i="2"/>
  <c r="D67" i="4"/>
  <c r="D75" i="4" s="1"/>
  <c r="C95" i="2"/>
  <c r="G217" i="5"/>
  <c r="H216" i="5"/>
  <c r="I215" i="5"/>
  <c r="J214" i="5"/>
  <c r="K213" i="5"/>
  <c r="L212" i="5"/>
  <c r="D212" i="5"/>
  <c r="E211" i="5"/>
  <c r="F210" i="5"/>
  <c r="G209" i="5"/>
  <c r="E217" i="5"/>
  <c r="F216" i="5"/>
  <c r="G215" i="5"/>
  <c r="H214" i="5"/>
  <c r="I213" i="5"/>
  <c r="J212" i="5"/>
  <c r="K211" i="5"/>
  <c r="L210" i="5"/>
  <c r="D210" i="5"/>
  <c r="E209" i="5"/>
  <c r="L217" i="5"/>
  <c r="D217" i="5"/>
  <c r="E216" i="5"/>
  <c r="F215" i="5"/>
  <c r="G214" i="5"/>
  <c r="H213" i="5"/>
  <c r="I212" i="5"/>
  <c r="J211" i="5"/>
  <c r="K210" i="5"/>
  <c r="L209" i="5"/>
  <c r="K217" i="5"/>
  <c r="L216" i="5"/>
  <c r="D216" i="5"/>
  <c r="E215" i="5"/>
  <c r="F214" i="5"/>
  <c r="G213" i="5"/>
  <c r="H212" i="5"/>
  <c r="I211" i="5"/>
  <c r="J210" i="5"/>
  <c r="K209" i="5"/>
  <c r="D209" i="5"/>
  <c r="J217" i="5"/>
  <c r="K216" i="5"/>
  <c r="L215" i="5"/>
  <c r="D215" i="5"/>
  <c r="E214" i="5"/>
  <c r="F213" i="5"/>
  <c r="G212" i="5"/>
  <c r="H211" i="5"/>
  <c r="I210" i="5"/>
  <c r="J209" i="5"/>
  <c r="I217" i="5"/>
  <c r="J216" i="5"/>
  <c r="K215" i="5"/>
  <c r="L214" i="5"/>
  <c r="D214" i="5"/>
  <c r="E213" i="5"/>
  <c r="F212" i="5"/>
  <c r="G211" i="5"/>
  <c r="H210" i="5"/>
  <c r="I209" i="5"/>
  <c r="H217" i="5"/>
  <c r="I216" i="5"/>
  <c r="J215" i="5"/>
  <c r="K214" i="5"/>
  <c r="L213" i="5"/>
  <c r="D213" i="5"/>
  <c r="E212" i="5"/>
  <c r="F211" i="5"/>
  <c r="G210" i="5"/>
  <c r="H209" i="5"/>
  <c r="F217" i="5"/>
  <c r="E210" i="5"/>
  <c r="G216" i="5"/>
  <c r="F209" i="5"/>
  <c r="H215" i="5"/>
  <c r="I214" i="5"/>
  <c r="L211" i="5"/>
  <c r="D211" i="5"/>
  <c r="J213" i="5"/>
  <c r="K212" i="5"/>
  <c r="D265" i="3" l="1" a="1"/>
  <c r="D228" i="5" a="1"/>
  <c r="D229" i="5" l="1"/>
  <c r="G229" i="5" s="1"/>
  <c r="D236" i="5"/>
  <c r="G236" i="5" s="1"/>
  <c r="D235" i="5"/>
  <c r="G235" i="5" s="1"/>
  <c r="D228" i="5"/>
  <c r="G228" i="5" s="1"/>
  <c r="D234" i="5"/>
  <c r="G234" i="5" s="1"/>
  <c r="D233" i="5"/>
  <c r="G233" i="5" s="1"/>
  <c r="D232" i="5"/>
  <c r="G232" i="5" s="1"/>
  <c r="D231" i="5"/>
  <c r="G231" i="5" s="1"/>
  <c r="D230" i="5"/>
  <c r="G230" i="5" s="1"/>
  <c r="I273" i="3"/>
  <c r="K272" i="3"/>
  <c r="M271" i="3"/>
  <c r="E271" i="3"/>
  <c r="G270" i="3"/>
  <c r="I269" i="3"/>
  <c r="K268" i="3"/>
  <c r="M267" i="3"/>
  <c r="E267" i="3"/>
  <c r="G266" i="3"/>
  <c r="I265" i="3"/>
  <c r="H273" i="3"/>
  <c r="J272" i="3"/>
  <c r="L271" i="3"/>
  <c r="D271" i="3"/>
  <c r="F270" i="3"/>
  <c r="H269" i="3"/>
  <c r="J268" i="3"/>
  <c r="L267" i="3"/>
  <c r="D267" i="3"/>
  <c r="F266" i="3"/>
  <c r="H265" i="3"/>
  <c r="F273" i="3"/>
  <c r="F272" i="3"/>
  <c r="F271" i="3"/>
  <c r="D270" i="3"/>
  <c r="D269" i="3"/>
  <c r="D268" i="3"/>
  <c r="L266" i="3"/>
  <c r="L265" i="3"/>
  <c r="E273" i="3"/>
  <c r="E272" i="3"/>
  <c r="M270" i="3"/>
  <c r="M269" i="3"/>
  <c r="M268" i="3"/>
  <c r="K267" i="3"/>
  <c r="K266" i="3"/>
  <c r="K265" i="3"/>
  <c r="D273" i="3"/>
  <c r="D272" i="3"/>
  <c r="L270" i="3"/>
  <c r="L269" i="3"/>
  <c r="L268" i="3"/>
  <c r="J267" i="3"/>
  <c r="J266" i="3"/>
  <c r="J265" i="3"/>
  <c r="M273" i="3"/>
  <c r="M272" i="3"/>
  <c r="K271" i="3"/>
  <c r="K270" i="3"/>
  <c r="K269" i="3"/>
  <c r="I268" i="3"/>
  <c r="I267" i="3"/>
  <c r="I266" i="3"/>
  <c r="G265" i="3"/>
  <c r="J273" i="3"/>
  <c r="H272" i="3"/>
  <c r="H271" i="3"/>
  <c r="H270" i="3"/>
  <c r="F269" i="3"/>
  <c r="F268" i="3"/>
  <c r="F267" i="3"/>
  <c r="D266" i="3"/>
  <c r="G273" i="3"/>
  <c r="G272" i="3"/>
  <c r="G271" i="3"/>
  <c r="E270" i="3"/>
  <c r="E269" i="3"/>
  <c r="E268" i="3"/>
  <c r="M266" i="3"/>
  <c r="M265" i="3"/>
  <c r="D265" i="3"/>
  <c r="K273" i="3"/>
  <c r="G269" i="3"/>
  <c r="E265" i="3"/>
  <c r="L272" i="3"/>
  <c r="H268" i="3"/>
  <c r="I272" i="3"/>
  <c r="G268" i="3"/>
  <c r="J271" i="3"/>
  <c r="H267" i="3"/>
  <c r="I271" i="3"/>
  <c r="G267" i="3"/>
  <c r="I270" i="3"/>
  <c r="E266" i="3"/>
  <c r="L273" i="3"/>
  <c r="J269" i="3"/>
  <c r="F265" i="3"/>
  <c r="J270" i="3"/>
  <c r="H266" i="3"/>
  <c r="D279" i="3" l="1" a="1"/>
  <c r="D281" i="3" l="1"/>
  <c r="D288" i="3"/>
  <c r="D280" i="3"/>
  <c r="D282" i="3"/>
  <c r="D279" i="3"/>
  <c r="D287" i="3"/>
  <c r="D284" i="3"/>
  <c r="D283" i="3"/>
  <c r="D285" i="3"/>
  <c r="D286" i="3"/>
  <c r="D32" i="4" l="1"/>
  <c r="H283" i="3"/>
  <c r="D33" i="4"/>
  <c r="H284" i="3"/>
  <c r="D36" i="4"/>
  <c r="H287" i="3"/>
  <c r="D28" i="4"/>
  <c r="H279" i="3"/>
  <c r="H282" i="3"/>
  <c r="D31" i="4"/>
  <c r="H280" i="3"/>
  <c r="D29" i="4"/>
  <c r="D35" i="4"/>
  <c r="H286" i="3"/>
  <c r="D37" i="4"/>
  <c r="H288" i="3"/>
  <c r="D34" i="4"/>
  <c r="H285" i="3"/>
  <c r="H281" i="3"/>
  <c r="D30" i="4"/>
  <c r="D41" i="4" l="1"/>
  <c r="D84" i="4" s="1"/>
</calcChain>
</file>

<file path=xl/sharedStrings.xml><?xml version="1.0" encoding="utf-8"?>
<sst xmlns="http://schemas.openxmlformats.org/spreadsheetml/2006/main" count="948" uniqueCount="177">
  <si>
    <t>This spreadsheet is a supplemental file and companion to the book chapter: “Aramendia E., Brockway, P.E., Heun, M.K., Methodologies for Calculating Energy Return Ratios Using Input-Output Methods.” The spreadsheet provides examples for the main methods presented in the book using simple fictitious data.</t>
  </si>
  <si>
    <t>Tab</t>
  </si>
  <si>
    <t>Content</t>
  </si>
  <si>
    <t>1_EEIOA</t>
  </si>
  <si>
    <t>Example of industry-level analysis using the energy-extended input output model. The example economy contains five sectors (or industries in input-output terminology): agricultural, industrial, commercial, energy (non-renewable), and energy (renewable), and four final demand sectors: households consumption, government expenditures, investments (or gross fixed capital formation), and exports. This tab corresponds to the book chapter section 2.</t>
  </si>
  <si>
    <t>2_PIOA</t>
  </si>
  <si>
    <t>Example of physical input-output analysis to estimate the energy return ratios at the energy product level, using a simple Energy Conversion Chain and using Physical Supply Use Tables. This tab corresponds to the book chapter section 3.</t>
  </si>
  <si>
    <t>3_HIOA</t>
  </si>
  <si>
    <t>Example of hybridisation between the energy-extended input-output analysis approach and the physical input-output analysis approach. This tab corresponds to the book chapter section 4 (specifically, 4.1).</t>
  </si>
  <si>
    <t>4_PIOA_industry</t>
  </si>
  <si>
    <t>Example of physical input-output analysis to estimate the energy return ratios at the industry level, using a simple Energy Conversion Chain and using Physical Supply Use Tables. These calculations were not presented in the book chapter but are included here for comprehensiveness.</t>
  </si>
  <si>
    <r>
      <rPr>
        <b/>
        <u/>
        <sz val="10"/>
        <rFont val="Arial"/>
        <family val="2"/>
      </rPr>
      <t xml:space="preserve">Notes: 
</t>
    </r>
    <r>
      <rPr>
        <sz val="10"/>
        <rFont val="Arial"/>
        <family val="2"/>
      </rPr>
      <t xml:space="preserve">
</t>
    </r>
    <r>
      <rPr>
        <b/>
        <sz val="10"/>
        <rFont val="Arial"/>
        <family val="2"/>
      </rPr>
      <t>(1) Data</t>
    </r>
    <r>
      <rPr>
        <sz val="10"/>
        <rFont val="Arial"/>
        <family val="2"/>
      </rPr>
      <t xml:space="preserve">: 
The data used in the examples developed in this spreadsheet are dummy data.
The aim is not to be realistic but to illustrate the calculations presented in the book chapter.
</t>
    </r>
    <r>
      <rPr>
        <b/>
        <sz val="10"/>
        <rFont val="Arial"/>
        <family val="2"/>
      </rPr>
      <t>(2) Notation</t>
    </r>
    <r>
      <rPr>
        <sz val="10"/>
        <rFont val="Arial"/>
        <family val="2"/>
      </rPr>
      <t>:
Boldface uppercase letters correspond to matrices.
Boldface lowercase letters correspond to column vectors.
Italic letters correspond to scalars.</t>
    </r>
  </si>
  <si>
    <t>This tab presents an example of using an energy-extended input output model for net energy analysis. The example economy contains five productive sectors (“industries” in input-output terminology): agriculture, industry, cimmercial, energy (non-renewable), and energy (renewable), and four final demand sectors: households consumption, government expenditures, investments (or gross fixed capital formation), and exports.</t>
  </si>
  <si>
    <t>Step 1</t>
  </si>
  <si>
    <r>
      <rPr>
        <sz val="10"/>
        <rFont val="Arial"/>
        <family val="2"/>
      </rPr>
      <t xml:space="preserve">Here we introduce the transaction matrix </t>
    </r>
    <r>
      <rPr>
        <b/>
        <sz val="11"/>
        <rFont val="Arial"/>
        <family val="2"/>
      </rPr>
      <t>Z</t>
    </r>
    <r>
      <rPr>
        <sz val="10"/>
        <rFont val="Arial"/>
        <family val="2"/>
      </rPr>
      <t xml:space="preserve"> and the final demand matrix </t>
    </r>
    <r>
      <rPr>
        <b/>
        <sz val="11"/>
        <rFont val="Arial"/>
        <family val="2"/>
      </rPr>
      <t>Y</t>
    </r>
    <r>
      <rPr>
        <sz val="10"/>
        <rFont val="Arial"/>
        <family val="2"/>
      </rPr>
      <t xml:space="preserve"> (usually available as such in input-output models). Then, we determine the final demand vectors </t>
    </r>
    <r>
      <rPr>
        <b/>
        <sz val="11"/>
        <rFont val="Arial"/>
        <family val="2"/>
      </rPr>
      <t>y</t>
    </r>
    <r>
      <rPr>
        <sz val="10"/>
        <rFont val="Arial"/>
        <family val="2"/>
      </rPr>
      <t xml:space="preserve"> and the total output (or gross output) vector </t>
    </r>
    <r>
      <rPr>
        <b/>
        <sz val="11"/>
        <rFont val="Arial"/>
        <family val="2"/>
      </rPr>
      <t>x</t>
    </r>
    <r>
      <rPr>
        <sz val="10"/>
        <rFont val="Arial"/>
        <family val="2"/>
      </rPr>
      <t xml:space="preserve"> (following main chapter Equation 1)</t>
    </r>
  </si>
  <si>
    <t>Industry</t>
  </si>
  <si>
    <t>Final demand sector</t>
  </si>
  <si>
    <t>Agriculture</t>
  </si>
  <si>
    <t>Commercial</t>
  </si>
  <si>
    <t>Energy – non-renewable</t>
  </si>
  <si>
    <t>Energy-renewable</t>
  </si>
  <si>
    <t>Households</t>
  </si>
  <si>
    <t>Government</t>
  </si>
  <si>
    <t>Investments</t>
  </si>
  <si>
    <t>Exports</t>
  </si>
  <si>
    <t>Z</t>
  </si>
  <si>
    <t>Y</t>
  </si>
  <si>
    <t>y</t>
  </si>
  <si>
    <r>
      <rPr>
        <sz val="12"/>
        <rFont val="Arial"/>
        <family val="2"/>
      </rPr>
      <t>(</t>
    </r>
    <r>
      <rPr>
        <b/>
        <sz val="12"/>
        <rFont val="Arial"/>
        <family val="2"/>
      </rPr>
      <t>Yi</t>
    </r>
    <r>
      <rPr>
        <sz val="12"/>
        <rFont val="Arial"/>
        <family val="2"/>
      </rPr>
      <t>)</t>
    </r>
  </si>
  <si>
    <t>x</t>
  </si>
  <si>
    <r>
      <rPr>
        <sz val="12"/>
        <rFont val="Arial"/>
        <family val="2"/>
      </rPr>
      <t>(</t>
    </r>
    <r>
      <rPr>
        <b/>
        <sz val="12"/>
        <rFont val="Arial"/>
        <family val="2"/>
      </rPr>
      <t>Z</t>
    </r>
    <r>
      <rPr>
        <sz val="12"/>
        <rFont val="Arial"/>
        <family val="2"/>
      </rPr>
      <t>+</t>
    </r>
    <r>
      <rPr>
        <b/>
        <sz val="12"/>
        <rFont val="Arial"/>
        <family val="2"/>
      </rPr>
      <t>Y</t>
    </r>
    <r>
      <rPr>
        <sz val="12"/>
        <rFont val="Arial"/>
        <family val="2"/>
      </rPr>
      <t>)</t>
    </r>
    <r>
      <rPr>
        <b/>
        <sz val="12"/>
        <rFont val="Arial"/>
        <family val="2"/>
      </rPr>
      <t>i</t>
    </r>
  </si>
  <si>
    <t>[$]</t>
  </si>
  <si>
    <t>Step 2</t>
  </si>
  <si>
    <r>
      <rPr>
        <sz val="10"/>
        <rFont val="Arial"/>
        <family val="2"/>
      </rPr>
      <t xml:space="preserve">Determination of the energy extension vector </t>
    </r>
    <r>
      <rPr>
        <b/>
        <sz val="11"/>
        <rFont val="Arial"/>
        <family val="2"/>
      </rPr>
      <t>e</t>
    </r>
    <r>
      <rPr>
        <sz val="10"/>
        <rFont val="Arial"/>
        <family val="2"/>
      </rPr>
      <t xml:space="preserve"> from the total final energy consumption by industry </t>
    </r>
    <r>
      <rPr>
        <b/>
        <sz val="11"/>
        <rFont val="Arial"/>
        <family val="2"/>
      </rPr>
      <t>f</t>
    </r>
    <r>
      <rPr>
        <sz val="10"/>
        <rFont val="Arial"/>
        <family val="2"/>
      </rPr>
      <t xml:space="preserve">. In input-output models, the extension vectors (e.g., </t>
    </r>
    <r>
      <rPr>
        <b/>
        <sz val="11"/>
        <rFont val="Arial"/>
        <family val="2"/>
      </rPr>
      <t>e</t>
    </r>
    <r>
      <rPr>
        <sz val="10"/>
        <rFont val="Arial"/>
        <family val="2"/>
      </rPr>
      <t xml:space="preserve">) may be directly provided, or analysts may need to build them from total impact vectors by industry (e.g., </t>
    </r>
    <r>
      <rPr>
        <b/>
        <sz val="11"/>
        <rFont val="Arial"/>
        <family val="2"/>
      </rPr>
      <t>f</t>
    </r>
    <r>
      <rPr>
        <sz val="10"/>
        <rFont val="Arial"/>
        <family val="2"/>
      </rPr>
      <t xml:space="preserve">). In some cases, the total impact vector </t>
    </r>
    <r>
      <rPr>
        <b/>
        <sz val="11"/>
        <rFont val="Arial"/>
        <family val="2"/>
      </rPr>
      <t>f</t>
    </r>
    <r>
      <rPr>
        <sz val="10"/>
        <rFont val="Arial"/>
        <family val="2"/>
      </rPr>
      <t xml:space="preserve"> may be built directly by the analyst if the information is not provided by the input-output model (see e.g., [1,2] for examples in the case of an energy extension vector).
</t>
    </r>
    <r>
      <rPr>
        <b/>
        <sz val="11"/>
        <rFont val="Arial"/>
        <family val="2"/>
      </rPr>
      <t>e</t>
    </r>
    <r>
      <rPr>
        <sz val="10"/>
        <rFont val="Arial"/>
        <family val="2"/>
      </rPr>
      <t xml:space="preserve"> can be calculated as:
</t>
    </r>
    <r>
      <rPr>
        <b/>
        <sz val="11"/>
        <rFont val="Arial"/>
        <family val="2"/>
      </rPr>
      <t>e</t>
    </r>
    <r>
      <rPr>
        <sz val="10"/>
        <rFont val="Arial"/>
        <family val="2"/>
      </rPr>
      <t xml:space="preserve"> = </t>
    </r>
    <r>
      <rPr>
        <b/>
        <sz val="11"/>
        <rFont val="Arial"/>
        <family val="2"/>
      </rPr>
      <t>x̂</t>
    </r>
    <r>
      <rPr>
        <b/>
        <vertAlign val="superscript"/>
        <sz val="11"/>
        <rFont val="Arial"/>
        <family val="2"/>
      </rPr>
      <t>-1</t>
    </r>
    <r>
      <rPr>
        <b/>
        <sz val="11"/>
        <rFont val="Arial"/>
        <family val="2"/>
      </rPr>
      <t>f.</t>
    </r>
  </si>
  <si>
    <t>f</t>
  </si>
  <si>
    <t>e</t>
  </si>
  <si>
    <r>
      <rPr>
        <sz val="12"/>
        <rFont val="Arial"/>
        <family val="2"/>
      </rPr>
      <t>(</t>
    </r>
    <r>
      <rPr>
        <b/>
        <sz val="12"/>
        <rFont val="Arial"/>
        <family val="2"/>
      </rPr>
      <t>x</t>
    </r>
    <r>
      <rPr>
        <b/>
        <vertAlign val="superscript"/>
        <sz val="12"/>
        <rFont val="Arial"/>
        <family val="2"/>
      </rPr>
      <t>̂-1</t>
    </r>
    <r>
      <rPr>
        <b/>
        <sz val="12"/>
        <rFont val="Arial"/>
        <family val="2"/>
      </rPr>
      <t>f</t>
    </r>
    <r>
      <rPr>
        <sz val="12"/>
        <rFont val="Arial"/>
        <family val="2"/>
      </rPr>
      <t>)</t>
    </r>
  </si>
  <si>
    <t>[J]</t>
  </si>
  <si>
    <t>[J/$]</t>
  </si>
  <si>
    <t>Step 3.1</t>
  </si>
  <si>
    <r>
      <rPr>
        <sz val="10"/>
        <rFont val="Arial"/>
        <family val="2"/>
      </rPr>
      <t xml:space="preserve">Determination of the direct requirements matrix </t>
    </r>
    <r>
      <rPr>
        <b/>
        <sz val="11"/>
        <rFont val="Arial"/>
        <family val="2"/>
      </rPr>
      <t>A</t>
    </r>
    <r>
      <rPr>
        <sz val="10"/>
        <rFont val="Arial"/>
        <family val="2"/>
      </rPr>
      <t xml:space="preserve"> (Equation 2) and of the total requirements matrix </t>
    </r>
    <r>
      <rPr>
        <b/>
        <sz val="11"/>
        <rFont val="Arial"/>
        <family val="2"/>
      </rPr>
      <t>L</t>
    </r>
    <r>
      <rPr>
        <sz val="10"/>
        <rFont val="Arial"/>
        <family val="2"/>
      </rPr>
      <t xml:space="preserve"> (Equation 4).</t>
    </r>
  </si>
  <si>
    <r>
      <t xml:space="preserve">A </t>
    </r>
    <r>
      <rPr>
        <sz val="12"/>
        <rFont val="Arial"/>
        <family val="2"/>
      </rPr>
      <t>=</t>
    </r>
    <r>
      <rPr>
        <b/>
        <sz val="12"/>
        <rFont val="Arial"/>
        <family val="2"/>
      </rPr>
      <t xml:space="preserve"> Z</t>
    </r>
    <r>
      <rPr>
        <b/>
        <sz val="11"/>
        <rFont val="Arial"/>
        <family val="2"/>
      </rPr>
      <t>x̂</t>
    </r>
    <r>
      <rPr>
        <b/>
        <vertAlign val="superscript"/>
        <sz val="11"/>
        <rFont val="Arial"/>
        <family val="2"/>
      </rPr>
      <t>-1</t>
    </r>
  </si>
  <si>
    <t>[$/$]</t>
  </si>
  <si>
    <r>
      <t xml:space="preserve">L </t>
    </r>
    <r>
      <rPr>
        <sz val="12"/>
        <rFont val="Arial"/>
        <family val="2"/>
      </rPr>
      <t>=</t>
    </r>
    <r>
      <rPr>
        <b/>
        <sz val="12"/>
        <rFont val="Arial"/>
        <family val="2"/>
      </rPr>
      <t xml:space="preserve"> </t>
    </r>
    <r>
      <rPr>
        <sz val="12"/>
        <rFont val="Arial"/>
        <family val="2"/>
      </rPr>
      <t>(</t>
    </r>
    <r>
      <rPr>
        <b/>
        <sz val="12"/>
        <rFont val="Arial"/>
        <family val="2"/>
      </rPr>
      <t>I</t>
    </r>
    <r>
      <rPr>
        <sz val="12"/>
        <rFont val="Arial"/>
        <family val="2"/>
      </rPr>
      <t>-</t>
    </r>
    <r>
      <rPr>
        <b/>
        <sz val="12"/>
        <rFont val="Arial"/>
        <family val="2"/>
      </rPr>
      <t>A</t>
    </r>
    <r>
      <rPr>
        <sz val="12"/>
        <rFont val="Arial"/>
        <family val="2"/>
      </rPr>
      <t>)</t>
    </r>
    <r>
      <rPr>
        <b/>
        <vertAlign val="superscript"/>
        <sz val="12"/>
        <rFont val="Arial"/>
        <family val="2"/>
      </rPr>
      <t>-1</t>
    </r>
  </si>
  <si>
    <t>I</t>
  </si>
  <si>
    <t>Step 3.2</t>
  </si>
  <si>
    <r>
      <rPr>
        <sz val="10"/>
        <rFont val="Arial"/>
        <family val="2"/>
      </rPr>
      <t xml:space="preserve">Examples of footprint calculations as presented in main chapter. Not strictly needed for the net energy calculations suggested in the chapter’s Section 2, but helpful to understand the basics of input-output analysis.
- </t>
    </r>
    <r>
      <rPr>
        <b/>
        <sz val="11"/>
        <rFont val="Arial"/>
        <family val="2"/>
      </rPr>
      <t>f</t>
    </r>
    <r>
      <rPr>
        <sz val="10"/>
        <rFont val="Arial"/>
        <family val="2"/>
      </rPr>
      <t xml:space="preserve">, following Equation 7 (note that in this example, </t>
    </r>
    <r>
      <rPr>
        <b/>
        <sz val="11"/>
        <rFont val="Arial"/>
        <family val="2"/>
      </rPr>
      <t>f</t>
    </r>
    <r>
      <rPr>
        <sz val="10"/>
        <rFont val="Arial"/>
        <family val="2"/>
      </rPr>
      <t xml:space="preserve"> was already provided);
- </t>
    </r>
    <r>
      <rPr>
        <b/>
        <sz val="11"/>
        <rFont val="Arial"/>
        <family val="2"/>
      </rPr>
      <t>F</t>
    </r>
    <r>
      <rPr>
        <b/>
        <vertAlign val="subscript"/>
        <sz val="11"/>
        <rFont val="Arial"/>
        <family val="2"/>
      </rPr>
      <t>1</t>
    </r>
    <r>
      <rPr>
        <sz val="10"/>
        <rFont val="Arial"/>
        <family val="2"/>
      </rPr>
      <t xml:space="preserve">, following Equation 8;
- </t>
    </r>
    <r>
      <rPr>
        <b/>
        <sz val="11"/>
        <rFont val="Arial"/>
        <family val="2"/>
      </rPr>
      <t>F</t>
    </r>
    <r>
      <rPr>
        <b/>
        <vertAlign val="subscript"/>
        <sz val="11"/>
        <rFont val="Arial"/>
        <family val="2"/>
      </rPr>
      <t>2</t>
    </r>
    <r>
      <rPr>
        <sz val="10"/>
        <rFont val="Arial"/>
        <family val="2"/>
      </rPr>
      <t>, following Equation 9;
- the sum of the coefficients of these footprint vectors and matrices are shown to be equal.</t>
    </r>
  </si>
  <si>
    <t>ê</t>
  </si>
  <si>
    <r>
      <t xml:space="preserve">f </t>
    </r>
    <r>
      <rPr>
        <sz val="12"/>
        <rFont val="Arial"/>
        <family val="2"/>
      </rPr>
      <t>=</t>
    </r>
    <r>
      <rPr>
        <b/>
        <sz val="12"/>
        <rFont val="Arial"/>
        <family val="2"/>
      </rPr>
      <t xml:space="preserve"> eL</t>
    </r>
  </si>
  <si>
    <r>
      <rPr>
        <b/>
        <sz val="10"/>
        <rFont val="Arial"/>
        <family val="2"/>
      </rPr>
      <t>i</t>
    </r>
    <r>
      <rPr>
        <b/>
        <vertAlign val="superscript"/>
        <sz val="10"/>
        <rFont val="Arial"/>
        <family val="2"/>
      </rPr>
      <t>T</t>
    </r>
    <r>
      <rPr>
        <b/>
        <sz val="10"/>
        <rFont val="Arial"/>
        <family val="2"/>
      </rPr>
      <t>f</t>
    </r>
  </si>
  <si>
    <r>
      <t>F</t>
    </r>
    <r>
      <rPr>
        <b/>
        <vertAlign val="subscript"/>
        <sz val="12"/>
        <rFont val="Arial"/>
        <family val="2"/>
      </rPr>
      <t>1</t>
    </r>
    <r>
      <rPr>
        <b/>
        <sz val="12"/>
        <rFont val="Arial"/>
        <family val="2"/>
      </rPr>
      <t xml:space="preserve"> </t>
    </r>
    <r>
      <rPr>
        <sz val="12"/>
        <rFont val="Arial"/>
        <family val="2"/>
      </rPr>
      <t>=</t>
    </r>
    <r>
      <rPr>
        <b/>
        <sz val="12"/>
        <rFont val="Arial"/>
        <family val="2"/>
      </rPr>
      <t xml:space="preserve"> êL</t>
    </r>
  </si>
  <si>
    <r>
      <rPr>
        <b/>
        <sz val="12"/>
        <rFont val="Arial"/>
        <family val="2"/>
      </rPr>
      <t>i</t>
    </r>
    <r>
      <rPr>
        <b/>
        <vertAlign val="superscript"/>
        <sz val="12"/>
        <rFont val="Arial"/>
        <family val="2"/>
      </rPr>
      <t>T</t>
    </r>
    <r>
      <rPr>
        <b/>
        <sz val="12"/>
        <rFont val="Arial"/>
        <family val="2"/>
      </rPr>
      <t>F</t>
    </r>
    <r>
      <rPr>
        <b/>
        <vertAlign val="subscript"/>
        <sz val="12"/>
        <rFont val="Arial"/>
        <family val="2"/>
      </rPr>
      <t>1</t>
    </r>
    <r>
      <rPr>
        <b/>
        <sz val="12"/>
        <rFont val="Arial"/>
        <family val="2"/>
      </rPr>
      <t>i</t>
    </r>
  </si>
  <si>
    <r>
      <rPr>
        <sz val="10"/>
        <rFont val="Arial"/>
        <family val="2"/>
      </rPr>
      <t xml:space="preserve">Sum of all the coefficients of </t>
    </r>
    <r>
      <rPr>
        <b/>
        <sz val="10"/>
        <rFont val="Arial"/>
        <family val="2"/>
      </rPr>
      <t>F</t>
    </r>
    <r>
      <rPr>
        <b/>
        <vertAlign val="subscript"/>
        <sz val="10"/>
        <rFont val="Arial"/>
        <family val="2"/>
      </rPr>
      <t>1</t>
    </r>
  </si>
  <si>
    <r>
      <t>F</t>
    </r>
    <r>
      <rPr>
        <b/>
        <vertAlign val="subscript"/>
        <sz val="12"/>
        <rFont val="Arial"/>
        <family val="2"/>
      </rPr>
      <t>2</t>
    </r>
    <r>
      <rPr>
        <b/>
        <sz val="12"/>
        <rFont val="Arial"/>
        <family val="2"/>
      </rPr>
      <t xml:space="preserve"> </t>
    </r>
    <r>
      <rPr>
        <sz val="12"/>
        <rFont val="Arial"/>
        <family val="2"/>
      </rPr>
      <t>=</t>
    </r>
    <r>
      <rPr>
        <b/>
        <sz val="12"/>
        <rFont val="Arial"/>
        <family val="2"/>
      </rPr>
      <t xml:space="preserve"> êLŷ</t>
    </r>
  </si>
  <si>
    <t>ŷ</t>
  </si>
  <si>
    <r>
      <t>i</t>
    </r>
    <r>
      <rPr>
        <b/>
        <vertAlign val="superscript"/>
        <sz val="12"/>
        <rFont val="Arial"/>
        <family val="2"/>
      </rPr>
      <t>T</t>
    </r>
    <r>
      <rPr>
        <b/>
        <sz val="12"/>
        <rFont val="Arial"/>
        <family val="2"/>
      </rPr>
      <t>F</t>
    </r>
    <r>
      <rPr>
        <b/>
        <vertAlign val="subscript"/>
        <sz val="12"/>
        <rFont val="Arial"/>
        <family val="2"/>
      </rPr>
      <t>2</t>
    </r>
    <r>
      <rPr>
        <b/>
        <sz val="12"/>
        <rFont val="Arial"/>
        <family val="2"/>
      </rPr>
      <t>i</t>
    </r>
  </si>
  <si>
    <t>Step 4</t>
  </si>
  <si>
    <r>
      <rPr>
        <sz val="10"/>
        <rFont val="Arial"/>
        <family val="2"/>
      </rPr>
      <t xml:space="preserve">Example of calculation of the energy footprint associated with the </t>
    </r>
    <r>
      <rPr>
        <b/>
        <sz val="10"/>
        <rFont val="Arial"/>
        <family val="2"/>
      </rPr>
      <t>production</t>
    </r>
    <r>
      <rPr>
        <sz val="10"/>
        <rFont val="Arial"/>
        <family val="2"/>
      </rPr>
      <t xml:space="preserve"> of the energy (non-renewable) industry. To do so, we use the Hypothetical Extraction Method (HEM) as defined in the chapter.
- The </t>
    </r>
    <r>
      <rPr>
        <b/>
        <sz val="11"/>
        <rFont val="Arial"/>
        <family val="2"/>
      </rPr>
      <t>A</t>
    </r>
    <r>
      <rPr>
        <b/>
        <vertAlign val="subscript"/>
        <sz val="11"/>
        <rFont val="Arial"/>
        <family val="2"/>
      </rPr>
      <t>0</t>
    </r>
    <r>
      <rPr>
        <sz val="10"/>
        <rFont val="Arial"/>
        <family val="2"/>
      </rPr>
      <t xml:space="preserve"> matrix represents the direct requirements matrix excluding those of the non-renewable energy sector, as well as the requirements of the non-renewable energy sector by any other sector;
- The </t>
    </r>
    <r>
      <rPr>
        <b/>
        <sz val="11"/>
        <rFont val="Arial"/>
        <family val="2"/>
      </rPr>
      <t>L</t>
    </r>
    <r>
      <rPr>
        <b/>
        <vertAlign val="subscript"/>
        <sz val="11"/>
        <rFont val="Arial"/>
        <family val="2"/>
      </rPr>
      <t>0</t>
    </r>
    <r>
      <rPr>
        <sz val="10"/>
        <rFont val="Arial"/>
        <family val="2"/>
      </rPr>
      <t xml:space="preserve"> matrix represents the associated total requirements matrix;
- The </t>
    </r>
    <r>
      <rPr>
        <b/>
        <sz val="11"/>
        <rFont val="Arial"/>
        <family val="2"/>
      </rPr>
      <t>e</t>
    </r>
    <r>
      <rPr>
        <b/>
        <vertAlign val="subscript"/>
        <sz val="11"/>
        <rFont val="Arial"/>
        <family val="2"/>
      </rPr>
      <t>0</t>
    </r>
    <r>
      <rPr>
        <sz val="10"/>
        <rFont val="Arial"/>
        <family val="2"/>
      </rPr>
      <t xml:space="preserve"> vector represents the energy extension vector excluding the energy requirements of the non-renewable energy sector.
The total energy requirements of the non-renewable energy sector </t>
    </r>
    <r>
      <rPr>
        <b/>
        <sz val="11"/>
        <rFont val="Arial"/>
        <family val="2"/>
      </rPr>
      <t>ε</t>
    </r>
    <r>
      <rPr>
        <sz val="10"/>
        <rFont val="Arial"/>
        <family val="2"/>
      </rPr>
      <t xml:space="preserve"> , broken down by industry in which the energy is actually consumed, are then calculated following Equation 11 (strictly speaking, Equation 11 yields the sum of the coefficients contained in the </t>
    </r>
    <r>
      <rPr>
        <b/>
        <sz val="11"/>
        <rFont val="Arial"/>
        <family val="2"/>
      </rPr>
      <t>ε</t>
    </r>
    <r>
      <rPr>
        <sz val="10"/>
        <rFont val="Arial"/>
        <family val="2"/>
      </rPr>
      <t xml:space="preserve"> vector presented here).
Here, we note that the final demand vector </t>
    </r>
    <r>
      <rPr>
        <b/>
        <sz val="11"/>
        <rFont val="Arial"/>
        <family val="2"/>
      </rPr>
      <t>y</t>
    </r>
    <r>
      <rPr>
        <sz val="10"/>
        <rFont val="Arial"/>
        <family val="2"/>
      </rPr>
      <t xml:space="preserve"> could also be modified to a </t>
    </r>
    <r>
      <rPr>
        <b/>
        <sz val="11"/>
        <rFont val="Arial"/>
        <family val="2"/>
      </rPr>
      <t>y</t>
    </r>
    <r>
      <rPr>
        <b/>
        <vertAlign val="subscript"/>
        <sz val="11"/>
        <rFont val="Arial"/>
        <family val="2"/>
      </rPr>
      <t>0</t>
    </r>
    <r>
      <rPr>
        <sz val="10"/>
        <rFont val="Arial"/>
        <family val="2"/>
      </rPr>
      <t xml:space="preserve"> vector when conducting the HEM. However, as both the </t>
    </r>
    <r>
      <rPr>
        <b/>
        <sz val="11"/>
        <rFont val="Arial"/>
        <family val="2"/>
      </rPr>
      <t>A</t>
    </r>
    <r>
      <rPr>
        <sz val="10"/>
        <rFont val="Arial"/>
        <family val="2"/>
      </rPr>
      <t xml:space="preserve"> matrix and the </t>
    </r>
    <r>
      <rPr>
        <b/>
        <sz val="11"/>
        <rFont val="Arial"/>
        <family val="2"/>
      </rPr>
      <t>e</t>
    </r>
    <r>
      <rPr>
        <sz val="10"/>
        <rFont val="Arial"/>
        <family val="2"/>
      </rPr>
      <t xml:space="preserve"> vector have undergone the zeroing process, turning </t>
    </r>
    <r>
      <rPr>
        <b/>
        <sz val="11"/>
        <rFont val="Arial"/>
        <family val="2"/>
      </rPr>
      <t>y</t>
    </r>
    <r>
      <rPr>
        <sz val="10"/>
        <rFont val="Arial"/>
        <family val="2"/>
      </rPr>
      <t xml:space="preserve"> into </t>
    </r>
    <r>
      <rPr>
        <b/>
        <sz val="11"/>
        <rFont val="Arial"/>
        <family val="2"/>
      </rPr>
      <t>y</t>
    </r>
    <r>
      <rPr>
        <b/>
        <vertAlign val="subscript"/>
        <sz val="11"/>
        <rFont val="Arial"/>
        <family val="2"/>
      </rPr>
      <t>0</t>
    </r>
    <r>
      <rPr>
        <sz val="10"/>
        <rFont val="Arial"/>
        <family val="2"/>
      </rPr>
      <t xml:space="preserve"> in the second term of Equation 11 in the book chapter would be inconsequential.
Note that to determine the energy return ratio of the non-renewable energy sector, an additional dataset needs to be used to determine the total energy output, in physical (energy) terms, of the non-renewable energy sector.</t>
    </r>
  </si>
  <si>
    <r>
      <rPr>
        <b/>
        <sz val="12"/>
        <rFont val="Arial"/>
        <family val="2"/>
      </rPr>
      <t>A</t>
    </r>
    <r>
      <rPr>
        <b/>
        <vertAlign val="subscript"/>
        <sz val="12"/>
        <rFont val="Arial"/>
        <family val="2"/>
      </rPr>
      <t>0</t>
    </r>
  </si>
  <si>
    <r>
      <rPr>
        <b/>
        <sz val="12"/>
        <rFont val="Arial"/>
        <family val="2"/>
      </rPr>
      <t>e</t>
    </r>
    <r>
      <rPr>
        <b/>
        <vertAlign val="subscript"/>
        <sz val="12"/>
        <rFont val="Arial"/>
        <family val="2"/>
      </rPr>
      <t>0</t>
    </r>
  </si>
  <si>
    <r>
      <rPr>
        <b/>
        <sz val="12"/>
        <rFont val="Arial"/>
        <family val="2"/>
      </rPr>
      <t>ê</t>
    </r>
    <r>
      <rPr>
        <b/>
        <vertAlign val="subscript"/>
        <sz val="12"/>
        <rFont val="Arial"/>
        <family val="2"/>
      </rPr>
      <t>0</t>
    </r>
  </si>
  <si>
    <r>
      <t>L</t>
    </r>
    <r>
      <rPr>
        <b/>
        <vertAlign val="subscript"/>
        <sz val="12"/>
        <rFont val="Arial"/>
        <family val="2"/>
      </rPr>
      <t>0</t>
    </r>
    <r>
      <rPr>
        <b/>
        <sz val="12"/>
        <rFont val="Arial"/>
        <family val="2"/>
      </rPr>
      <t xml:space="preserve"> </t>
    </r>
    <r>
      <rPr>
        <sz val="12"/>
        <rFont val="Arial"/>
        <family val="2"/>
      </rPr>
      <t>=</t>
    </r>
    <r>
      <rPr>
        <b/>
        <sz val="12"/>
        <rFont val="Arial"/>
        <family val="2"/>
      </rPr>
      <t xml:space="preserve"> </t>
    </r>
    <r>
      <rPr>
        <sz val="12"/>
        <rFont val="Arial"/>
        <family val="2"/>
      </rPr>
      <t>(</t>
    </r>
    <r>
      <rPr>
        <b/>
        <sz val="12"/>
        <rFont val="Arial"/>
        <family val="2"/>
      </rPr>
      <t>I</t>
    </r>
    <r>
      <rPr>
        <sz val="12"/>
        <rFont val="Arial"/>
        <family val="2"/>
      </rPr>
      <t>-</t>
    </r>
    <r>
      <rPr>
        <b/>
        <sz val="12"/>
        <rFont val="Arial"/>
        <family val="2"/>
      </rPr>
      <t>A</t>
    </r>
    <r>
      <rPr>
        <b/>
        <vertAlign val="subscript"/>
        <sz val="12"/>
        <rFont val="Arial"/>
        <family val="2"/>
      </rPr>
      <t>0</t>
    </r>
    <r>
      <rPr>
        <sz val="12"/>
        <rFont val="Arial"/>
        <family val="2"/>
      </rPr>
      <t>)</t>
    </r>
    <r>
      <rPr>
        <b/>
        <vertAlign val="superscript"/>
        <sz val="12"/>
        <rFont val="Arial"/>
        <family val="2"/>
      </rPr>
      <t>-1</t>
    </r>
  </si>
  <si>
    <r>
      <rPr>
        <b/>
        <sz val="12"/>
        <rFont val="Arial"/>
        <family val="2"/>
      </rPr>
      <t>e</t>
    </r>
    <r>
      <rPr>
        <b/>
        <vertAlign val="subscript"/>
        <sz val="12"/>
        <rFont val="Arial"/>
        <family val="2"/>
      </rPr>
      <t>0</t>
    </r>
    <r>
      <rPr>
        <b/>
        <sz val="12"/>
        <rFont val="Arial"/>
        <family val="2"/>
      </rPr>
      <t>L</t>
    </r>
    <r>
      <rPr>
        <b/>
        <vertAlign val="subscript"/>
        <sz val="12"/>
        <rFont val="Arial"/>
        <family val="2"/>
      </rPr>
      <t>0</t>
    </r>
    <r>
      <rPr>
        <b/>
        <sz val="12"/>
        <rFont val="Arial"/>
        <family val="2"/>
      </rPr>
      <t>y</t>
    </r>
  </si>
  <si>
    <r>
      <t xml:space="preserve">ε </t>
    </r>
    <r>
      <rPr>
        <sz val="12"/>
        <rFont val="Arial"/>
        <family val="2"/>
      </rPr>
      <t>=</t>
    </r>
    <r>
      <rPr>
        <b/>
        <sz val="12"/>
        <rFont val="Arial"/>
        <family val="2"/>
      </rPr>
      <t xml:space="preserve"> f</t>
    </r>
    <r>
      <rPr>
        <sz val="12"/>
        <rFont val="Arial"/>
        <family val="2"/>
      </rPr>
      <t>-</t>
    </r>
    <r>
      <rPr>
        <b/>
        <sz val="12"/>
        <rFont val="Arial"/>
        <family val="2"/>
      </rPr>
      <t>e</t>
    </r>
    <r>
      <rPr>
        <b/>
        <vertAlign val="subscript"/>
        <sz val="12"/>
        <rFont val="Arial"/>
        <family val="2"/>
      </rPr>
      <t>0</t>
    </r>
    <r>
      <rPr>
        <b/>
        <sz val="12"/>
        <rFont val="Arial"/>
        <family val="2"/>
      </rPr>
      <t>L</t>
    </r>
    <r>
      <rPr>
        <b/>
        <vertAlign val="subscript"/>
        <sz val="12"/>
        <rFont val="Arial"/>
        <family val="2"/>
      </rPr>
      <t>0</t>
    </r>
    <r>
      <rPr>
        <b/>
        <sz val="12"/>
        <rFont val="Arial"/>
        <family val="2"/>
      </rPr>
      <t>y</t>
    </r>
  </si>
  <si>
    <t>References</t>
  </si>
  <si>
    <t>Brockway, P.E., Owen, A., Brand-Correa, L.I. and Hardt, L., 2019. Estimation of global final-stage energy-return-on-investment for fossil fuels with comparison to renewable energy sources. Nature Energy. Doi: https://doi.org/10.1038/s41560-019-0425-z.</t>
  </si>
  <si>
    <t>Hardt, L., Barrett, J., Taylor, P.G. and Foxon, T.J., 2020. Structural change for a post-growth economy: Investigating the relationship between embodied energy intensity and labour productivity. Sustainability. Doi: https://doi.org/10.3390/su12030962.</t>
  </si>
  <si>
    <t>This tabs presents a simple Energy Conversion Chain, shows how the Energy Conversion Chain under consideration can be represented in the format of Physical Supply Use Tables, and shows how energy requirements can be computed at the energy product level with such a physical representation.</t>
  </si>
  <si>
    <r>
      <rPr>
        <sz val="10"/>
        <color rgb="FF000000"/>
        <rFont val="Arial"/>
        <family val="2"/>
      </rPr>
      <t xml:space="preserve">The first step is to represent the simple Energy Conversion Chain shown below as a diagram as a set of Physical Supply Use Tables: the use matrix </t>
    </r>
    <r>
      <rPr>
        <b/>
        <sz val="11"/>
        <color rgb="FF000000"/>
        <rFont val="Arial"/>
        <family val="2"/>
      </rPr>
      <t>U</t>
    </r>
    <r>
      <rPr>
        <sz val="10"/>
        <color rgb="FF000000"/>
        <rFont val="Arial"/>
        <family val="2"/>
      </rPr>
      <t xml:space="preserve">. the supply matrix </t>
    </r>
    <r>
      <rPr>
        <b/>
        <sz val="11"/>
        <color rgb="FF000000"/>
        <rFont val="Arial"/>
        <family val="2"/>
      </rPr>
      <t>V</t>
    </r>
    <r>
      <rPr>
        <sz val="10"/>
        <color rgb="FF000000"/>
        <rFont val="Arial"/>
        <family val="2"/>
      </rPr>
      <t xml:space="preserve">, the resources matrix </t>
    </r>
    <r>
      <rPr>
        <b/>
        <sz val="11"/>
        <color rgb="FF000000"/>
        <rFont val="Arial"/>
        <family val="2"/>
      </rPr>
      <t>R</t>
    </r>
    <r>
      <rPr>
        <sz val="10"/>
        <color rgb="FF000000"/>
        <rFont val="Arial"/>
        <family val="2"/>
      </rPr>
      <t xml:space="preserve">, and the final demand matrix </t>
    </r>
    <r>
      <rPr>
        <b/>
        <sz val="11"/>
        <color rgb="FF000000"/>
        <rFont val="Arial"/>
        <family val="2"/>
      </rPr>
      <t>Y</t>
    </r>
    <r>
      <rPr>
        <sz val="10"/>
        <color rgb="FF000000"/>
        <rFont val="Arial"/>
        <family val="2"/>
      </rPr>
      <t xml:space="preserve">. Note that the energy consumption of the energy sector is recorded separately in the </t>
    </r>
    <r>
      <rPr>
        <b/>
        <sz val="11"/>
        <color rgb="FF000000"/>
        <rFont val="Arial"/>
        <family val="2"/>
      </rPr>
      <t>U</t>
    </r>
    <r>
      <rPr>
        <b/>
        <vertAlign val="subscript"/>
        <sz val="11"/>
        <color rgb="FF000000"/>
        <rFont val="Arial"/>
        <family val="2"/>
      </rPr>
      <t>eiou</t>
    </r>
    <r>
      <rPr>
        <sz val="10"/>
        <color rgb="FF000000"/>
        <rFont val="Arial"/>
        <family val="2"/>
      </rPr>
      <t xml:space="preserve"> matrix, which is a component of the </t>
    </r>
    <r>
      <rPr>
        <b/>
        <sz val="11"/>
        <color rgb="FF000000"/>
        <rFont val="Arial"/>
        <family val="2"/>
      </rPr>
      <t>U</t>
    </r>
    <r>
      <rPr>
        <sz val="10"/>
        <color rgb="FF000000"/>
        <rFont val="Arial"/>
        <family val="2"/>
      </rPr>
      <t xml:space="preserve"> matrix.
Then the final demand vector </t>
    </r>
    <r>
      <rPr>
        <b/>
        <sz val="11"/>
        <color rgb="FF000000"/>
        <rFont val="Arial"/>
        <family val="2"/>
      </rPr>
      <t>y</t>
    </r>
    <r>
      <rPr>
        <sz val="10"/>
        <color rgb="FF000000"/>
        <rFont val="Arial"/>
        <family val="2"/>
      </rPr>
      <t xml:space="preserve">, the total output by product vector </t>
    </r>
    <r>
      <rPr>
        <b/>
        <sz val="11"/>
        <color rgb="FF000000"/>
        <rFont val="Arial"/>
        <family val="2"/>
      </rPr>
      <t>q</t>
    </r>
    <r>
      <rPr>
        <sz val="10"/>
        <color rgb="FF000000"/>
        <rFont val="Arial"/>
        <family val="2"/>
      </rPr>
      <t xml:space="preserve">, and the total output by industry </t>
    </r>
    <r>
      <rPr>
        <b/>
        <sz val="11"/>
        <color rgb="FF000000"/>
        <rFont val="Arial"/>
        <family val="2"/>
      </rPr>
      <t>g</t>
    </r>
    <r>
      <rPr>
        <sz val="10"/>
        <color rgb="FF000000"/>
        <rFont val="Arial"/>
        <family val="2"/>
      </rPr>
      <t xml:space="preserve"> can be calculated.</t>
    </r>
  </si>
  <si>
    <t>Products</t>
  </si>
  <si>
    <t>Industries</t>
  </si>
  <si>
    <t>Final demand</t>
  </si>
  <si>
    <t>Coal [from Resources]</t>
  </si>
  <si>
    <t>Fossil gas [from Resources]</t>
  </si>
  <si>
    <t>Crude oil [from Resources]</t>
  </si>
  <si>
    <t>Wind [from Resources]</t>
  </si>
  <si>
    <t>Coal</t>
  </si>
  <si>
    <t>Fossil gas</t>
  </si>
  <si>
    <t>Crude oil</t>
  </si>
  <si>
    <t>Coke</t>
  </si>
  <si>
    <t>Gasoline</t>
  </si>
  <si>
    <t>Electricity</t>
  </si>
  <si>
    <t>Resource stocks [of Coal]</t>
  </si>
  <si>
    <t>Resource stocks [of Fossil gas]</t>
  </si>
  <si>
    <t>Resource stocks [of Crude oil]</t>
  </si>
  <si>
    <t>Resource stocks [of Wind]</t>
  </si>
  <si>
    <t>Coal mines</t>
  </si>
  <si>
    <t>Oil and gas extraction</t>
  </si>
  <si>
    <t>Coke ovens</t>
  </si>
  <si>
    <t>Oil refineries</t>
  </si>
  <si>
    <t>Wind turbines</t>
  </si>
  <si>
    <t>Residential</t>
  </si>
  <si>
    <t>Transport</t>
  </si>
  <si>
    <t>U</t>
  </si>
  <si>
    <t>q</t>
  </si>
  <si>
    <r>
      <rPr>
        <sz val="12"/>
        <rFont val="Arial"/>
        <family val="2"/>
      </rPr>
      <t>(</t>
    </r>
    <r>
      <rPr>
        <b/>
        <sz val="12"/>
        <rFont val="Arial"/>
        <family val="2"/>
      </rPr>
      <t>U</t>
    </r>
    <r>
      <rPr>
        <sz val="12"/>
        <rFont val="Arial"/>
        <family val="2"/>
      </rPr>
      <t>+</t>
    </r>
    <r>
      <rPr>
        <b/>
        <sz val="12"/>
        <rFont val="Arial"/>
        <family val="2"/>
      </rPr>
      <t>Y</t>
    </r>
    <r>
      <rPr>
        <sz val="12"/>
        <rFont val="Arial"/>
        <family val="2"/>
      </rPr>
      <t>)</t>
    </r>
    <r>
      <rPr>
        <b/>
        <sz val="12"/>
        <rFont val="Arial"/>
        <family val="2"/>
      </rPr>
      <t>i</t>
    </r>
  </si>
  <si>
    <r>
      <rPr>
        <b/>
        <sz val="12"/>
        <rFont val="Arial"/>
        <family val="2"/>
      </rPr>
      <t>U</t>
    </r>
    <r>
      <rPr>
        <b/>
        <vertAlign val="subscript"/>
        <sz val="12"/>
        <rFont val="Arial"/>
        <family val="2"/>
      </rPr>
      <t>eiou</t>
    </r>
  </si>
  <si>
    <r>
      <rPr>
        <b/>
        <sz val="12"/>
        <rFont val="Arial"/>
        <family val="2"/>
      </rPr>
      <t>U</t>
    </r>
    <r>
      <rPr>
        <b/>
        <vertAlign val="subscript"/>
        <sz val="12"/>
        <rFont val="Arial"/>
        <family val="2"/>
      </rPr>
      <t>eiou</t>
    </r>
    <r>
      <rPr>
        <b/>
        <sz val="12"/>
        <rFont val="Arial"/>
        <family val="2"/>
      </rPr>
      <t>i</t>
    </r>
  </si>
  <si>
    <r>
      <t>U</t>
    </r>
    <r>
      <rPr>
        <b/>
        <vertAlign val="subscript"/>
        <sz val="12"/>
        <rFont val="Arial"/>
        <family val="2"/>
      </rPr>
      <t>feed</t>
    </r>
    <r>
      <rPr>
        <b/>
        <sz val="12"/>
        <rFont val="Arial"/>
        <family val="2"/>
      </rPr>
      <t xml:space="preserve"> </t>
    </r>
    <r>
      <rPr>
        <sz val="12"/>
        <rFont val="Arial"/>
        <family val="2"/>
      </rPr>
      <t>=</t>
    </r>
    <r>
      <rPr>
        <b/>
        <sz val="12"/>
        <rFont val="Arial"/>
        <family val="2"/>
      </rPr>
      <t xml:space="preserve"> U </t>
    </r>
    <r>
      <rPr>
        <sz val="12"/>
        <rFont val="Arial"/>
        <family val="2"/>
      </rPr>
      <t>-</t>
    </r>
    <r>
      <rPr>
        <b/>
        <sz val="12"/>
        <rFont val="Arial"/>
        <family val="2"/>
      </rPr>
      <t xml:space="preserve"> U</t>
    </r>
    <r>
      <rPr>
        <b/>
        <vertAlign val="subscript"/>
        <sz val="12"/>
        <rFont val="Arial"/>
        <family val="2"/>
      </rPr>
      <t>eiou</t>
    </r>
  </si>
  <si>
    <r>
      <t>U</t>
    </r>
    <r>
      <rPr>
        <b/>
        <vertAlign val="subscript"/>
        <sz val="12"/>
        <rFont val="Arial"/>
        <family val="2"/>
      </rPr>
      <t>feed</t>
    </r>
    <r>
      <rPr>
        <b/>
        <sz val="12"/>
        <rFont val="Arial"/>
        <family val="2"/>
      </rPr>
      <t>i</t>
    </r>
  </si>
  <si>
    <r>
      <rPr>
        <b/>
        <sz val="12"/>
        <rFont val="Arial"/>
        <family val="2"/>
      </rPr>
      <t>i</t>
    </r>
    <r>
      <rPr>
        <b/>
        <vertAlign val="superscript"/>
        <sz val="12"/>
        <rFont val="Arial"/>
        <family val="2"/>
      </rPr>
      <t>T</t>
    </r>
    <r>
      <rPr>
        <b/>
        <sz val="12"/>
        <rFont val="Arial"/>
        <family val="2"/>
      </rPr>
      <t>U</t>
    </r>
  </si>
  <si>
    <r>
      <rPr>
        <b/>
        <sz val="12"/>
        <rFont val="Arial"/>
        <family val="2"/>
      </rPr>
      <t>i</t>
    </r>
    <r>
      <rPr>
        <b/>
        <vertAlign val="superscript"/>
        <sz val="12"/>
        <rFont val="Arial"/>
        <family val="2"/>
      </rPr>
      <t>T</t>
    </r>
    <r>
      <rPr>
        <b/>
        <sz val="12"/>
        <rFont val="Arial"/>
        <family val="2"/>
      </rPr>
      <t>Y</t>
    </r>
  </si>
  <si>
    <r>
      <rPr>
        <b/>
        <sz val="12"/>
        <rFont val="Arial"/>
        <family val="2"/>
      </rPr>
      <t>i</t>
    </r>
    <r>
      <rPr>
        <b/>
        <vertAlign val="superscript"/>
        <sz val="12"/>
        <rFont val="Arial"/>
        <family val="2"/>
      </rPr>
      <t>T</t>
    </r>
    <r>
      <rPr>
        <b/>
        <sz val="12"/>
        <rFont val="Arial"/>
        <family val="2"/>
      </rPr>
      <t>U</t>
    </r>
    <r>
      <rPr>
        <b/>
        <vertAlign val="subscript"/>
        <sz val="12"/>
        <rFont val="Arial"/>
        <family val="2"/>
      </rPr>
      <t>eiou</t>
    </r>
  </si>
  <si>
    <r>
      <rPr>
        <b/>
        <sz val="12"/>
        <rFont val="Arial"/>
        <family val="2"/>
      </rPr>
      <t>i</t>
    </r>
    <r>
      <rPr>
        <b/>
        <vertAlign val="superscript"/>
        <sz val="12"/>
        <rFont val="Arial"/>
        <family val="2"/>
      </rPr>
      <t>T</t>
    </r>
    <r>
      <rPr>
        <b/>
        <sz val="12"/>
        <rFont val="Arial"/>
        <family val="2"/>
      </rPr>
      <t>U</t>
    </r>
    <r>
      <rPr>
        <b/>
        <vertAlign val="subscript"/>
        <sz val="12"/>
        <rFont val="Arial"/>
        <family val="2"/>
      </rPr>
      <t>feed</t>
    </r>
  </si>
  <si>
    <t>V</t>
  </si>
  <si>
    <t>g</t>
  </si>
  <si>
    <r>
      <rPr>
        <sz val="12"/>
        <rFont val="Arial"/>
        <family val="2"/>
      </rPr>
      <t>(</t>
    </r>
    <r>
      <rPr>
        <b/>
        <sz val="12"/>
        <rFont val="Arial"/>
        <family val="2"/>
      </rPr>
      <t>Vi</t>
    </r>
    <r>
      <rPr>
        <sz val="12"/>
        <rFont val="Arial"/>
        <family val="2"/>
      </rPr>
      <t>)</t>
    </r>
  </si>
  <si>
    <r>
      <t>q</t>
    </r>
    <r>
      <rPr>
        <b/>
        <vertAlign val="superscript"/>
        <sz val="12"/>
        <rFont val="Arial"/>
        <family val="2"/>
      </rPr>
      <t>T</t>
    </r>
    <r>
      <rPr>
        <b/>
        <sz val="12"/>
        <rFont val="Arial"/>
        <family val="2"/>
      </rPr>
      <t xml:space="preserve"> </t>
    </r>
    <r>
      <rPr>
        <sz val="12"/>
        <rFont val="Arial"/>
        <family val="2"/>
      </rPr>
      <t>=</t>
    </r>
    <r>
      <rPr>
        <b/>
        <sz val="12"/>
        <rFont val="Arial"/>
        <family val="2"/>
      </rPr>
      <t xml:space="preserve"> i</t>
    </r>
    <r>
      <rPr>
        <b/>
        <vertAlign val="superscript"/>
        <sz val="12"/>
        <rFont val="Arial"/>
        <family val="2"/>
      </rPr>
      <t>T</t>
    </r>
    <r>
      <rPr>
        <b/>
        <sz val="12"/>
        <rFont val="Arial"/>
        <family val="2"/>
      </rPr>
      <t>V</t>
    </r>
  </si>
  <si>
    <t>R</t>
  </si>
  <si>
    <t>r</t>
  </si>
  <si>
    <r>
      <rPr>
        <sz val="12"/>
        <rFont val="Arial"/>
        <family val="2"/>
      </rPr>
      <t>(</t>
    </r>
    <r>
      <rPr>
        <b/>
        <sz val="12"/>
        <rFont val="Arial"/>
        <family val="2"/>
      </rPr>
      <t>Ri</t>
    </r>
    <r>
      <rPr>
        <sz val="12"/>
        <rFont val="Arial"/>
        <family val="2"/>
      </rPr>
      <t>)</t>
    </r>
  </si>
  <si>
    <r>
      <rPr>
        <b/>
        <sz val="12"/>
        <rFont val="Arial"/>
        <family val="2"/>
      </rPr>
      <t>i</t>
    </r>
    <r>
      <rPr>
        <b/>
        <vertAlign val="superscript"/>
        <sz val="12"/>
        <rFont val="Arial"/>
        <family val="2"/>
      </rPr>
      <t>T</t>
    </r>
    <r>
      <rPr>
        <b/>
        <sz val="12"/>
        <rFont val="Arial"/>
        <family val="2"/>
      </rPr>
      <t>R</t>
    </r>
  </si>
  <si>
    <r>
      <t xml:space="preserve">For the sake of conciseness this step is not presented in the book, chapter, but the next step is to check that the Physical Supply Use Tables are balanced. To do so we calculate a value added matrix </t>
    </r>
    <r>
      <rPr>
        <b/>
        <sz val="11"/>
        <color rgb="FF000000"/>
        <rFont val="Arial"/>
        <family val="2"/>
      </rPr>
      <t xml:space="preserve">W </t>
    </r>
    <r>
      <rPr>
        <sz val="11"/>
        <color rgb="FF000000"/>
        <rFont val="Arial"/>
        <family val="2"/>
      </rPr>
      <t>= (</t>
    </r>
    <r>
      <rPr>
        <b/>
        <sz val="11"/>
        <color rgb="FF000000"/>
        <rFont val="Arial"/>
        <family val="2"/>
      </rPr>
      <t>R</t>
    </r>
    <r>
      <rPr>
        <sz val="11"/>
        <color rgb="FF000000"/>
        <rFont val="Arial"/>
        <family val="2"/>
      </rPr>
      <t>+</t>
    </r>
    <r>
      <rPr>
        <b/>
        <sz val="11"/>
        <color rgb="FF000000"/>
        <rFont val="Arial"/>
        <family val="2"/>
      </rPr>
      <t>V</t>
    </r>
    <r>
      <rPr>
        <sz val="11"/>
        <color rgb="FF000000"/>
        <rFont val="Arial"/>
        <family val="2"/>
      </rPr>
      <t>)</t>
    </r>
    <r>
      <rPr>
        <b/>
        <vertAlign val="superscript"/>
        <sz val="11"/>
        <color rgb="FF000000"/>
        <rFont val="Arial"/>
        <family val="2"/>
      </rPr>
      <t>T</t>
    </r>
    <r>
      <rPr>
        <sz val="11"/>
        <color rgb="FF000000"/>
        <rFont val="Arial"/>
        <family val="2"/>
      </rPr>
      <t>-</t>
    </r>
    <r>
      <rPr>
        <b/>
        <sz val="11"/>
        <color rgb="FF000000"/>
        <rFont val="Arial"/>
        <family val="2"/>
      </rPr>
      <t>U</t>
    </r>
    <r>
      <rPr>
        <sz val="10"/>
        <color rgb="FF000000"/>
        <rFont val="Arial"/>
        <family val="2"/>
      </rPr>
      <t>.</t>
    </r>
  </si>
  <si>
    <r>
      <t xml:space="preserve">W </t>
    </r>
    <r>
      <rPr>
        <sz val="12"/>
        <rFont val="Arial"/>
        <family val="2"/>
      </rPr>
      <t>=</t>
    </r>
    <r>
      <rPr>
        <b/>
        <sz val="12"/>
        <rFont val="Arial"/>
        <family val="2"/>
      </rPr>
      <t xml:space="preserve"> </t>
    </r>
    <r>
      <rPr>
        <sz val="12"/>
        <rFont val="Arial"/>
        <family val="2"/>
      </rPr>
      <t>(</t>
    </r>
    <r>
      <rPr>
        <b/>
        <sz val="12"/>
        <rFont val="Arial"/>
        <family val="2"/>
      </rPr>
      <t>R</t>
    </r>
    <r>
      <rPr>
        <sz val="12"/>
        <rFont val="Arial"/>
        <family val="2"/>
      </rPr>
      <t>+</t>
    </r>
    <r>
      <rPr>
        <b/>
        <sz val="12"/>
        <rFont val="Arial"/>
        <family val="2"/>
      </rPr>
      <t>V</t>
    </r>
    <r>
      <rPr>
        <sz val="12"/>
        <rFont val="Arial"/>
        <family val="2"/>
      </rPr>
      <t>)</t>
    </r>
    <r>
      <rPr>
        <b/>
        <vertAlign val="superscript"/>
        <sz val="12"/>
        <rFont val="Arial"/>
        <family val="2"/>
      </rPr>
      <t>T</t>
    </r>
    <r>
      <rPr>
        <sz val="12"/>
        <rFont val="Arial"/>
        <family val="2"/>
      </rPr>
      <t>-</t>
    </r>
    <r>
      <rPr>
        <b/>
        <sz val="12"/>
        <rFont val="Arial"/>
        <family val="2"/>
      </rPr>
      <t>U</t>
    </r>
  </si>
  <si>
    <t>Wi</t>
  </si>
  <si>
    <r>
      <rPr>
        <b/>
        <sz val="12"/>
        <rFont val="Arial"/>
        <family val="2"/>
      </rPr>
      <t>i</t>
    </r>
    <r>
      <rPr>
        <b/>
        <vertAlign val="superscript"/>
        <sz val="12"/>
        <rFont val="Arial"/>
        <family val="2"/>
      </rPr>
      <t>T</t>
    </r>
    <r>
      <rPr>
        <b/>
        <sz val="12"/>
        <rFont val="Arial"/>
        <family val="2"/>
      </rPr>
      <t>W</t>
    </r>
  </si>
  <si>
    <t>Energy Balance Calculations</t>
  </si>
  <si>
    <t>Energy balance by product</t>
  </si>
  <si>
    <r>
      <t>Wi</t>
    </r>
    <r>
      <rPr>
        <sz val="12"/>
        <rFont val="Arial"/>
        <family val="2"/>
      </rPr>
      <t>–</t>
    </r>
    <r>
      <rPr>
        <b/>
        <sz val="12"/>
        <rFont val="Arial"/>
        <family val="2"/>
      </rPr>
      <t>y</t>
    </r>
  </si>
  <si>
    <t>Energy balance by industry</t>
  </si>
  <si>
    <r>
      <rPr>
        <b/>
        <sz val="12"/>
        <rFont val="Arial"/>
        <family val="2"/>
      </rPr>
      <t>W</t>
    </r>
    <r>
      <rPr>
        <b/>
        <vertAlign val="superscript"/>
        <sz val="12"/>
        <rFont val="Arial"/>
        <family val="2"/>
      </rPr>
      <t>T</t>
    </r>
    <r>
      <rPr>
        <b/>
        <sz val="12"/>
        <rFont val="Arial"/>
        <family val="2"/>
      </rPr>
      <t>i</t>
    </r>
  </si>
  <si>
    <r>
      <rPr>
        <b/>
        <sz val="12"/>
        <rFont val="Arial"/>
        <family val="2"/>
      </rPr>
      <t>U</t>
    </r>
    <r>
      <rPr>
        <b/>
        <vertAlign val="superscript"/>
        <sz val="12"/>
        <rFont val="Arial"/>
        <family val="2"/>
      </rPr>
      <t>T</t>
    </r>
    <r>
      <rPr>
        <b/>
        <sz val="12"/>
        <rFont val="Arial"/>
        <family val="2"/>
      </rPr>
      <t>i</t>
    </r>
  </si>
  <si>
    <r>
      <t>r</t>
    </r>
    <r>
      <rPr>
        <sz val="12"/>
        <rFont val="Arial"/>
        <family val="2"/>
      </rPr>
      <t>+</t>
    </r>
    <r>
      <rPr>
        <b/>
        <sz val="12"/>
        <rFont val="Arial"/>
        <family val="2"/>
      </rPr>
      <t>g</t>
    </r>
    <r>
      <rPr>
        <sz val="12"/>
        <rFont val="Arial"/>
        <family val="2"/>
      </rPr>
      <t>–</t>
    </r>
    <r>
      <rPr>
        <b/>
        <sz val="12"/>
        <rFont val="Arial"/>
        <family val="2"/>
      </rPr>
      <t>W</t>
    </r>
    <r>
      <rPr>
        <b/>
        <vertAlign val="superscript"/>
        <sz val="12"/>
        <rFont val="Arial"/>
        <family val="2"/>
      </rPr>
      <t>T</t>
    </r>
    <r>
      <rPr>
        <b/>
        <sz val="12"/>
        <rFont val="Arial"/>
        <family val="2"/>
      </rPr>
      <t>i</t>
    </r>
    <r>
      <rPr>
        <sz val="12"/>
        <rFont val="Arial"/>
        <family val="2"/>
      </rPr>
      <t>–</t>
    </r>
    <r>
      <rPr>
        <b/>
        <sz val="12"/>
        <rFont val="Arial"/>
        <family val="2"/>
      </rPr>
      <t>U</t>
    </r>
    <r>
      <rPr>
        <b/>
        <vertAlign val="superscript"/>
        <sz val="12"/>
        <rFont val="Arial"/>
        <family val="2"/>
      </rPr>
      <t>T</t>
    </r>
    <r>
      <rPr>
        <b/>
        <sz val="12"/>
        <rFont val="Arial"/>
        <family val="2"/>
      </rPr>
      <t>i</t>
    </r>
  </si>
  <si>
    <t>Step 3</t>
  </si>
  <si>
    <r>
      <rPr>
        <sz val="10"/>
        <color rgb="FF000000"/>
        <rFont val="Arial"/>
        <family val="2"/>
      </rPr>
      <t xml:space="preserve">In this step we calculate the market shares matrix </t>
    </r>
    <r>
      <rPr>
        <b/>
        <sz val="11"/>
        <color rgb="FF000000"/>
        <rFont val="Arial"/>
        <family val="2"/>
      </rPr>
      <t>D</t>
    </r>
    <r>
      <rPr>
        <sz val="10"/>
        <color rgb="FF000000"/>
        <rFont val="Arial"/>
        <family val="2"/>
      </rPr>
      <t xml:space="preserve">, the product-by-product direct requirements matrix </t>
    </r>
    <r>
      <rPr>
        <b/>
        <sz val="11"/>
        <color rgb="FF000000"/>
        <rFont val="Arial"/>
        <family val="2"/>
      </rPr>
      <t>A</t>
    </r>
    <r>
      <rPr>
        <sz val="10"/>
        <color rgb="FF000000"/>
        <rFont val="Arial"/>
        <family val="2"/>
      </rPr>
      <t xml:space="preserve">, and the product-by-product total requirements matrix </t>
    </r>
    <r>
      <rPr>
        <b/>
        <sz val="11"/>
        <color rgb="FF000000"/>
        <rFont val="Arial"/>
        <family val="2"/>
      </rPr>
      <t>L</t>
    </r>
    <r>
      <rPr>
        <sz val="10"/>
        <color rgb="FF000000"/>
        <rFont val="Arial"/>
        <family val="2"/>
      </rPr>
      <t xml:space="preserve"> (see book chapter, Table 1).</t>
    </r>
  </si>
  <si>
    <r>
      <t xml:space="preserve">D </t>
    </r>
    <r>
      <rPr>
        <sz val="12"/>
        <rFont val="Arial"/>
        <family val="2"/>
      </rPr>
      <t>=</t>
    </r>
    <r>
      <rPr>
        <b/>
        <sz val="12"/>
        <rFont val="Arial"/>
        <family val="2"/>
      </rPr>
      <t xml:space="preserve"> Vq̂</t>
    </r>
    <r>
      <rPr>
        <b/>
        <vertAlign val="superscript"/>
        <sz val="12"/>
        <rFont val="Arial"/>
        <family val="2"/>
      </rPr>
      <t>-1</t>
    </r>
  </si>
  <si>
    <t>[J/J]</t>
  </si>
  <si>
    <r>
      <rPr>
        <b/>
        <sz val="12"/>
        <rFont val="Arial"/>
        <family val="2"/>
      </rPr>
      <t>q̂</t>
    </r>
    <r>
      <rPr>
        <b/>
        <vertAlign val="superscript"/>
        <sz val="12"/>
        <rFont val="Arial"/>
        <family val="2"/>
      </rPr>
      <t>-1</t>
    </r>
  </si>
  <si>
    <r>
      <rPr>
        <sz val="10"/>
        <rFont val="Arial"/>
        <family val="2"/>
      </rPr>
      <t>[J</t>
    </r>
    <r>
      <rPr>
        <vertAlign val="superscript"/>
        <sz val="10"/>
        <rFont val="Arial"/>
        <family val="2"/>
      </rPr>
      <t>-1</t>
    </r>
    <r>
      <rPr>
        <sz val="10"/>
        <rFont val="Arial"/>
        <family val="2"/>
      </rPr>
      <t>]</t>
    </r>
  </si>
  <si>
    <r>
      <rPr>
        <b/>
        <sz val="12"/>
        <rFont val="Arial"/>
        <family val="2"/>
      </rPr>
      <t>ĝ</t>
    </r>
    <r>
      <rPr>
        <b/>
        <vertAlign val="superscript"/>
        <sz val="12"/>
        <rFont val="Arial"/>
        <family val="2"/>
      </rPr>
      <t>-1</t>
    </r>
  </si>
  <si>
    <r>
      <t xml:space="preserve">Z </t>
    </r>
    <r>
      <rPr>
        <sz val="12"/>
        <rFont val="Arial"/>
        <family val="2"/>
      </rPr>
      <t>=</t>
    </r>
    <r>
      <rPr>
        <b/>
        <sz val="12"/>
        <rFont val="Arial"/>
        <family val="2"/>
      </rPr>
      <t xml:space="preserve"> Uĝ</t>
    </r>
    <r>
      <rPr>
        <b/>
        <vertAlign val="superscript"/>
        <sz val="12"/>
        <rFont val="Arial"/>
        <family val="2"/>
      </rPr>
      <t>-1</t>
    </r>
  </si>
  <si>
    <r>
      <t xml:space="preserve">A </t>
    </r>
    <r>
      <rPr>
        <sz val="12"/>
        <rFont val="Arial"/>
        <family val="2"/>
      </rPr>
      <t>=</t>
    </r>
    <r>
      <rPr>
        <b/>
        <sz val="12"/>
        <rFont val="Arial"/>
        <family val="2"/>
      </rPr>
      <t xml:space="preserve"> ZD</t>
    </r>
  </si>
  <si>
    <r>
      <rPr>
        <sz val="10"/>
        <color rgb="FF000000"/>
        <rFont val="Arial"/>
        <family val="2"/>
      </rPr>
      <t xml:space="preserve">We now determine the </t>
    </r>
    <r>
      <rPr>
        <b/>
        <sz val="11"/>
        <color rgb="FF000000"/>
        <rFont val="Arial"/>
        <family val="2"/>
      </rPr>
      <t>e</t>
    </r>
    <r>
      <rPr>
        <b/>
        <vertAlign val="subscript"/>
        <sz val="11"/>
        <color rgb="FF000000"/>
        <rFont val="Arial"/>
        <family val="2"/>
      </rPr>
      <t>eiou</t>
    </r>
    <r>
      <rPr>
        <sz val="10"/>
        <color rgb="FF000000"/>
        <rFont val="Arial"/>
        <family val="2"/>
      </rPr>
      <t xml:space="preserve"> vector using the </t>
    </r>
    <r>
      <rPr>
        <b/>
        <sz val="11"/>
        <color rgb="FF000000"/>
        <rFont val="Arial"/>
        <family val="2"/>
      </rPr>
      <t>U</t>
    </r>
    <r>
      <rPr>
        <b/>
        <vertAlign val="subscript"/>
        <sz val="11"/>
        <color rgb="FF000000"/>
        <rFont val="Arial"/>
        <family val="2"/>
      </rPr>
      <t>eiou</t>
    </r>
    <r>
      <rPr>
        <b/>
        <sz val="11"/>
        <color rgb="FF000000"/>
        <rFont val="Arial"/>
        <family val="2"/>
      </rPr>
      <t xml:space="preserve"> </t>
    </r>
    <r>
      <rPr>
        <sz val="10"/>
        <color rgb="FF000000"/>
        <rFont val="Arial"/>
        <family val="2"/>
      </rPr>
      <t xml:space="preserve">matrix and the total output by industry vector </t>
    </r>
    <r>
      <rPr>
        <b/>
        <sz val="11"/>
        <color rgb="FF000000"/>
        <rFont val="Arial"/>
        <family val="2"/>
      </rPr>
      <t>g</t>
    </r>
    <r>
      <rPr>
        <sz val="10"/>
        <color rgb="FF000000"/>
        <rFont val="Arial"/>
        <family val="2"/>
      </rPr>
      <t xml:space="preserve">.
Then, the product-by-product total requirements matrix </t>
    </r>
    <r>
      <rPr>
        <b/>
        <sz val="11"/>
        <color rgb="FF000000"/>
        <rFont val="Arial"/>
        <family val="2"/>
      </rPr>
      <t>L</t>
    </r>
    <r>
      <rPr>
        <sz val="10"/>
        <color rgb="FF000000"/>
        <rFont val="Arial"/>
        <family val="2"/>
      </rPr>
      <t xml:space="preserve"> is converted into an industry-by-product total requirements matrix, linking each product to the requirement output of each industry for its production.
Last, the total energy requirements by product vector </t>
    </r>
    <r>
      <rPr>
        <b/>
        <sz val="11"/>
        <color rgb="FF000000"/>
        <rFont val="Arial"/>
        <family val="2"/>
      </rPr>
      <t>r</t>
    </r>
    <r>
      <rPr>
        <sz val="10"/>
        <color rgb="FF000000"/>
        <rFont val="Arial"/>
        <family val="2"/>
      </rPr>
      <t xml:space="preserve"> is determined following Equation 13 in the book chapter. The coefficients of this vector contains </t>
    </r>
    <r>
      <rPr>
        <b/>
        <sz val="10"/>
        <color rgb="FF000000"/>
        <rFont val="Arial"/>
        <family val="2"/>
      </rPr>
      <t>the inverse of the energy return ratio of each energy product</t>
    </r>
    <r>
      <rPr>
        <sz val="10"/>
        <color rgb="FF000000"/>
        <rFont val="Arial"/>
        <family val="2"/>
      </rPr>
      <t xml:space="preserve">. The energy return ratios vector </t>
    </r>
    <r>
      <rPr>
        <b/>
        <sz val="11"/>
        <color rgb="FF000000"/>
        <rFont val="Arial"/>
        <family val="2"/>
      </rPr>
      <t>eroi</t>
    </r>
    <r>
      <rPr>
        <sz val="10"/>
        <color rgb="FF000000"/>
        <rFont val="Arial"/>
        <family val="2"/>
      </rPr>
      <t xml:space="preserve"> is then determined as </t>
    </r>
    <r>
      <rPr>
        <b/>
        <sz val="11"/>
        <color rgb="FF000000"/>
        <rFont val="Arial"/>
        <family val="2"/>
      </rPr>
      <t>r</t>
    </r>
    <r>
      <rPr>
        <b/>
        <vertAlign val="superscript"/>
        <sz val="11"/>
        <color rgb="FF000000"/>
        <rFont val="Arial"/>
        <family val="2"/>
      </rPr>
      <t>-1</t>
    </r>
    <r>
      <rPr>
        <sz val="10"/>
        <color rgb="FF000000"/>
        <rFont val="Arial"/>
        <family val="2"/>
      </rPr>
      <t>.</t>
    </r>
  </si>
  <si>
    <r>
      <rPr>
        <b/>
        <sz val="12"/>
        <rFont val="Arial"/>
        <family val="2"/>
      </rPr>
      <t>e</t>
    </r>
    <r>
      <rPr>
        <b/>
        <vertAlign val="subscript"/>
        <sz val="12"/>
        <rFont val="Arial"/>
        <family val="2"/>
      </rPr>
      <t>eiou</t>
    </r>
  </si>
  <si>
    <r>
      <rPr>
        <sz val="12"/>
        <rFont val="Arial"/>
        <family val="2"/>
      </rPr>
      <t>(</t>
    </r>
    <r>
      <rPr>
        <b/>
        <sz val="12"/>
        <rFont val="Arial"/>
        <family val="2"/>
      </rPr>
      <t>ĝ</t>
    </r>
    <r>
      <rPr>
        <b/>
        <vertAlign val="superscript"/>
        <sz val="12"/>
        <rFont val="Arial"/>
        <family val="2"/>
      </rPr>
      <t>-1</t>
    </r>
    <r>
      <rPr>
        <b/>
        <sz val="12"/>
        <rFont val="Arial"/>
        <family val="2"/>
      </rPr>
      <t>U</t>
    </r>
    <r>
      <rPr>
        <b/>
        <vertAlign val="superscript"/>
        <sz val="12"/>
        <rFont val="Arial"/>
        <family val="2"/>
      </rPr>
      <t>T</t>
    </r>
    <r>
      <rPr>
        <b/>
        <vertAlign val="subscript"/>
        <sz val="12"/>
        <rFont val="Arial"/>
        <family val="2"/>
      </rPr>
      <t>eiou</t>
    </r>
    <r>
      <rPr>
        <b/>
        <sz val="12"/>
        <rFont val="Arial"/>
        <family val="2"/>
      </rPr>
      <t>i</t>
    </r>
    <r>
      <rPr>
        <sz val="12"/>
        <rFont val="Arial"/>
        <family val="2"/>
      </rPr>
      <t>)</t>
    </r>
  </si>
  <si>
    <t>DL</t>
  </si>
  <si>
    <r>
      <rPr>
        <sz val="12"/>
        <rFont val="Arial"/>
        <family val="2"/>
      </rPr>
      <t>(</t>
    </r>
    <r>
      <rPr>
        <b/>
        <sz val="12"/>
        <rFont val="Arial"/>
        <family val="2"/>
      </rPr>
      <t>e</t>
    </r>
    <r>
      <rPr>
        <b/>
        <vertAlign val="subscript"/>
        <sz val="12"/>
        <rFont val="Arial"/>
        <family val="2"/>
      </rPr>
      <t>eiou</t>
    </r>
    <r>
      <rPr>
        <b/>
        <vertAlign val="superscript"/>
        <sz val="12"/>
        <rFont val="Arial"/>
        <family val="2"/>
      </rPr>
      <t>T</t>
    </r>
    <r>
      <rPr>
        <b/>
        <sz val="12"/>
        <rFont val="Arial"/>
        <family val="2"/>
      </rPr>
      <t>DL</t>
    </r>
    <r>
      <rPr>
        <sz val="12"/>
        <rFont val="Arial"/>
        <family val="2"/>
      </rPr>
      <t>)</t>
    </r>
    <r>
      <rPr>
        <b/>
        <vertAlign val="superscript"/>
        <sz val="12"/>
        <rFont val="Arial"/>
        <family val="2"/>
      </rPr>
      <t>T</t>
    </r>
  </si>
  <si>
    <t>eroi</t>
  </si>
  <si>
    <r>
      <rPr>
        <sz val="12"/>
        <rFont val="Arial"/>
        <family val="2"/>
      </rPr>
      <t>(</t>
    </r>
    <r>
      <rPr>
        <b/>
        <sz val="12"/>
        <rFont val="Arial"/>
        <family val="2"/>
      </rPr>
      <t>r</t>
    </r>
    <r>
      <rPr>
        <b/>
        <vertAlign val="superscript"/>
        <sz val="12"/>
        <rFont val="Arial"/>
        <family val="2"/>
      </rPr>
      <t>-1</t>
    </r>
    <r>
      <rPr>
        <sz val="12"/>
        <rFont val="Arial"/>
        <family val="2"/>
      </rPr>
      <t>)</t>
    </r>
  </si>
  <si>
    <r>
      <rPr>
        <sz val="10"/>
        <rFont val="Arial"/>
        <family val="2"/>
      </rPr>
      <t xml:space="preserve">Heun, M.K., Owen, A. and Brockway, P.E., 2018. A physical supply-use table framework for energy analysis on the energy conversion chain. Applied energy. Doi: </t>
    </r>
    <r>
      <rPr>
        <sz val="10"/>
        <color rgb="FF0000FF"/>
        <rFont val="Arial"/>
        <family val="2"/>
      </rPr>
      <t>https://doi.org/10.1016/j.apenergy.2018.05.109</t>
    </r>
    <r>
      <rPr>
        <sz val="10"/>
        <rFont val="Arial"/>
        <family val="2"/>
      </rPr>
      <t xml:space="preserve">. </t>
    </r>
  </si>
  <si>
    <r>
      <rPr>
        <sz val="10"/>
        <rFont val="Arial"/>
        <family val="2"/>
      </rPr>
      <t xml:space="preserve">Aramendia, E., Heun, M.K., Brockway, P.E. and Taylor, P.G., 2022. Developing a Multi-Regional Physical Supply Use Table framework to improve the accuracy and reliability of energy analysis. Applied Energy. Doi: </t>
    </r>
    <r>
      <rPr>
        <sz val="10"/>
        <color rgb="FF0000FF"/>
        <rFont val="Arial"/>
        <family val="2"/>
      </rPr>
      <t>https://doi.org.10.1016/j.apenergy.2021.118413</t>
    </r>
    <r>
      <rPr>
        <sz val="10"/>
        <rFont val="Arial"/>
        <family val="2"/>
      </rPr>
      <t>.</t>
    </r>
  </si>
  <si>
    <r>
      <rPr>
        <sz val="10"/>
        <rFont val="Arial"/>
        <family val="2"/>
      </rPr>
      <t xml:space="preserve">Aramendia, E., Brockway, P.E., Taylor, P.G., Norman, J.B., Heun, M.K. and Marshall, Z., 2024. Estimation of useful-stage energy returns on investment for fossil fuels and implications for renewable energy systems. Nature Energy. Doi: </t>
    </r>
    <r>
      <rPr>
        <sz val="10"/>
        <color rgb="FF0000FF"/>
        <rFont val="Arial"/>
        <family val="2"/>
      </rPr>
      <t>https://doi.org/10.1038/s41560-024-01518-6</t>
    </r>
    <r>
      <rPr>
        <sz val="10"/>
        <rFont val="Arial"/>
        <family val="2"/>
      </rPr>
      <t>.</t>
    </r>
  </si>
  <si>
    <t>This tabs shows how the examples of analysis shown in the tabs “1_EEIOA” and “2_PIOA” can be brought together to yield a single energy return ratio. We do so assuming that one wants to estimate the economy-wide energy return ratio for the non-renewable (i.e., fossil fuel) energy industry.</t>
  </si>
  <si>
    <r>
      <rPr>
        <sz val="10"/>
        <color rgb="FF000000"/>
        <rFont val="Arial"/>
        <family val="2"/>
      </rPr>
      <t xml:space="preserve">The first step is to determine the shares of energy consumption by energy product within the total consumption of fossil fuel-based energy products. This can be calculated directly from the Physical Supply Use Tables using the </t>
    </r>
    <r>
      <rPr>
        <b/>
        <sz val="11"/>
        <color rgb="FF000000"/>
        <rFont val="Arial"/>
        <family val="2"/>
      </rPr>
      <t>Y</t>
    </r>
    <r>
      <rPr>
        <sz val="10"/>
        <color rgb="FF000000"/>
        <rFont val="Arial"/>
        <family val="2"/>
      </rPr>
      <t xml:space="preserve"> and </t>
    </r>
    <r>
      <rPr>
        <b/>
        <sz val="11"/>
        <color rgb="FF000000"/>
        <rFont val="Arial"/>
        <family val="2"/>
      </rPr>
      <t>U</t>
    </r>
    <r>
      <rPr>
        <b/>
        <vertAlign val="subscript"/>
        <sz val="11"/>
        <color rgb="FF000000"/>
        <rFont val="Arial"/>
        <family val="2"/>
      </rPr>
      <t>eiou</t>
    </r>
    <r>
      <rPr>
        <sz val="10"/>
        <color rgb="FF000000"/>
        <rFont val="Arial"/>
        <family val="2"/>
      </rPr>
      <t xml:space="preserve"> matrices (which add up to total final energy consumption, including the energy consumption of the energy industry). Note that in this example, because all energy products that are part of final energy consumption are fossil fuel-derived except electricity (which is wind-based), the consumption of electricity is excluded from this weighted average.
Resource products are also excluded from the average because these are never consumed as part of the final energy consumption (they are primary energy extracted from the environment).</t>
    </r>
  </si>
  <si>
    <t>s</t>
  </si>
  <si>
    <t>Sum shares</t>
  </si>
  <si>
    <t>The second step is to use these shares to determine the weighted economy-wide average EROI for fossil fuel-based energy products (Equation 14 from book chapter).</t>
  </si>
  <si>
    <t>Average economy-wide EROI (direct energy)</t>
  </si>
  <si>
    <r>
      <rPr>
        <b/>
        <sz val="12"/>
        <rFont val="Arial"/>
        <family val="2"/>
      </rPr>
      <t>EROI</t>
    </r>
    <r>
      <rPr>
        <b/>
        <vertAlign val="subscript"/>
        <sz val="12"/>
        <rFont val="Arial"/>
        <family val="2"/>
      </rPr>
      <t>dE</t>
    </r>
  </si>
  <si>
    <t>The third step is to calculate the indirect energy requirements of the fossil fuel industry. The calculations shown in the tab “1_EEIOA” need to be slightly adjusted (see Equation 15) as explained in the book chapter. This adjustment is needed to account for the fact that the direct energy requirements of the fossil fuel industry have already been accounted for using the physical approach (“2_PIOA”).
Then, one needs to divide the total indirect energy requirements of the fossil fuel industry by the total energy output of the fossil fuel industry to normalise the indirect energy requirements by unit output.</t>
  </si>
  <si>
    <r>
      <rPr>
        <b/>
        <sz val="12"/>
        <rFont val="Arial"/>
        <family val="2"/>
      </rPr>
      <t>e</t>
    </r>
    <r>
      <rPr>
        <b/>
        <vertAlign val="subscript"/>
        <sz val="12"/>
        <rFont val="Arial"/>
        <family val="2"/>
      </rPr>
      <t>0</t>
    </r>
    <r>
      <rPr>
        <b/>
        <sz val="12"/>
        <rFont val="Arial"/>
        <family val="2"/>
      </rPr>
      <t>Ly</t>
    </r>
  </si>
  <si>
    <t>ε′</t>
  </si>
  <si>
    <t>Total indirect energy requirements</t>
  </si>
  <si>
    <t>Total output of the non-renewable energy industry</t>
  </si>
  <si>
    <t>Total indirect energy requirements by energy output</t>
  </si>
  <si>
    <t>iE</t>
  </si>
  <si>
    <t>The fourth and final step is to add the normalised indirect energy requirements to the energy return ratio calculated including only direct energy requirements with the physical input-output method.
This is done applying directly Equation 16 of the book chapter.</t>
  </si>
  <si>
    <t>Average economy-wide EROI (direct and indirect energy)</t>
  </si>
  <si>
    <r>
      <rPr>
        <b/>
        <sz val="12"/>
        <rFont val="Arial"/>
        <family val="2"/>
      </rPr>
      <t>EROI</t>
    </r>
    <r>
      <rPr>
        <b/>
        <vertAlign val="subscript"/>
        <sz val="12"/>
        <rFont val="Arial"/>
        <family val="2"/>
      </rPr>
      <t>iE</t>
    </r>
  </si>
  <si>
    <r>
      <rPr>
        <sz val="12"/>
        <rFont val="Arial"/>
        <family val="2"/>
      </rPr>
      <t>(</t>
    </r>
    <r>
      <rPr>
        <b/>
        <sz val="12"/>
        <rFont val="Arial"/>
        <family val="2"/>
      </rPr>
      <t>EROI</t>
    </r>
    <r>
      <rPr>
        <b/>
        <vertAlign val="subscript"/>
        <sz val="12"/>
        <rFont val="Arial"/>
        <family val="2"/>
      </rPr>
      <t>dE</t>
    </r>
    <r>
      <rPr>
        <b/>
        <vertAlign val="superscript"/>
        <sz val="12"/>
        <rFont val="Arial"/>
        <family val="2"/>
      </rPr>
      <t>-1</t>
    </r>
    <r>
      <rPr>
        <b/>
        <sz val="12"/>
        <rFont val="Arial"/>
        <family val="2"/>
      </rPr>
      <t xml:space="preserve"> </t>
    </r>
    <r>
      <rPr>
        <sz val="12"/>
        <rFont val="Arial"/>
        <family val="2"/>
      </rPr>
      <t>+</t>
    </r>
    <r>
      <rPr>
        <b/>
        <sz val="12"/>
        <rFont val="Arial"/>
        <family val="2"/>
      </rPr>
      <t xml:space="preserve"> iE</t>
    </r>
    <r>
      <rPr>
        <sz val="12"/>
        <rFont val="Arial"/>
        <family val="2"/>
      </rPr>
      <t>)</t>
    </r>
    <r>
      <rPr>
        <b/>
        <vertAlign val="superscript"/>
        <sz val="12"/>
        <rFont val="Arial"/>
        <family val="2"/>
      </rPr>
      <t>-1</t>
    </r>
  </si>
  <si>
    <t>Aramendia, E., Brockway, P.E., Taylor, P.G., Norman, J.B., Heun, M.K. and Marshall, Z., 2024. Estimation of useful-stage energy returns on investment for fossil fuels and implications for renewable energy systems. Nature Energy. Doi: https://doi.org/10.1038/s41560-024-01518-6.</t>
  </si>
  <si>
    <t>Rasul, K., Bruckner, M., Mempel, F., Trsek, S. and Hertwich, E.G., 2024. Energy input and food output: The energy imbalance across regional agrifood systems. PNAS nexus. Doi: https://doi.org/10.1093/pnasnexus/pgae524.</t>
  </si>
  <si>
    <t>This tabs shows how net energy return ratios could be determined at the industry level using a Physical Supply Use Tables and the same simple Energy Conversion Chain as presented in “2_PIOA”.</t>
  </si>
  <si>
    <r>
      <t xml:space="preserve">For the sake of conciseness this step is not presented in the book, chapter, but the next step is to check that the Physical Supply Use Tables are balanced. To do so we calculate a value added matrix </t>
    </r>
    <r>
      <rPr>
        <b/>
        <sz val="11"/>
        <color rgb="FF000000"/>
        <rFont val="Arial"/>
        <family val="2"/>
      </rPr>
      <t xml:space="preserve">W </t>
    </r>
    <r>
      <rPr>
        <sz val="11"/>
        <color rgb="FF000000"/>
        <rFont val="Arial"/>
        <family val="2"/>
      </rPr>
      <t>=</t>
    </r>
    <r>
      <rPr>
        <b/>
        <sz val="11"/>
        <color rgb="FF000000"/>
        <rFont val="Arial"/>
        <family val="2"/>
      </rPr>
      <t xml:space="preserve"> </t>
    </r>
    <r>
      <rPr>
        <sz val="11"/>
        <color rgb="FF000000"/>
        <rFont val="Arial"/>
        <family val="2"/>
      </rPr>
      <t>(</t>
    </r>
    <r>
      <rPr>
        <b/>
        <sz val="11"/>
        <color rgb="FF000000"/>
        <rFont val="Arial"/>
        <family val="2"/>
      </rPr>
      <t>R+V</t>
    </r>
    <r>
      <rPr>
        <sz val="11"/>
        <color rgb="FF000000"/>
        <rFont val="Arial"/>
        <family val="2"/>
      </rPr>
      <t>)</t>
    </r>
    <r>
      <rPr>
        <b/>
        <vertAlign val="superscript"/>
        <sz val="11"/>
        <color rgb="FF000000"/>
        <rFont val="Arial"/>
        <family val="2"/>
      </rPr>
      <t>T</t>
    </r>
    <r>
      <rPr>
        <sz val="11"/>
        <color rgb="FF000000"/>
        <rFont val="Arial"/>
        <family val="2"/>
      </rPr>
      <t>-</t>
    </r>
    <r>
      <rPr>
        <b/>
        <sz val="11"/>
        <color rgb="FF000000"/>
        <rFont val="Arial"/>
        <family val="2"/>
      </rPr>
      <t>U</t>
    </r>
    <r>
      <rPr>
        <sz val="10"/>
        <color rgb="FF000000"/>
        <rFont val="Arial"/>
        <family val="2"/>
      </rPr>
      <t>.</t>
    </r>
  </si>
  <si>
    <r>
      <rPr>
        <sz val="10"/>
        <color rgb="FF000000"/>
        <rFont val="Arial"/>
        <family val="2"/>
      </rPr>
      <t xml:space="preserve">The direct energy return ratio </t>
    </r>
    <r>
      <rPr>
        <b/>
        <sz val="11"/>
        <color rgb="FF000000"/>
        <rFont val="Arial"/>
        <family val="2"/>
      </rPr>
      <t>der</t>
    </r>
    <r>
      <rPr>
        <sz val="10"/>
        <color rgb="FF000000"/>
        <rFont val="Arial"/>
        <family val="2"/>
      </rPr>
      <t xml:space="preserve"> can be determined directly as the inverse of </t>
    </r>
    <r>
      <rPr>
        <b/>
        <sz val="11"/>
        <color rgb="FF000000"/>
        <rFont val="Arial"/>
        <family val="2"/>
      </rPr>
      <t>e</t>
    </r>
    <r>
      <rPr>
        <b/>
        <vertAlign val="subscript"/>
        <sz val="11"/>
        <color rgb="FF000000"/>
        <rFont val="Arial"/>
        <family val="2"/>
      </rPr>
      <t>eiou</t>
    </r>
    <r>
      <rPr>
        <sz val="10"/>
        <color rgb="FF000000"/>
        <rFont val="Arial"/>
        <family val="2"/>
      </rPr>
      <t>.
Note that the direct energy return ratio is a measure of the direct performance of a given energy industry, e.g., how much energy output is provided by unit of energy directly invested in the given energy industry.
It does not however include the energy requirements associated with the supply chain of any given energy industry. To quantify the energy requirements associated with the supply chain, an industry-level Leontief matrix needs to be defined, to which we now turn.</t>
    </r>
  </si>
  <si>
    <t>der</t>
  </si>
  <si>
    <r>
      <rPr>
        <sz val="10"/>
        <rFont val="Arial"/>
        <family val="2"/>
      </rPr>
      <t>(</t>
    </r>
    <r>
      <rPr>
        <b/>
        <sz val="10"/>
        <rFont val="Arial"/>
        <family val="2"/>
      </rPr>
      <t>e</t>
    </r>
    <r>
      <rPr>
        <b/>
        <vertAlign val="subscript"/>
        <sz val="10"/>
        <rFont val="Arial"/>
        <family val="2"/>
      </rPr>
      <t>eiou</t>
    </r>
    <r>
      <rPr>
        <b/>
        <vertAlign val="superscript"/>
        <sz val="10"/>
        <rFont val="Arial"/>
        <family val="2"/>
      </rPr>
      <t>-1</t>
    </r>
    <r>
      <rPr>
        <sz val="10"/>
        <rFont val="Arial"/>
        <family val="2"/>
      </rPr>
      <t>)</t>
    </r>
  </si>
  <si>
    <r>
      <rPr>
        <sz val="10"/>
        <color rgb="FF000000"/>
        <rFont val="Arial"/>
        <family val="2"/>
      </rPr>
      <t xml:space="preserve">In this step, we determine the industry-by-industry Leontief inverse matrix </t>
    </r>
    <r>
      <rPr>
        <b/>
        <sz val="11"/>
        <color rgb="FF000000"/>
        <rFont val="Arial"/>
        <family val="2"/>
      </rPr>
      <t>L</t>
    </r>
    <r>
      <rPr>
        <b/>
        <vertAlign val="subscript"/>
        <sz val="11"/>
        <color rgb="FF000000"/>
        <rFont val="Arial"/>
        <family val="2"/>
      </rPr>
      <t>ixi</t>
    </r>
    <r>
      <rPr>
        <sz val="10"/>
        <color rgb="FF000000"/>
        <rFont val="Arial"/>
        <family val="2"/>
      </rPr>
      <t>. To do so, an input output model needs to be chosen (see the Eurostat input output manual in references). Either the “Fixed industry sales structure” or the “Fixed industry sales structure” models can be chosen. Here, we use the “Fixed product sales structure”, which assumes that each energy product has its own particular sales structure (to energy industries and final demand sectors). (By contrast, the “Fixed industry sales structure” would assume that each energy industry has its own sales structure.) The fiexed product sales structures is more relevant for energy products as energy industries and final demand sectors demand specific energy products (e.g., gasoline for road transportation), and not shares of energy industry outputs (e.g., a mix of gasoline, nafta, and fuel oil for road transportation).</t>
    </r>
  </si>
  <si>
    <r>
      <t>A</t>
    </r>
    <r>
      <rPr>
        <b/>
        <vertAlign val="subscript"/>
        <sz val="12"/>
        <rFont val="Arial"/>
        <family val="2"/>
      </rPr>
      <t>ixi</t>
    </r>
    <r>
      <rPr>
        <b/>
        <sz val="12"/>
        <rFont val="Arial"/>
        <family val="2"/>
      </rPr>
      <t xml:space="preserve"> </t>
    </r>
    <r>
      <rPr>
        <sz val="12"/>
        <rFont val="Arial"/>
        <family val="2"/>
      </rPr>
      <t>=</t>
    </r>
    <r>
      <rPr>
        <b/>
        <sz val="12"/>
        <rFont val="Arial"/>
        <family val="2"/>
      </rPr>
      <t xml:space="preserve"> DZ</t>
    </r>
  </si>
  <si>
    <r>
      <rPr>
        <b/>
        <sz val="12"/>
        <rFont val="Arial"/>
        <family val="2"/>
      </rPr>
      <t>I</t>
    </r>
    <r>
      <rPr>
        <b/>
        <vertAlign val="subscript"/>
        <sz val="12"/>
        <rFont val="Arial"/>
        <family val="2"/>
      </rPr>
      <t>ixi</t>
    </r>
  </si>
  <si>
    <r>
      <t>L</t>
    </r>
    <r>
      <rPr>
        <b/>
        <vertAlign val="subscript"/>
        <sz val="12"/>
        <rFont val="Arial"/>
        <family val="2"/>
      </rPr>
      <t>ixi</t>
    </r>
    <r>
      <rPr>
        <b/>
        <sz val="12"/>
        <rFont val="Arial"/>
        <family val="2"/>
      </rPr>
      <t xml:space="preserve"> </t>
    </r>
    <r>
      <rPr>
        <sz val="12"/>
        <rFont val="Arial"/>
        <family val="2"/>
      </rPr>
      <t>=</t>
    </r>
    <r>
      <rPr>
        <b/>
        <sz val="12"/>
        <rFont val="Arial"/>
        <family val="2"/>
      </rPr>
      <t xml:space="preserve"> </t>
    </r>
    <r>
      <rPr>
        <sz val="12"/>
        <rFont val="Arial"/>
        <family val="2"/>
      </rPr>
      <t>(</t>
    </r>
    <r>
      <rPr>
        <b/>
        <sz val="12"/>
        <rFont val="Arial"/>
        <family val="2"/>
      </rPr>
      <t>I-A</t>
    </r>
    <r>
      <rPr>
        <b/>
        <vertAlign val="subscript"/>
        <sz val="12"/>
        <rFont val="Arial"/>
        <family val="2"/>
      </rPr>
      <t>ixi</t>
    </r>
    <r>
      <rPr>
        <sz val="12"/>
        <rFont val="Arial"/>
        <family val="2"/>
      </rPr>
      <t>)</t>
    </r>
    <r>
      <rPr>
        <b/>
        <vertAlign val="superscript"/>
        <sz val="12"/>
        <rFont val="Arial"/>
        <family val="2"/>
      </rPr>
      <t>-1</t>
    </r>
  </si>
  <si>
    <t>Step 5</t>
  </si>
  <si>
    <r>
      <rPr>
        <sz val="10"/>
        <color rgb="FF000000"/>
        <rFont val="Arial"/>
        <family val="2"/>
      </rPr>
      <t xml:space="preserve">We can now calculate the industry-level total energy requirements </t>
    </r>
    <r>
      <rPr>
        <b/>
        <sz val="11"/>
        <color rgb="FF000000"/>
        <rFont val="Arial"/>
        <family val="2"/>
      </rPr>
      <t>r</t>
    </r>
    <r>
      <rPr>
        <b/>
        <vertAlign val="subscript"/>
        <sz val="11"/>
        <color rgb="FF000000"/>
        <rFont val="Arial"/>
        <family val="2"/>
      </rPr>
      <t>ixi</t>
    </r>
    <r>
      <rPr>
        <sz val="10"/>
        <color rgb="FF000000"/>
        <rFont val="Arial"/>
        <family val="2"/>
      </rPr>
      <t xml:space="preserve"> by pre-multiplying </t>
    </r>
    <r>
      <rPr>
        <b/>
        <sz val="11"/>
        <color rgb="FF000000"/>
        <rFont val="Arial"/>
        <family val="2"/>
      </rPr>
      <t>L</t>
    </r>
    <r>
      <rPr>
        <b/>
        <vertAlign val="subscript"/>
        <sz val="11"/>
        <color rgb="FF000000"/>
        <rFont val="Arial"/>
        <family val="2"/>
      </rPr>
      <t>ixi</t>
    </r>
    <r>
      <rPr>
        <sz val="10"/>
        <color rgb="FF000000"/>
        <rFont val="Arial"/>
        <family val="2"/>
      </rPr>
      <t xml:space="preserve"> by the transposee of </t>
    </r>
    <r>
      <rPr>
        <b/>
        <sz val="11"/>
        <color rgb="FF000000"/>
        <rFont val="Arial"/>
        <family val="2"/>
      </rPr>
      <t>e</t>
    </r>
    <r>
      <rPr>
        <b/>
        <vertAlign val="subscript"/>
        <sz val="11"/>
        <color rgb="FF000000"/>
        <rFont val="Arial"/>
        <family val="2"/>
      </rPr>
      <t>eiou</t>
    </r>
    <r>
      <rPr>
        <sz val="10"/>
        <color rgb="FF000000"/>
        <rFont val="Arial"/>
        <family val="2"/>
      </rPr>
      <t xml:space="preserve">. Then, the industry-level EROI can be obtained as </t>
    </r>
    <r>
      <rPr>
        <b/>
        <sz val="11"/>
        <color rgb="FF000000"/>
        <rFont val="Arial"/>
        <family val="2"/>
      </rPr>
      <t>r</t>
    </r>
    <r>
      <rPr>
        <b/>
        <vertAlign val="subscript"/>
        <sz val="11"/>
        <color rgb="FF000000"/>
        <rFont val="Arial"/>
        <family val="2"/>
      </rPr>
      <t>ixi</t>
    </r>
    <r>
      <rPr>
        <b/>
        <vertAlign val="superscript"/>
        <sz val="11"/>
        <color rgb="FF000000"/>
        <rFont val="Arial"/>
        <family val="2"/>
      </rPr>
      <t>-1</t>
    </r>
    <r>
      <rPr>
        <sz val="10"/>
        <color rgb="FF000000"/>
        <rFont val="Arial"/>
        <family val="2"/>
      </rPr>
      <t>.</t>
    </r>
  </si>
  <si>
    <r>
      <rPr>
        <b/>
        <sz val="12"/>
        <rFont val="Arial"/>
        <family val="2"/>
      </rPr>
      <t>r</t>
    </r>
    <r>
      <rPr>
        <b/>
        <vertAlign val="subscript"/>
        <sz val="12"/>
        <rFont val="Arial"/>
        <family val="2"/>
      </rPr>
      <t>ixi</t>
    </r>
  </si>
  <si>
    <r>
      <rPr>
        <sz val="12"/>
        <rFont val="Arial"/>
        <family val="2"/>
      </rPr>
      <t>(</t>
    </r>
    <r>
      <rPr>
        <b/>
        <sz val="12"/>
        <rFont val="Arial"/>
        <family val="2"/>
      </rPr>
      <t>e</t>
    </r>
    <r>
      <rPr>
        <b/>
        <vertAlign val="subscript"/>
        <sz val="12"/>
        <rFont val="Arial"/>
        <family val="2"/>
      </rPr>
      <t>eiou</t>
    </r>
    <r>
      <rPr>
        <b/>
        <vertAlign val="superscript"/>
        <sz val="12"/>
        <rFont val="Arial"/>
        <family val="2"/>
      </rPr>
      <t>T</t>
    </r>
    <r>
      <rPr>
        <b/>
        <sz val="12"/>
        <rFont val="Arial"/>
        <family val="2"/>
      </rPr>
      <t>L</t>
    </r>
    <r>
      <rPr>
        <b/>
        <vertAlign val="subscript"/>
        <sz val="12"/>
        <rFont val="Arial"/>
        <family val="2"/>
      </rPr>
      <t>ixi</t>
    </r>
    <r>
      <rPr>
        <sz val="12"/>
        <rFont val="Arial"/>
        <family val="2"/>
      </rPr>
      <t>)</t>
    </r>
    <r>
      <rPr>
        <b/>
        <vertAlign val="superscript"/>
        <sz val="12"/>
        <rFont val="Arial"/>
        <family val="2"/>
      </rPr>
      <t>T</t>
    </r>
  </si>
  <si>
    <r>
      <rPr>
        <sz val="12"/>
        <rFont val="Arial"/>
        <family val="2"/>
      </rPr>
      <t>(</t>
    </r>
    <r>
      <rPr>
        <b/>
        <sz val="12"/>
        <rFont val="Arial"/>
        <family val="2"/>
      </rPr>
      <t>r</t>
    </r>
    <r>
      <rPr>
        <b/>
        <vertAlign val="subscript"/>
        <sz val="12"/>
        <rFont val="Arial"/>
        <family val="2"/>
      </rPr>
      <t>ixi</t>
    </r>
    <r>
      <rPr>
        <b/>
        <vertAlign val="superscript"/>
        <sz val="12"/>
        <rFont val="Arial"/>
        <family val="2"/>
      </rPr>
      <t>-1</t>
    </r>
    <r>
      <rPr>
        <sz val="12"/>
        <rFont val="Arial"/>
        <family val="2"/>
      </rPr>
      <t>)</t>
    </r>
  </si>
  <si>
    <r>
      <rPr>
        <sz val="10"/>
        <rFont val="Arial"/>
        <family val="2"/>
      </rPr>
      <t xml:space="preserve">Eurostat, editor. Eurostat Manual of Supply, Use and Input-Output Tables. Amt für amtliche Veröffentlichungen der
Europäischen Gemeinschaften, Luxembourg, 2008 edition edition, 2008. ISBN 978-92-79-04735-0.
Url: </t>
    </r>
    <r>
      <rPr>
        <sz val="10"/>
        <color rgb="FF0000FF"/>
        <rFont val="Arial"/>
        <family val="2"/>
      </rPr>
      <t>https://ec.europa.eu/eurostat/documents/3859598/5902113/KS-RA-07-013-EN.PDF/b0b3d71e-3930-4442-94be-70b36cea9b39?version=1.0</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</si>
</sst>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Arial"/>
      <family val="2"/>
    </font>
    <font>
      <b/>
      <sz val="11"/>
      <name val="Arial"/>
      <family val="2"/>
    </font>
    <font>
      <b/>
      <sz val="10"/>
      <name val="Arial"/>
      <family val="2"/>
    </font>
    <font>
      <sz val="10"/>
      <color rgb="FF000000"/>
      <name val="Arial"/>
      <family val="2"/>
    </font>
    <font>
      <b/>
      <u/>
      <sz val="10"/>
      <name val="Arial"/>
      <family val="2"/>
    </font>
    <font>
      <b/>
      <sz val="12"/>
      <name val="Arial"/>
      <family val="2"/>
    </font>
    <font>
      <b/>
      <vertAlign val="superscript"/>
      <sz val="11"/>
      <name val="Arial"/>
      <family val="2"/>
    </font>
    <font>
      <b/>
      <vertAlign val="superscript"/>
      <sz val="12"/>
      <name val="Arial"/>
      <family val="2"/>
    </font>
    <font>
      <b/>
      <vertAlign val="subscript"/>
      <sz val="11"/>
      <name val="Arial"/>
      <family val="2"/>
    </font>
    <font>
      <b/>
      <vertAlign val="superscript"/>
      <sz val="10"/>
      <name val="Arial"/>
      <family val="2"/>
    </font>
    <font>
      <b/>
      <vertAlign val="subscript"/>
      <sz val="12"/>
      <name val="Arial"/>
      <family val="2"/>
    </font>
    <font>
      <b/>
      <vertAlign val="subscript"/>
      <sz val="10"/>
      <name val="Arial"/>
      <family val="2"/>
    </font>
    <font>
      <b/>
      <sz val="11"/>
      <color rgb="FF000000"/>
      <name val="Arial"/>
      <family val="2"/>
    </font>
    <font>
      <b/>
      <vertAlign val="subscript"/>
      <sz val="11"/>
      <color rgb="FF000000"/>
      <name val="Arial"/>
      <family val="2"/>
    </font>
    <font>
      <b/>
      <sz val="12"/>
      <name val="2Liberation Sans"/>
      <family val="2"/>
    </font>
    <font>
      <b/>
      <vertAlign val="superscript"/>
      <sz val="11"/>
      <color rgb="FF000000"/>
      <name val="Arial"/>
      <family val="2"/>
    </font>
    <font>
      <b/>
      <sz val="18"/>
      <name val="Arial"/>
      <family val="2"/>
    </font>
    <font>
      <b/>
      <sz val="10"/>
      <name val="2Liberation Sans"/>
      <family val="2"/>
    </font>
    <font>
      <vertAlign val="superscript"/>
      <sz val="10"/>
      <name val="Arial"/>
      <family val="2"/>
    </font>
    <font>
      <b/>
      <sz val="10"/>
      <color rgb="FF000000"/>
      <name val="Arial"/>
      <family val="2"/>
    </font>
    <font>
      <b/>
      <sz val="10"/>
      <color rgb="FFC9211E"/>
      <name val="Arial"/>
      <family val="2"/>
    </font>
    <font>
      <sz val="10"/>
      <color rgb="FF0000FF"/>
      <name val="Arial"/>
      <family val="2"/>
    </font>
    <font>
      <sz val="12"/>
      <name val="Arial"/>
      <family val="2"/>
    </font>
    <font>
      <sz val="11"/>
      <color rgb="FF000000"/>
      <name val="Arial"/>
      <family val="2"/>
    </font>
  </fonts>
  <fills count="14">
    <fill>
      <patternFill patternType="none"/>
    </fill>
    <fill>
      <patternFill patternType="gray125"/>
    </fill>
    <fill>
      <patternFill patternType="solid">
        <fgColor rgb="FFFFFFFF"/>
        <bgColor rgb="FFF6F9D4"/>
      </patternFill>
    </fill>
    <fill>
      <patternFill patternType="solid">
        <fgColor rgb="FFD4EA6B"/>
        <bgColor rgb="FFFFDE59"/>
      </patternFill>
    </fill>
    <fill>
      <patternFill patternType="solid">
        <fgColor rgb="FFF6F9D4"/>
        <bgColor rgb="FFFFF5CE"/>
      </patternFill>
    </fill>
    <fill>
      <patternFill patternType="solid">
        <fgColor rgb="FFFFFFA6"/>
        <bgColor rgb="FFFFF5CE"/>
      </patternFill>
    </fill>
    <fill>
      <patternFill patternType="solid">
        <fgColor rgb="FFFFDE59"/>
        <bgColor rgb="FFFFD428"/>
      </patternFill>
    </fill>
    <fill>
      <patternFill patternType="solid">
        <fgColor rgb="FFFFBF00"/>
        <bgColor rgb="FFFFD428"/>
      </patternFill>
    </fill>
    <fill>
      <patternFill patternType="solid">
        <fgColor rgb="FFDDDDDD"/>
        <bgColor rgb="FFEEEEEE"/>
      </patternFill>
    </fill>
    <fill>
      <patternFill patternType="solid">
        <fgColor rgb="FFEEEEEE"/>
        <bgColor rgb="FFF6F9D4"/>
      </patternFill>
    </fill>
    <fill>
      <patternFill patternType="solid">
        <fgColor rgb="FFE8A202"/>
        <bgColor rgb="FFFFBF00"/>
      </patternFill>
    </fill>
    <fill>
      <patternFill patternType="solid">
        <fgColor rgb="FFFFD428"/>
        <bgColor rgb="FFFFDE59"/>
      </patternFill>
    </fill>
    <fill>
      <patternFill patternType="solid">
        <fgColor rgb="FFFFF5CE"/>
        <bgColor rgb="FFF6F9D4"/>
      </patternFill>
    </fill>
    <fill>
      <patternFill patternType="solid">
        <fgColor rgb="FFFFE994"/>
        <bgColor rgb="FFFFFFA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1">
    <xf numFmtId="0" fontId="0" fillId="0" borderId="0" xfId="0"/>
    <xf numFmtId="0" fontId="0" fillId="2" borderId="0" xfId="0" applyFill="1"/>
    <xf numFmtId="0" fontId="2" fillId="2" borderId="0" xfId="0" applyFont="1" applyFill="1" applyAlignment="1">
      <alignment horizontal="center"/>
    </xf>
    <xf numFmtId="0" fontId="0" fillId="2" borderId="0" xfId="0" applyFill="1" applyAlignment="1">
      <alignment horizontal="left"/>
    </xf>
    <xf numFmtId="0" fontId="0" fillId="2" borderId="0" xfId="0" applyFill="1" applyAlignment="1">
      <alignment horizontal="center" textRotation="90"/>
    </xf>
    <xf numFmtId="0" fontId="0" fillId="2" borderId="0" xfId="0" applyFill="1" applyAlignment="1">
      <alignment horizontal="right"/>
    </xf>
    <xf numFmtId="0" fontId="0" fillId="5" borderId="0" xfId="0" applyFill="1" applyAlignment="1">
      <alignment horizontal="center"/>
    </xf>
    <xf numFmtId="0" fontId="5" fillId="2" borderId="0" xfId="0" applyFont="1" applyFill="1"/>
    <xf numFmtId="0" fontId="1" fillId="2" borderId="0" xfId="0" applyFont="1" applyFill="1"/>
    <xf numFmtId="0" fontId="5" fillId="2" borderId="0" xfId="0" applyFont="1" applyFill="1" applyAlignment="1">
      <alignment horizontal="left"/>
    </xf>
    <xf numFmtId="0" fontId="0" fillId="6" borderId="0" xfId="0" applyFill="1" applyAlignment="1">
      <alignment horizontal="center"/>
    </xf>
    <xf numFmtId="0" fontId="0" fillId="11" borderId="0" xfId="0" applyFill="1" applyAlignment="1">
      <alignment horizontal="center"/>
    </xf>
    <xf numFmtId="0" fontId="0" fillId="2" borderId="0" xfId="0" applyFill="1" applyAlignment="1">
      <alignment horizontal="right" vertical="center"/>
    </xf>
    <xf numFmtId="0" fontId="0" fillId="2" borderId="0" xfId="0" applyFill="1" applyAlignment="1">
      <alignment vertical="center"/>
    </xf>
    <xf numFmtId="0" fontId="0" fillId="2" borderId="0" xfId="0" applyFill="1" applyAlignment="1">
      <alignment horizontal="center"/>
    </xf>
    <xf numFmtId="0" fontId="0" fillId="2" borderId="0" xfId="0" applyFill="1" applyAlignment="1">
      <alignment horizontal="center" textRotation="90" wrapText="1"/>
    </xf>
    <xf numFmtId="0" fontId="0" fillId="10" borderId="0" xfId="0" applyFill="1" applyAlignment="1">
      <alignment horizontal="center"/>
    </xf>
    <xf numFmtId="0" fontId="14" fillId="2" borderId="0" xfId="0" applyFont="1" applyFill="1" applyAlignment="1">
      <alignment horizontal="center" vertical="center"/>
    </xf>
    <xf numFmtId="0" fontId="5" fillId="2" borderId="0" xfId="0" applyFont="1" applyFill="1" applyAlignment="1">
      <alignment horizontal="center"/>
    </xf>
    <xf numFmtId="0" fontId="0" fillId="0" borderId="0" xfId="0" applyAlignment="1">
      <alignment horizontal="left"/>
    </xf>
    <xf numFmtId="0" fontId="17" fillId="2" borderId="0" xfId="0" applyFont="1" applyFill="1" applyAlignment="1">
      <alignment horizontal="center"/>
    </xf>
    <xf numFmtId="0" fontId="0" fillId="9" borderId="0" xfId="0" applyFill="1" applyAlignment="1">
      <alignment horizontal="center"/>
    </xf>
    <xf numFmtId="0" fontId="0" fillId="12" borderId="0" xfId="0" applyFill="1" applyAlignment="1">
      <alignment horizontal="center"/>
    </xf>
    <xf numFmtId="0" fontId="20" fillId="2" borderId="0" xfId="0" applyFont="1" applyFill="1"/>
    <xf numFmtId="0" fontId="2" fillId="2" borderId="0" xfId="0" applyFont="1" applyFill="1" applyAlignment="1">
      <alignment horizontal="right"/>
    </xf>
    <xf numFmtId="0" fontId="0" fillId="13" borderId="0" xfId="0" applyFill="1" applyAlignment="1">
      <alignment horizontal="center"/>
    </xf>
    <xf numFmtId="0" fontId="2" fillId="2" borderId="0" xfId="0" applyFont="1" applyFill="1" applyAlignment="1">
      <alignment horizontal="left"/>
    </xf>
    <xf numFmtId="0" fontId="1" fillId="3" borderId="1" xfId="0" applyFont="1" applyFill="1" applyBorder="1" applyAlignment="1">
      <alignment horizontal="left" vertical="center"/>
    </xf>
    <xf numFmtId="0" fontId="0" fillId="4" borderId="1" xfId="0" applyFill="1" applyBorder="1" applyAlignment="1">
      <alignment horizontal="right" vertical="center"/>
    </xf>
    <xf numFmtId="0" fontId="0" fillId="0" borderId="1" xfId="0" applyBorder="1" applyAlignment="1">
      <alignment vertical="center" wrapText="1"/>
    </xf>
    <xf numFmtId="0" fontId="3" fillId="0" borderId="1" xfId="0" applyFont="1" applyBorder="1" applyAlignment="1">
      <alignment vertical="center" wrapText="1"/>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0" fontId="0" fillId="5" borderId="5" xfId="0" applyFill="1" applyBorder="1" applyAlignment="1">
      <alignment horizontal="center"/>
    </xf>
    <xf numFmtId="0" fontId="0" fillId="5" borderId="6" xfId="0" applyFill="1" applyBorder="1" applyAlignment="1">
      <alignment horizontal="center"/>
    </xf>
    <xf numFmtId="0" fontId="5" fillId="7" borderId="1" xfId="0" applyFont="1" applyFill="1" applyBorder="1" applyAlignment="1">
      <alignment horizontal="center"/>
    </xf>
    <xf numFmtId="0" fontId="0" fillId="8" borderId="1" xfId="0" applyFill="1" applyBorder="1" applyAlignment="1">
      <alignment horizontal="center" vertical="center"/>
    </xf>
    <xf numFmtId="0" fontId="0" fillId="5" borderId="7" xfId="0" applyFill="1" applyBorder="1" applyAlignment="1">
      <alignment horizontal="center"/>
    </xf>
    <xf numFmtId="0" fontId="0" fillId="5" borderId="8" xfId="0" applyFill="1" applyBorder="1" applyAlignment="1">
      <alignment horizontal="center"/>
    </xf>
    <xf numFmtId="0" fontId="0" fillId="5" borderId="9" xfId="0" applyFill="1" applyBorder="1" applyAlignment="1">
      <alignment horizontal="center"/>
    </xf>
    <xf numFmtId="0" fontId="5" fillId="7" borderId="1" xfId="0" applyFont="1" applyFill="1" applyBorder="1" applyAlignment="1">
      <alignment horizontal="center" vertical="center"/>
    </xf>
    <xf numFmtId="0" fontId="0" fillId="6" borderId="11" xfId="0" applyFill="1" applyBorder="1" applyAlignment="1">
      <alignment horizontal="center"/>
    </xf>
    <xf numFmtId="0" fontId="0" fillId="6" borderId="12" xfId="0" applyFill="1" applyBorder="1" applyAlignment="1">
      <alignment horizontal="center"/>
    </xf>
    <xf numFmtId="0" fontId="0" fillId="9" borderId="2" xfId="0"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0" fillId="9" borderId="5" xfId="0" applyFill="1" applyBorder="1" applyAlignment="1">
      <alignment horizontal="center"/>
    </xf>
    <xf numFmtId="0" fontId="0" fillId="9" borderId="6" xfId="0" applyFill="1" applyBorder="1" applyAlignment="1">
      <alignment horizontal="center"/>
    </xf>
    <xf numFmtId="0" fontId="0" fillId="6" borderId="3" xfId="0" applyFill="1" applyBorder="1" applyAlignment="1">
      <alignment horizontal="center"/>
    </xf>
    <xf numFmtId="0" fontId="0" fillId="6" borderId="5" xfId="0" applyFill="1" applyBorder="1" applyAlignment="1">
      <alignment horizontal="center"/>
    </xf>
    <xf numFmtId="0" fontId="0" fillId="6" borderId="6" xfId="0" applyFill="1" applyBorder="1" applyAlignment="1">
      <alignment horizontal="center"/>
    </xf>
    <xf numFmtId="0" fontId="0" fillId="10" borderId="12"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5" fillId="4" borderId="1" xfId="0" applyFont="1" applyFill="1" applyBorder="1" applyAlignment="1">
      <alignment horizontal="center"/>
    </xf>
    <xf numFmtId="0" fontId="2" fillId="3" borderId="1" xfId="0" applyFont="1" applyFill="1" applyBorder="1" applyAlignment="1">
      <alignment horizontal="center" vertical="center"/>
    </xf>
    <xf numFmtId="0" fontId="0" fillId="8" borderId="1" xfId="0" applyFill="1" applyBorder="1" applyAlignment="1">
      <alignment horizontal="center"/>
    </xf>
    <xf numFmtId="0" fontId="2" fillId="8" borderId="1" xfId="0" applyFont="1" applyFill="1" applyBorder="1" applyAlignment="1">
      <alignment horizontal="center" vertical="center"/>
    </xf>
    <xf numFmtId="0" fontId="2" fillId="13" borderId="1" xfId="0" applyFont="1" applyFill="1" applyBorder="1" applyAlignment="1">
      <alignment horizontal="center" vertical="center"/>
    </xf>
    <xf numFmtId="0" fontId="2" fillId="2" borderId="1" xfId="0" applyFont="1" applyFill="1" applyBorder="1" applyAlignment="1">
      <alignment horizontal="right"/>
    </xf>
    <xf numFmtId="0" fontId="0" fillId="13" borderId="1" xfId="0" applyFill="1" applyBorder="1" applyAlignment="1">
      <alignment horizontal="center"/>
    </xf>
    <xf numFmtId="0" fontId="0" fillId="3" borderId="1" xfId="0" applyFill="1" applyBorder="1" applyAlignment="1">
      <alignment horizontal="center"/>
    </xf>
    <xf numFmtId="0" fontId="0" fillId="13" borderId="11" xfId="0" applyFill="1" applyBorder="1" applyAlignment="1">
      <alignment horizontal="center"/>
    </xf>
    <xf numFmtId="0" fontId="0" fillId="13" borderId="12" xfId="0" applyFill="1" applyBorder="1" applyAlignment="1">
      <alignment horizontal="center"/>
    </xf>
    <xf numFmtId="0" fontId="0" fillId="13" borderId="10" xfId="0" applyFill="1" applyBorder="1" applyAlignment="1">
      <alignment horizontal="center"/>
    </xf>
    <xf numFmtId="0" fontId="0" fillId="6" borderId="10" xfId="0" applyFill="1" applyBorder="1" applyAlignment="1">
      <alignment horizontal="center"/>
    </xf>
    <xf numFmtId="0" fontId="0" fillId="9" borderId="11" xfId="0" applyFill="1" applyBorder="1" applyAlignment="1">
      <alignment horizontal="center"/>
    </xf>
    <xf numFmtId="0" fontId="0" fillId="9" borderId="12" xfId="0" applyFill="1" applyBorder="1" applyAlignment="1">
      <alignment horizontal="center"/>
    </xf>
    <xf numFmtId="0" fontId="0" fillId="9" borderId="10" xfId="0" applyFill="1" applyBorder="1" applyAlignment="1">
      <alignment horizontal="center"/>
    </xf>
    <xf numFmtId="0" fontId="0" fillId="12" borderId="2" xfId="0" applyFill="1" applyBorder="1" applyAlignment="1">
      <alignment horizontal="center"/>
    </xf>
    <xf numFmtId="0" fontId="0" fillId="12" borderId="3" xfId="0" applyFill="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2" borderId="5" xfId="0" applyFill="1" applyBorder="1" applyAlignment="1">
      <alignment horizontal="center"/>
    </xf>
    <xf numFmtId="0" fontId="0" fillId="13" borderId="6" xfId="0" applyFill="1" applyBorder="1" applyAlignment="1">
      <alignment horizontal="center"/>
    </xf>
    <xf numFmtId="0" fontId="0" fillId="12" borderId="7" xfId="0" applyFill="1" applyBorder="1" applyAlignment="1">
      <alignment horizontal="center"/>
    </xf>
    <xf numFmtId="0" fontId="0" fillId="12" borderId="8" xfId="0" applyFill="1" applyBorder="1" applyAlignment="1">
      <alignment horizontal="center"/>
    </xf>
    <xf numFmtId="0" fontId="0" fillId="13" borderId="8" xfId="0" applyFill="1" applyBorder="1" applyAlignment="1">
      <alignment horizontal="center"/>
    </xf>
    <xf numFmtId="0" fontId="0" fillId="13" borderId="9" xfId="0" applyFill="1" applyBorder="1" applyAlignment="1">
      <alignment horizontal="center"/>
    </xf>
    <xf numFmtId="0" fontId="0" fillId="13" borderId="13" xfId="0" applyFill="1" applyBorder="1" applyAlignment="1">
      <alignment horizontal="center"/>
    </xf>
    <xf numFmtId="0" fontId="0" fillId="13" borderId="14" xfId="0" applyFill="1" applyBorder="1" applyAlignment="1">
      <alignment horizontal="center"/>
    </xf>
    <xf numFmtId="0" fontId="0" fillId="13" borderId="15" xfId="0" applyFill="1" applyBorder="1" applyAlignment="1">
      <alignment horizontal="center"/>
    </xf>
    <xf numFmtId="0" fontId="0" fillId="10" borderId="2" xfId="0" applyFill="1" applyBorder="1" applyAlignment="1">
      <alignment horizontal="center"/>
    </xf>
    <xf numFmtId="0" fontId="0" fillId="10" borderId="3" xfId="0" applyFill="1" applyBorder="1" applyAlignment="1">
      <alignment horizontal="center"/>
    </xf>
    <xf numFmtId="0" fontId="0" fillId="10" borderId="4" xfId="0" applyFill="1" applyBorder="1" applyAlignment="1">
      <alignment horizontal="center"/>
    </xf>
    <xf numFmtId="0" fontId="0" fillId="10" borderId="5" xfId="0" applyFill="1" applyBorder="1" applyAlignment="1">
      <alignment horizontal="center"/>
    </xf>
    <xf numFmtId="0" fontId="0" fillId="10" borderId="6" xfId="0" applyFill="1" applyBorder="1" applyAlignment="1">
      <alignment horizontal="center"/>
    </xf>
    <xf numFmtId="0" fontId="0" fillId="10" borderId="7" xfId="0" applyFill="1" applyBorder="1" applyAlignment="1">
      <alignment horizontal="center"/>
    </xf>
    <xf numFmtId="0" fontId="0" fillId="10" borderId="8" xfId="0" applyFill="1" applyBorder="1" applyAlignment="1">
      <alignment horizontal="center"/>
    </xf>
    <xf numFmtId="0" fontId="0" fillId="10" borderId="9" xfId="0" applyFill="1" applyBorder="1" applyAlignment="1">
      <alignment horizontal="center"/>
    </xf>
    <xf numFmtId="0" fontId="0" fillId="2" borderId="1" xfId="0" applyFill="1" applyBorder="1" applyAlignment="1">
      <alignment horizontal="center" textRotation="90" wrapText="1"/>
    </xf>
    <xf numFmtId="0" fontId="0" fillId="12" borderId="4" xfId="0" applyFill="1" applyBorder="1" applyAlignment="1">
      <alignment horizontal="center"/>
    </xf>
    <xf numFmtId="0" fontId="0" fillId="12" borderId="6" xfId="0" applyFill="1" applyBorder="1" applyAlignment="1">
      <alignment horizontal="center"/>
    </xf>
    <xf numFmtId="0" fontId="0" fillId="13" borderId="2" xfId="0" applyFill="1" applyBorder="1" applyAlignment="1">
      <alignment horizontal="center"/>
    </xf>
    <xf numFmtId="0" fontId="0" fillId="13" borderId="5" xfId="0" applyFill="1" applyBorder="1" applyAlignment="1">
      <alignment horizontal="center"/>
    </xf>
    <xf numFmtId="0" fontId="0" fillId="12" borderId="9" xfId="0" applyFill="1" applyBorder="1" applyAlignment="1">
      <alignment horizontal="center"/>
    </xf>
    <xf numFmtId="0" fontId="5" fillId="7" borderId="10" xfId="0" applyFont="1" applyFill="1" applyBorder="1" applyAlignment="1">
      <alignment horizontal="center" vertical="center"/>
    </xf>
    <xf numFmtId="0" fontId="0" fillId="2" borderId="1" xfId="0" applyFill="1" applyBorder="1"/>
    <xf numFmtId="0" fontId="0" fillId="9" borderId="7" xfId="0" applyFill="1" applyBorder="1" applyAlignment="1">
      <alignment horizontal="center"/>
    </xf>
    <xf numFmtId="0" fontId="0" fillId="9" borderId="8" xfId="0" applyFill="1" applyBorder="1" applyAlignment="1">
      <alignment horizontal="center"/>
    </xf>
    <xf numFmtId="0" fontId="0" fillId="9" borderId="9" xfId="0" applyFill="1" applyBorder="1" applyAlignment="1">
      <alignment horizontal="center"/>
    </xf>
    <xf numFmtId="2" fontId="0" fillId="13" borderId="11" xfId="0" applyNumberFormat="1" applyFill="1" applyBorder="1" applyAlignment="1">
      <alignment horizontal="center"/>
    </xf>
    <xf numFmtId="2" fontId="0" fillId="13" borderId="12" xfId="0" applyNumberFormat="1" applyFill="1" applyBorder="1" applyAlignment="1">
      <alignment horizontal="center"/>
    </xf>
    <xf numFmtId="2" fontId="0" fillId="13" borderId="10" xfId="0" applyNumberFormat="1" applyFill="1" applyBorder="1" applyAlignment="1">
      <alignment horizontal="center"/>
    </xf>
    <xf numFmtId="0" fontId="0" fillId="3" borderId="10" xfId="0" applyFill="1" applyBorder="1" applyAlignment="1">
      <alignment horizontal="center"/>
    </xf>
    <xf numFmtId="0" fontId="0" fillId="2" borderId="1" xfId="0" applyFill="1" applyBorder="1" applyAlignment="1">
      <alignment horizontal="left" vertical="center" wrapText="1"/>
    </xf>
    <xf numFmtId="0" fontId="4" fillId="2" borderId="1" xfId="0" applyFont="1" applyFill="1" applyBorder="1" applyAlignment="1">
      <alignment horizontal="left" vertical="center" wrapText="1"/>
    </xf>
    <xf numFmtId="0" fontId="1" fillId="3" borderId="1" xfId="0" applyFont="1" applyFill="1" applyBorder="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right" vertical="center" textRotation="90"/>
    </xf>
    <xf numFmtId="0" fontId="5" fillId="7" borderId="10" xfId="0" applyFont="1" applyFill="1" applyBorder="1" applyAlignment="1">
      <alignment horizontal="center"/>
    </xf>
    <xf numFmtId="0" fontId="5" fillId="7" borderId="1" xfId="0" applyFont="1" applyFill="1" applyBorder="1" applyAlignment="1">
      <alignment horizontal="center" vertical="center"/>
    </xf>
    <xf numFmtId="0" fontId="0" fillId="8" borderId="1" xfId="0" applyFill="1" applyBorder="1" applyAlignment="1">
      <alignment horizontal="center" vertical="center"/>
    </xf>
    <xf numFmtId="0" fontId="5" fillId="7" borderId="1" xfId="0" applyFont="1" applyFill="1" applyBorder="1" applyAlignment="1">
      <alignment horizontal="center"/>
    </xf>
    <xf numFmtId="0" fontId="2" fillId="4" borderId="1" xfId="0" applyFont="1" applyFill="1" applyBorder="1" applyAlignment="1">
      <alignment horizontal="center" vertical="center"/>
    </xf>
    <xf numFmtId="0" fontId="5" fillId="3" borderId="1" xfId="0" applyFont="1" applyFill="1" applyBorder="1" applyAlignment="1">
      <alignment horizontal="left" vertical="center"/>
    </xf>
    <xf numFmtId="0" fontId="3" fillId="2" borderId="1" xfId="0" applyFont="1" applyFill="1" applyBorder="1" applyAlignment="1">
      <alignment horizontal="left" vertical="center" wrapText="1"/>
    </xf>
    <xf numFmtId="0" fontId="2" fillId="2" borderId="0" xfId="0" applyFont="1" applyFill="1" applyAlignment="1">
      <alignment horizontal="center" vertical="center" textRotation="90"/>
    </xf>
    <xf numFmtId="0" fontId="5" fillId="7" borderId="10" xfId="0" applyFont="1" applyFill="1" applyBorder="1" applyAlignment="1">
      <alignment horizontal="center" vertical="center"/>
    </xf>
    <xf numFmtId="0" fontId="16" fillId="2" borderId="0" xfId="0" applyFont="1" applyFill="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D428"/>
      <rgbColor rgb="FFFF00FF"/>
      <rgbColor rgb="FF00FFFF"/>
      <rgbColor rgb="FF800000"/>
      <rgbColor rgb="FF008000"/>
      <rgbColor rgb="FF000080"/>
      <rgbColor rgb="FF808000"/>
      <rgbColor rgb="FF800080"/>
      <rgbColor rgb="FF008080"/>
      <rgbColor rgb="FFD4EA6B"/>
      <rgbColor rgb="FF808080"/>
      <rgbColor rgb="FF9999FF"/>
      <rgbColor rgb="FF993366"/>
      <rgbColor rgb="FFF6F9D4"/>
      <rgbColor rgb="FFEEEEEE"/>
      <rgbColor rgb="FF660066"/>
      <rgbColor rgb="FFFF8080"/>
      <rgbColor rgb="FF0066CC"/>
      <rgbColor rgb="FFDDDDDD"/>
      <rgbColor rgb="FF000080"/>
      <rgbColor rgb="FFFF00FF"/>
      <rgbColor rgb="FFFFDE59"/>
      <rgbColor rgb="FF00FFFF"/>
      <rgbColor rgb="FF800080"/>
      <rgbColor rgb="FF800000"/>
      <rgbColor rgb="FF008080"/>
      <rgbColor rgb="FF0000FF"/>
      <rgbColor rgb="FF00CCFF"/>
      <rgbColor rgb="FFCCFFFF"/>
      <rgbColor rgb="FFFFF5CE"/>
      <rgbColor rgb="FFFFFFA6"/>
      <rgbColor rgb="FF99CCFF"/>
      <rgbColor rgb="FFFF99CC"/>
      <rgbColor rgb="FFCC99FF"/>
      <rgbColor rgb="FFFFE994"/>
      <rgbColor rgb="FF3366FF"/>
      <rgbColor rgb="FF33CCCC"/>
      <rgbColor rgb="FF99CC00"/>
      <rgbColor rgb="FFFFBF00"/>
      <rgbColor rgb="FFE8A202"/>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907560</xdr:colOff>
      <xdr:row>9</xdr:row>
      <xdr:rowOff>75960</xdr:rowOff>
    </xdr:from>
    <xdr:to>
      <xdr:col>22</xdr:col>
      <xdr:colOff>178748</xdr:colOff>
      <xdr:row>47</xdr:row>
      <xdr:rowOff>40679</xdr:rowOff>
    </xdr:to>
    <xdr:pic>
      <xdr:nvPicPr>
        <xdr:cNvPr id="2" name="Imag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1877378" y="2422574"/>
          <a:ext cx="9514893" cy="6216583"/>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907560</xdr:colOff>
      <xdr:row>9</xdr:row>
      <xdr:rowOff>75960</xdr:rowOff>
    </xdr:from>
    <xdr:to>
      <xdr:col>22</xdr:col>
      <xdr:colOff>12202</xdr:colOff>
      <xdr:row>47</xdr:row>
      <xdr:rowOff>41040</xdr:rowOff>
    </xdr:to>
    <xdr:pic>
      <xdr:nvPicPr>
        <xdr:cNvPr id="2" name="Image 1_0">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tretch/>
      </xdr:blipFill>
      <xdr:spPr>
        <a:xfrm>
          <a:off x="1926720" y="2275920"/>
          <a:ext cx="9998640" cy="614232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doi.org/10.1038/s41560-024-01518-6" TargetMode="External"/><Relationship Id="rId2" Type="http://schemas.openxmlformats.org/officeDocument/2006/relationships/hyperlink" Target="https://doi.org.10.1016/j.apenergy.2021.118413" TargetMode="External"/><Relationship Id="rId1" Type="http://schemas.openxmlformats.org/officeDocument/2006/relationships/hyperlink" Target="https://doi.org/10.1016/j.apenergy.2018.05.109" TargetMode="Externa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https://doi.org/10.1038/s41560-024-01518-6" TargetMode="External"/><Relationship Id="rId2" Type="http://schemas.openxmlformats.org/officeDocument/2006/relationships/hyperlink" Target="https://doi.org.10.1016/j.apenergy.2021.118413" TargetMode="External"/><Relationship Id="rId1" Type="http://schemas.openxmlformats.org/officeDocument/2006/relationships/hyperlink" Target="https://doi.org/10.1016/j.apenergy.2018.05.109" TargetMode="External"/><Relationship Id="rId5" Type="http://schemas.openxmlformats.org/officeDocument/2006/relationships/drawing" Target="../drawings/drawing2.xml"/><Relationship Id="rId4" Type="http://schemas.openxmlformats.org/officeDocument/2006/relationships/hyperlink" Target="https://ec.europa.eu/eurostat/documents/3859598/5902113/KS-RA-07-013-EN.PDF/b0b3d71e-3930-4442-94be-70b36cea9b39?version=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AMJ10"/>
  <sheetViews>
    <sheetView tabSelected="1" zoomScale="110" zoomScaleNormal="110" workbookViewId="0">
      <selection activeCell="A10" sqref="A10:B10"/>
    </sheetView>
  </sheetViews>
  <sheetFormatPr defaultColWidth="11.5703125" defaultRowHeight="12.75"/>
  <cols>
    <col min="1" max="1" width="17.85546875" style="1" customWidth="1"/>
    <col min="2" max="2" width="106.42578125" style="1" customWidth="1"/>
    <col min="3" max="1024" width="11.5703125" style="1"/>
  </cols>
  <sheetData>
    <row r="2" spans="1:1024" ht="38.25" customHeight="1">
      <c r="A2" s="106" t="s">
        <v>0</v>
      </c>
      <c r="B2" s="106"/>
    </row>
    <row r="4" spans="1:1024" s="2" customFormat="1" ht="15">
      <c r="A4" s="27" t="s">
        <v>1</v>
      </c>
      <c r="B4" s="27" t="s">
        <v>2</v>
      </c>
    </row>
    <row r="5" spans="1:1024" ht="51">
      <c r="A5" s="28" t="s">
        <v>3</v>
      </c>
      <c r="B5" s="29" t="s">
        <v>4</v>
      </c>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25.5">
      <c r="A6" s="28" t="s">
        <v>5</v>
      </c>
      <c r="B6" s="30" t="s">
        <v>6</v>
      </c>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25.5">
      <c r="A7" s="28" t="s">
        <v>7</v>
      </c>
      <c r="B7" s="30" t="s">
        <v>8</v>
      </c>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38.25">
      <c r="A8" s="28" t="s">
        <v>9</v>
      </c>
      <c r="B8" s="30" t="s">
        <v>10</v>
      </c>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10" spans="1:1024" ht="144.75" customHeight="1">
      <c r="A10" s="107" t="s">
        <v>11</v>
      </c>
      <c r="B10" s="107"/>
    </row>
  </sheetData>
  <mergeCells count="2">
    <mergeCell ref="A2:B2"/>
    <mergeCell ref="A10:B10"/>
  </mergeCells>
  <pageMargins left="0.78749999999999998" right="0.78749999999999998" top="1.0249999999999999" bottom="1.0249999999999999" header="0.78749999999999998" footer="0.78749999999999998"/>
  <pageSetup paperSize="9" orientation="portrait" useFirstPageNumber="1" horizontalDpi="300" verticalDpi="30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AMJ137"/>
  <sheetViews>
    <sheetView zoomScale="110" zoomScaleNormal="110" workbookViewId="0">
      <selection activeCell="H26" sqref="H26"/>
    </sheetView>
  </sheetViews>
  <sheetFormatPr defaultColWidth="11.5703125" defaultRowHeight="12.75"/>
  <cols>
    <col min="1" max="1" width="11.5703125" style="1"/>
    <col min="2" max="2" width="20.85546875" style="1" customWidth="1"/>
    <col min="3" max="3" width="5.42578125" style="3" customWidth="1"/>
    <col min="4" max="4" width="6" style="3" customWidth="1"/>
    <col min="5" max="7" width="4.5703125" style="3" customWidth="1"/>
    <col min="8" max="8" width="5.42578125" style="1" customWidth="1"/>
    <col min="9" max="11" width="4.5703125" style="1" customWidth="1"/>
    <col min="12" max="12" width="5.28515625" style="1" customWidth="1"/>
    <col min="13" max="13" width="5.140625" style="1" customWidth="1"/>
    <col min="14" max="14" width="6.7109375" style="1" customWidth="1"/>
    <col min="15" max="15" width="8.85546875" style="1" customWidth="1"/>
    <col min="16" max="16" width="6.140625" style="1" customWidth="1"/>
    <col min="17" max="17" width="12.28515625" style="1" customWidth="1"/>
    <col min="18" max="18" width="7.7109375" style="1" customWidth="1"/>
    <col min="19" max="1024" width="11.5703125" style="1"/>
  </cols>
  <sheetData>
    <row r="2" spans="1:20" ht="77.25" customHeight="1">
      <c r="A2" s="106" t="s">
        <v>12</v>
      </c>
      <c r="B2" s="106"/>
      <c r="C2" s="106"/>
      <c r="D2" s="106"/>
      <c r="E2" s="106"/>
      <c r="F2" s="106"/>
      <c r="G2" s="106"/>
      <c r="H2" s="106"/>
      <c r="I2" s="106"/>
      <c r="J2" s="106"/>
      <c r="K2" s="106"/>
      <c r="L2" s="106"/>
      <c r="M2" s="106"/>
    </row>
    <row r="4" spans="1:20" ht="18.95" customHeight="1">
      <c r="A4" s="108" t="s">
        <v>13</v>
      </c>
      <c r="B4" s="108"/>
    </row>
    <row r="5" spans="1:20" ht="48.75" customHeight="1">
      <c r="A5" s="106" t="s">
        <v>14</v>
      </c>
      <c r="B5" s="106"/>
      <c r="C5" s="106"/>
      <c r="D5" s="106"/>
      <c r="E5" s="106"/>
      <c r="F5" s="106"/>
      <c r="G5" s="106"/>
      <c r="H5" s="106"/>
      <c r="I5" s="106"/>
      <c r="J5" s="106"/>
      <c r="K5" s="106"/>
      <c r="L5" s="106"/>
      <c r="M5" s="106"/>
    </row>
    <row r="7" spans="1:20">
      <c r="C7" s="109" t="s">
        <v>15</v>
      </c>
      <c r="D7" s="109"/>
      <c r="E7" s="109"/>
      <c r="F7" s="109"/>
      <c r="G7" s="109"/>
      <c r="I7" s="109" t="s">
        <v>16</v>
      </c>
      <c r="J7" s="109"/>
      <c r="K7" s="109"/>
      <c r="L7" s="109"/>
    </row>
    <row r="8" spans="1:20" ht="111.95" customHeight="1">
      <c r="C8" s="4" t="s">
        <v>17</v>
      </c>
      <c r="D8" s="4" t="s">
        <v>15</v>
      </c>
      <c r="E8" s="4" t="s">
        <v>18</v>
      </c>
      <c r="F8" s="4" t="s">
        <v>19</v>
      </c>
      <c r="G8" s="4" t="s">
        <v>20</v>
      </c>
      <c r="I8" s="4" t="s">
        <v>21</v>
      </c>
      <c r="J8" s="4" t="s">
        <v>22</v>
      </c>
      <c r="K8" s="4" t="s">
        <v>23</v>
      </c>
      <c r="L8" s="4" t="s">
        <v>24</v>
      </c>
    </row>
    <row r="9" spans="1:20">
      <c r="A9" s="110" t="s">
        <v>15</v>
      </c>
      <c r="B9" s="5" t="s">
        <v>17</v>
      </c>
      <c r="C9" s="31">
        <v>20</v>
      </c>
      <c r="D9" s="32">
        <v>1</v>
      </c>
      <c r="E9" s="32">
        <v>15</v>
      </c>
      <c r="F9" s="32">
        <v>0</v>
      </c>
      <c r="G9" s="33">
        <v>0</v>
      </c>
      <c r="I9" s="31">
        <v>30</v>
      </c>
      <c r="J9" s="32">
        <v>20</v>
      </c>
      <c r="K9" s="32">
        <v>0</v>
      </c>
      <c r="L9" s="33">
        <v>20</v>
      </c>
      <c r="N9" s="42">
        <f>SUM(I9:L9)</f>
        <v>70</v>
      </c>
      <c r="P9" s="42">
        <f>SUM(C9:G9,I9:L9)</f>
        <v>106</v>
      </c>
    </row>
    <row r="10" spans="1:20">
      <c r="A10" s="110"/>
      <c r="B10" s="5" t="s">
        <v>15</v>
      </c>
      <c r="C10" s="34">
        <v>60</v>
      </c>
      <c r="D10" s="6">
        <v>100</v>
      </c>
      <c r="E10" s="6">
        <v>5</v>
      </c>
      <c r="F10" s="6">
        <v>20</v>
      </c>
      <c r="G10" s="35">
        <v>15</v>
      </c>
      <c r="I10" s="34">
        <v>25</v>
      </c>
      <c r="J10" s="6">
        <v>15</v>
      </c>
      <c r="K10" s="6">
        <v>40</v>
      </c>
      <c r="L10" s="35">
        <v>30</v>
      </c>
      <c r="N10" s="43">
        <f>SUM(I10:L10)</f>
        <v>110</v>
      </c>
      <c r="P10" s="43">
        <f>SUM(C10:G10,I10:L10)</f>
        <v>310</v>
      </c>
    </row>
    <row r="11" spans="1:20">
      <c r="A11" s="110"/>
      <c r="B11" s="5" t="s">
        <v>18</v>
      </c>
      <c r="C11" s="34">
        <v>30</v>
      </c>
      <c r="D11" s="6">
        <v>30</v>
      </c>
      <c r="E11" s="6">
        <v>20</v>
      </c>
      <c r="F11" s="6">
        <v>10</v>
      </c>
      <c r="G11" s="35">
        <v>10</v>
      </c>
      <c r="I11" s="34">
        <v>20</v>
      </c>
      <c r="J11" s="6">
        <v>15</v>
      </c>
      <c r="K11" s="6">
        <v>10</v>
      </c>
      <c r="L11" s="35">
        <v>15</v>
      </c>
      <c r="N11" s="43">
        <f>SUM(I11:L11)</f>
        <v>60</v>
      </c>
      <c r="P11" s="43">
        <f>SUM(C11:G11,I11:L11)</f>
        <v>160</v>
      </c>
    </row>
    <row r="12" spans="1:20">
      <c r="A12" s="110"/>
      <c r="B12" s="5" t="s">
        <v>19</v>
      </c>
      <c r="C12" s="34">
        <v>20</v>
      </c>
      <c r="D12" s="6">
        <v>40</v>
      </c>
      <c r="E12" s="6">
        <v>2</v>
      </c>
      <c r="F12" s="6">
        <v>4</v>
      </c>
      <c r="G12" s="35">
        <v>3</v>
      </c>
      <c r="I12" s="34">
        <v>5</v>
      </c>
      <c r="J12" s="6">
        <v>5</v>
      </c>
      <c r="K12" s="6">
        <v>3</v>
      </c>
      <c r="L12" s="35">
        <v>5</v>
      </c>
      <c r="N12" s="43">
        <f>SUM(I12:L12)</f>
        <v>18</v>
      </c>
      <c r="P12" s="43">
        <f>SUM(C12:G12,I12:L12)</f>
        <v>87</v>
      </c>
    </row>
    <row r="13" spans="1:20">
      <c r="A13" s="110"/>
      <c r="B13" s="5" t="s">
        <v>20</v>
      </c>
      <c r="C13" s="38">
        <v>5</v>
      </c>
      <c r="D13" s="39">
        <v>10</v>
      </c>
      <c r="E13" s="39">
        <v>1</v>
      </c>
      <c r="F13" s="39">
        <v>1</v>
      </c>
      <c r="G13" s="40">
        <v>1</v>
      </c>
      <c r="I13" s="34">
        <v>2</v>
      </c>
      <c r="J13" s="6">
        <v>3</v>
      </c>
      <c r="K13" s="6">
        <v>2</v>
      </c>
      <c r="L13" s="35">
        <v>1</v>
      </c>
      <c r="N13" s="43">
        <f>SUM(I13:L13)</f>
        <v>8</v>
      </c>
      <c r="P13" s="43">
        <f>SUM(C13:G13,I13:L13)</f>
        <v>26</v>
      </c>
    </row>
    <row r="14" spans="1:20" ht="15.75">
      <c r="C14" s="111" t="s">
        <v>25</v>
      </c>
      <c r="D14" s="111"/>
      <c r="E14" s="111"/>
      <c r="F14" s="111"/>
      <c r="G14" s="111"/>
      <c r="I14" s="112" t="s">
        <v>26</v>
      </c>
      <c r="J14" s="112"/>
      <c r="K14" s="112"/>
      <c r="L14" s="112"/>
      <c r="N14" s="36" t="s">
        <v>27</v>
      </c>
      <c r="O14" s="7" t="s">
        <v>28</v>
      </c>
      <c r="P14" s="36" t="s">
        <v>29</v>
      </c>
      <c r="Q14" s="7" t="s">
        <v>30</v>
      </c>
    </row>
    <row r="15" spans="1:20" ht="15">
      <c r="C15" s="113" t="s">
        <v>31</v>
      </c>
      <c r="D15" s="113"/>
      <c r="E15" s="113"/>
      <c r="F15" s="113"/>
      <c r="G15" s="113"/>
      <c r="I15" s="113" t="s">
        <v>31</v>
      </c>
      <c r="J15" s="113"/>
      <c r="K15" s="113"/>
      <c r="L15" s="113"/>
      <c r="N15" s="57" t="s">
        <v>31</v>
      </c>
      <c r="P15" s="57" t="s">
        <v>31</v>
      </c>
      <c r="T15" s="8"/>
    </row>
    <row r="18" spans="1:13" ht="18.95" customHeight="1">
      <c r="A18" s="108" t="s">
        <v>32</v>
      </c>
      <c r="B18" s="108"/>
    </row>
    <row r="19" spans="1:13" ht="147" customHeight="1">
      <c r="A19" s="106" t="s">
        <v>33</v>
      </c>
      <c r="B19" s="106"/>
      <c r="C19" s="106"/>
      <c r="D19" s="106"/>
      <c r="E19" s="106"/>
      <c r="F19" s="106"/>
      <c r="G19" s="106"/>
      <c r="H19" s="106"/>
      <c r="I19" s="106"/>
      <c r="J19" s="106"/>
      <c r="K19" s="106"/>
      <c r="L19" s="106"/>
      <c r="M19" s="106"/>
    </row>
    <row r="22" spans="1:13">
      <c r="A22" s="110" t="s">
        <v>15</v>
      </c>
      <c r="B22" s="5" t="s">
        <v>17</v>
      </c>
      <c r="C22" s="42">
        <v>200</v>
      </c>
      <c r="E22" s="42">
        <f>C22/P9</f>
        <v>1.8867924528301887</v>
      </c>
    </row>
    <row r="23" spans="1:13">
      <c r="A23" s="110"/>
      <c r="B23" s="5" t="s">
        <v>15</v>
      </c>
      <c r="C23" s="43">
        <v>2500</v>
      </c>
      <c r="E23" s="43">
        <f>C23/P10</f>
        <v>8.064516129032258</v>
      </c>
    </row>
    <row r="24" spans="1:13">
      <c r="A24" s="110"/>
      <c r="B24" s="5" t="s">
        <v>18</v>
      </c>
      <c r="C24" s="43">
        <v>400</v>
      </c>
      <c r="E24" s="43">
        <f>C24/P11</f>
        <v>2.5</v>
      </c>
    </row>
    <row r="25" spans="1:13">
      <c r="A25" s="110"/>
      <c r="B25" s="5" t="s">
        <v>19</v>
      </c>
      <c r="C25" s="43">
        <v>1000</v>
      </c>
      <c r="E25" s="43">
        <f>C25/P12</f>
        <v>11.494252873563218</v>
      </c>
    </row>
    <row r="26" spans="1:13">
      <c r="A26" s="110"/>
      <c r="B26" s="5" t="s">
        <v>20</v>
      </c>
      <c r="C26" s="43">
        <v>400</v>
      </c>
      <c r="E26" s="43">
        <f>C26/P13</f>
        <v>15.384615384615385</v>
      </c>
    </row>
    <row r="27" spans="1:13" ht="18.75">
      <c r="C27" s="36" t="s">
        <v>34</v>
      </c>
      <c r="E27" s="36" t="s">
        <v>35</v>
      </c>
      <c r="F27" s="9" t="s">
        <v>36</v>
      </c>
    </row>
    <row r="28" spans="1:13">
      <c r="C28" s="57" t="s">
        <v>37</v>
      </c>
      <c r="E28" s="57" t="s">
        <v>38</v>
      </c>
    </row>
    <row r="31" spans="1:13" ht="18.95" customHeight="1">
      <c r="A31" s="108" t="s">
        <v>39</v>
      </c>
      <c r="B31" s="108"/>
    </row>
    <row r="32" spans="1:13" ht="33" customHeight="1">
      <c r="A32" s="106" t="s">
        <v>40</v>
      </c>
      <c r="B32" s="106"/>
      <c r="C32" s="106"/>
      <c r="D32" s="106"/>
      <c r="E32" s="106"/>
      <c r="F32" s="106"/>
      <c r="G32" s="106"/>
      <c r="H32" s="106"/>
      <c r="I32" s="106"/>
      <c r="J32" s="106"/>
      <c r="K32" s="106"/>
      <c r="L32" s="106"/>
      <c r="M32" s="106"/>
    </row>
    <row r="34" spans="1:14">
      <c r="C34" s="109" t="s">
        <v>15</v>
      </c>
      <c r="D34" s="109"/>
      <c r="E34" s="109"/>
      <c r="F34" s="109"/>
      <c r="G34" s="109"/>
    </row>
    <row r="35" spans="1:14" ht="111.4" customHeight="1">
      <c r="C35" s="4" t="s">
        <v>17</v>
      </c>
      <c r="D35" s="4" t="s">
        <v>15</v>
      </c>
      <c r="E35" s="4" t="s">
        <v>18</v>
      </c>
      <c r="F35" s="4" t="s">
        <v>19</v>
      </c>
      <c r="G35" s="4" t="s">
        <v>20</v>
      </c>
    </row>
    <row r="36" spans="1:14">
      <c r="A36" s="110" t="s">
        <v>15</v>
      </c>
      <c r="B36" s="5" t="s">
        <v>17</v>
      </c>
      <c r="C36" s="31">
        <f>C9/$P$9</f>
        <v>0.18867924528301888</v>
      </c>
      <c r="D36" s="32">
        <f>D9/$P$10</f>
        <v>3.2258064516129032E-3</v>
      </c>
      <c r="E36" s="32">
        <f>E9/$P$11</f>
        <v>9.375E-2</v>
      </c>
      <c r="F36" s="32">
        <f>F9/$P$12</f>
        <v>0</v>
      </c>
      <c r="G36" s="33">
        <f>G9/$P$13</f>
        <v>0</v>
      </c>
    </row>
    <row r="37" spans="1:14">
      <c r="A37" s="110"/>
      <c r="B37" s="5" t="s">
        <v>15</v>
      </c>
      <c r="C37" s="34">
        <f>C10/$P$9</f>
        <v>0.56603773584905659</v>
      </c>
      <c r="D37" s="6">
        <f>D10/$P$10</f>
        <v>0.32258064516129031</v>
      </c>
      <c r="E37" s="6">
        <f>E10/$P$11</f>
        <v>3.125E-2</v>
      </c>
      <c r="F37" s="6">
        <f>F10/$P$12</f>
        <v>0.22988505747126436</v>
      </c>
      <c r="G37" s="35">
        <f>G10/$P$13</f>
        <v>0.57692307692307687</v>
      </c>
    </row>
    <row r="38" spans="1:14">
      <c r="A38" s="110"/>
      <c r="B38" s="5" t="s">
        <v>18</v>
      </c>
      <c r="C38" s="34">
        <f>C11/$P$9</f>
        <v>0.28301886792452829</v>
      </c>
      <c r="D38" s="6">
        <f>D11/$P$10</f>
        <v>9.6774193548387094E-2</v>
      </c>
      <c r="E38" s="6">
        <f>E11/$P$11</f>
        <v>0.125</v>
      </c>
      <c r="F38" s="6">
        <f>F11/$P$12</f>
        <v>0.11494252873563218</v>
      </c>
      <c r="G38" s="35">
        <f>G11/$P$13</f>
        <v>0.38461538461538464</v>
      </c>
    </row>
    <row r="39" spans="1:14">
      <c r="A39" s="110"/>
      <c r="B39" s="5" t="s">
        <v>19</v>
      </c>
      <c r="C39" s="34">
        <f>C12/$P$9</f>
        <v>0.18867924528301888</v>
      </c>
      <c r="D39" s="6">
        <f>D12/$P$10</f>
        <v>0.12903225806451613</v>
      </c>
      <c r="E39" s="6">
        <f>E12/$P$11</f>
        <v>1.2500000000000001E-2</v>
      </c>
      <c r="F39" s="6">
        <f>F12/$P$12</f>
        <v>4.5977011494252873E-2</v>
      </c>
      <c r="G39" s="35">
        <f>G12/$P$13</f>
        <v>0.11538461538461539</v>
      </c>
    </row>
    <row r="40" spans="1:14">
      <c r="A40" s="110"/>
      <c r="B40" s="5" t="s">
        <v>20</v>
      </c>
      <c r="C40" s="34">
        <f>C13/$P$9</f>
        <v>4.716981132075472E-2</v>
      </c>
      <c r="D40" s="6">
        <f>D13/$P$10</f>
        <v>3.2258064516129031E-2</v>
      </c>
      <c r="E40" s="6">
        <f>E13/$P$11</f>
        <v>6.2500000000000003E-3</v>
      </c>
      <c r="F40" s="6">
        <f>F13/$P$12</f>
        <v>1.1494252873563218E-2</v>
      </c>
      <c r="G40" s="35">
        <f>G13/$P$13</f>
        <v>3.8461538461538464E-2</v>
      </c>
    </row>
    <row r="41" spans="1:14" ht="17.25">
      <c r="C41" s="114" t="s">
        <v>41</v>
      </c>
      <c r="D41" s="114"/>
      <c r="E41" s="114"/>
      <c r="F41" s="114"/>
      <c r="G41" s="114"/>
      <c r="K41" s="8"/>
    </row>
    <row r="42" spans="1:14">
      <c r="C42" s="113" t="s">
        <v>42</v>
      </c>
      <c r="D42" s="113"/>
      <c r="E42" s="113"/>
      <c r="F42" s="113"/>
      <c r="G42" s="113"/>
    </row>
    <row r="45" spans="1:14">
      <c r="C45" s="109" t="s">
        <v>15</v>
      </c>
      <c r="D45" s="109"/>
      <c r="E45" s="109"/>
      <c r="F45" s="109"/>
      <c r="G45" s="109"/>
      <c r="J45" s="109" t="s">
        <v>15</v>
      </c>
      <c r="K45" s="109"/>
      <c r="L45" s="109"/>
      <c r="M45" s="109"/>
      <c r="N45" s="109"/>
    </row>
    <row r="46" spans="1:14" ht="112.7" customHeight="1">
      <c r="C46" s="4" t="s">
        <v>17</v>
      </c>
      <c r="D46" s="4" t="s">
        <v>15</v>
      </c>
      <c r="E46" s="4" t="s">
        <v>18</v>
      </c>
      <c r="F46" s="4" t="s">
        <v>19</v>
      </c>
      <c r="G46" s="4" t="s">
        <v>20</v>
      </c>
      <c r="J46" s="4" t="s">
        <v>17</v>
      </c>
      <c r="K46" s="4" t="s">
        <v>15</v>
      </c>
      <c r="L46" s="4" t="s">
        <v>18</v>
      </c>
      <c r="M46" s="4" t="s">
        <v>19</v>
      </c>
      <c r="N46" s="4" t="s">
        <v>20</v>
      </c>
    </row>
    <row r="47" spans="1:14">
      <c r="A47" s="110" t="s">
        <v>15</v>
      </c>
      <c r="B47" s="5" t="s">
        <v>17</v>
      </c>
      <c r="C47" s="31">
        <f t="array" ref="C47:G51">MINVERSE(J47:N51-C36:G40)</f>
        <v>1.3186554698101827</v>
      </c>
      <c r="D47" s="32">
        <v>3.5822254824820834E-2</v>
      </c>
      <c r="E47" s="32">
        <v>0.14353507283235739</v>
      </c>
      <c r="F47" s="32">
        <v>2.6914855294978592E-2</v>
      </c>
      <c r="G47" s="33">
        <v>8.2137164663232898E-2</v>
      </c>
      <c r="J47" s="44">
        <v>1</v>
      </c>
      <c r="K47" s="45">
        <f>0</f>
        <v>0</v>
      </c>
      <c r="L47" s="45">
        <f>0</f>
        <v>0</v>
      </c>
      <c r="M47" s="45">
        <f>0</f>
        <v>0</v>
      </c>
      <c r="N47" s="46">
        <f>0</f>
        <v>0</v>
      </c>
    </row>
    <row r="48" spans="1:14">
      <c r="A48" s="110"/>
      <c r="B48" s="5" t="s">
        <v>15</v>
      </c>
      <c r="C48" s="34">
        <v>1.3985132224744252</v>
      </c>
      <c r="D48" s="6">
        <v>1.6522619167237462</v>
      </c>
      <c r="E48" s="6">
        <v>0.22321183230797745</v>
      </c>
      <c r="F48" s="6">
        <v>0.43868241482278153</v>
      </c>
      <c r="G48" s="35">
        <v>1.1332837727361722</v>
      </c>
      <c r="J48" s="47">
        <f>0</f>
        <v>0</v>
      </c>
      <c r="K48" s="21">
        <v>1</v>
      </c>
      <c r="L48" s="21">
        <f>0</f>
        <v>0</v>
      </c>
      <c r="M48" s="21">
        <f>0</f>
        <v>0</v>
      </c>
      <c r="N48" s="48">
        <f>0</f>
        <v>0</v>
      </c>
    </row>
    <row r="49" spans="1:14">
      <c r="A49" s="110"/>
      <c r="B49" s="5" t="s">
        <v>18</v>
      </c>
      <c r="C49" s="34">
        <v>0.69697299202505347</v>
      </c>
      <c r="D49" s="6">
        <v>0.25315692447376958</v>
      </c>
      <c r="E49" s="6">
        <v>1.2344847514663428</v>
      </c>
      <c r="F49" s="6">
        <v>0.21782907890214306</v>
      </c>
      <c r="G49" s="35">
        <v>0.67182754473905615</v>
      </c>
      <c r="J49" s="47">
        <f>0</f>
        <v>0</v>
      </c>
      <c r="K49" s="21">
        <f>0</f>
        <v>0</v>
      </c>
      <c r="L49" s="21">
        <v>1</v>
      </c>
      <c r="M49" s="21">
        <f>0</f>
        <v>0</v>
      </c>
      <c r="N49" s="48">
        <f>0</f>
        <v>0</v>
      </c>
    </row>
    <row r="50" spans="1:14">
      <c r="A50" s="110"/>
      <c r="B50" s="5" t="s">
        <v>19</v>
      </c>
      <c r="C50" s="34">
        <v>0.47380655274236461</v>
      </c>
      <c r="D50" s="6">
        <v>0.24133572353901878</v>
      </c>
      <c r="E50" s="6">
        <v>7.7591495218429299E-2</v>
      </c>
      <c r="F50" s="6">
        <v>1.119431315820167</v>
      </c>
      <c r="G50" s="35">
        <v>0.31016979010920304</v>
      </c>
      <c r="J50" s="47">
        <f>0</f>
        <v>0</v>
      </c>
      <c r="K50" s="21">
        <f>0</f>
        <v>0</v>
      </c>
      <c r="L50" s="21">
        <f>0</f>
        <v>0</v>
      </c>
      <c r="M50" s="21">
        <v>1</v>
      </c>
      <c r="N50" s="48">
        <f>0</f>
        <v>0</v>
      </c>
    </row>
    <row r="51" spans="1:14">
      <c r="A51" s="110"/>
      <c r="B51" s="5" t="s">
        <v>20</v>
      </c>
      <c r="C51" s="34">
        <v>0.12180084071562741</v>
      </c>
      <c r="D51" s="6">
        <v>6.1718493324936549E-2</v>
      </c>
      <c r="E51" s="6">
        <v>2.3481421552482756E-2</v>
      </c>
      <c r="F51" s="6">
        <v>3.0835035553082927E-2</v>
      </c>
      <c r="G51" s="35">
        <v>1.0901238688823249</v>
      </c>
      <c r="J51" s="47">
        <f>0</f>
        <v>0</v>
      </c>
      <c r="K51" s="21">
        <f>0</f>
        <v>0</v>
      </c>
      <c r="L51" s="21">
        <f>0</f>
        <v>0</v>
      </c>
      <c r="M51" s="21">
        <f>0</f>
        <v>0</v>
      </c>
      <c r="N51" s="48">
        <v>1</v>
      </c>
    </row>
    <row r="52" spans="1:14" ht="18.75">
      <c r="C52" s="114" t="s">
        <v>43</v>
      </c>
      <c r="D52" s="114"/>
      <c r="E52" s="114"/>
      <c r="F52" s="114"/>
      <c r="G52" s="114"/>
      <c r="J52" s="114" t="s">
        <v>44</v>
      </c>
      <c r="K52" s="114"/>
      <c r="L52" s="114"/>
      <c r="M52" s="114"/>
      <c r="N52" s="114"/>
    </row>
    <row r="53" spans="1:14">
      <c r="C53" s="113" t="s">
        <v>42</v>
      </c>
      <c r="D53" s="113"/>
      <c r="E53" s="113"/>
      <c r="F53" s="113"/>
      <c r="G53" s="113"/>
      <c r="J53" s="113" t="s">
        <v>42</v>
      </c>
      <c r="K53" s="113"/>
      <c r="L53" s="113"/>
      <c r="M53" s="113"/>
      <c r="N53" s="113"/>
    </row>
    <row r="57" spans="1:14" ht="18.95" customHeight="1">
      <c r="A57" s="108" t="s">
        <v>45</v>
      </c>
      <c r="B57" s="108"/>
    </row>
    <row r="58" spans="1:14" ht="112.5" customHeight="1">
      <c r="A58" s="106" t="s">
        <v>46</v>
      </c>
      <c r="B58" s="106"/>
      <c r="C58" s="106"/>
      <c r="D58" s="106"/>
      <c r="E58" s="106"/>
      <c r="F58" s="106"/>
      <c r="G58" s="106"/>
      <c r="H58" s="106"/>
      <c r="I58" s="106"/>
      <c r="J58" s="106"/>
      <c r="K58" s="106"/>
      <c r="L58" s="106"/>
      <c r="M58" s="106"/>
    </row>
    <row r="61" spans="1:14">
      <c r="C61" s="109" t="s">
        <v>15</v>
      </c>
      <c r="D61" s="109"/>
      <c r="E61" s="109"/>
      <c r="F61" s="109"/>
      <c r="G61" s="109"/>
    </row>
    <row r="62" spans="1:14" ht="112.5" customHeight="1">
      <c r="C62" s="4" t="s">
        <v>17</v>
      </c>
      <c r="D62" s="4" t="s">
        <v>15</v>
      </c>
      <c r="E62" s="4" t="s">
        <v>18</v>
      </c>
      <c r="F62" s="4" t="s">
        <v>19</v>
      </c>
      <c r="G62" s="4" t="s">
        <v>20</v>
      </c>
    </row>
    <row r="63" spans="1:14">
      <c r="A63" s="110" t="s">
        <v>15</v>
      </c>
      <c r="B63" s="5" t="s">
        <v>17</v>
      </c>
      <c r="C63" s="31">
        <f>E22</f>
        <v>1.8867924528301887</v>
      </c>
      <c r="D63" s="32">
        <f>0</f>
        <v>0</v>
      </c>
      <c r="E63" s="32">
        <f>0</f>
        <v>0</v>
      </c>
      <c r="F63" s="32">
        <f>0</f>
        <v>0</v>
      </c>
      <c r="G63" s="33">
        <f>0</f>
        <v>0</v>
      </c>
      <c r="M63" s="5" t="s">
        <v>17</v>
      </c>
      <c r="N63" s="42">
        <f t="array" ref="N63:N67">MMULT(C63:G67,MMULT(C47:G51,N9:N13))</f>
        <v>200</v>
      </c>
    </row>
    <row r="64" spans="1:14">
      <c r="A64" s="110"/>
      <c r="B64" s="5" t="s">
        <v>15</v>
      </c>
      <c r="C64" s="34">
        <f>0</f>
        <v>0</v>
      </c>
      <c r="D64" s="6">
        <f>E23</f>
        <v>8.064516129032258</v>
      </c>
      <c r="E64" s="6">
        <f>0</f>
        <v>0</v>
      </c>
      <c r="F64" s="6">
        <f>0</f>
        <v>0</v>
      </c>
      <c r="G64" s="35">
        <f>0</f>
        <v>0</v>
      </c>
      <c r="M64" s="5" t="s">
        <v>15</v>
      </c>
      <c r="N64" s="43">
        <v>2499.9999999999995</v>
      </c>
    </row>
    <row r="65" spans="1:14">
      <c r="A65" s="110"/>
      <c r="B65" s="5" t="s">
        <v>18</v>
      </c>
      <c r="C65" s="34">
        <f>0</f>
        <v>0</v>
      </c>
      <c r="D65" s="6">
        <f>0</f>
        <v>0</v>
      </c>
      <c r="E65" s="6">
        <f>E24</f>
        <v>2.5</v>
      </c>
      <c r="F65" s="6">
        <f>0</f>
        <v>0</v>
      </c>
      <c r="G65" s="35">
        <f>0</f>
        <v>0</v>
      </c>
      <c r="M65" s="5" t="s">
        <v>18</v>
      </c>
      <c r="N65" s="43">
        <v>399.99999999999994</v>
      </c>
    </row>
    <row r="66" spans="1:14">
      <c r="A66" s="110"/>
      <c r="B66" s="5" t="s">
        <v>19</v>
      </c>
      <c r="C66" s="34">
        <f>0</f>
        <v>0</v>
      </c>
      <c r="D66" s="6">
        <f>0</f>
        <v>0</v>
      </c>
      <c r="E66" s="6">
        <f>0</f>
        <v>0</v>
      </c>
      <c r="F66" s="6">
        <f>E25</f>
        <v>11.494252873563218</v>
      </c>
      <c r="G66" s="35">
        <f>0</f>
        <v>0</v>
      </c>
      <c r="M66" s="5" t="s">
        <v>19</v>
      </c>
      <c r="N66" s="43">
        <v>999.99999999999966</v>
      </c>
    </row>
    <row r="67" spans="1:14">
      <c r="A67" s="110"/>
      <c r="B67" s="5" t="s">
        <v>20</v>
      </c>
      <c r="C67" s="34">
        <f>0</f>
        <v>0</v>
      </c>
      <c r="D67" s="6">
        <f>0</f>
        <v>0</v>
      </c>
      <c r="E67" s="6">
        <f>0</f>
        <v>0</v>
      </c>
      <c r="F67" s="6">
        <f>0</f>
        <v>0</v>
      </c>
      <c r="G67" s="35">
        <f>E26</f>
        <v>15.384615384615385</v>
      </c>
      <c r="M67" s="5" t="s">
        <v>20</v>
      </c>
      <c r="N67" s="43">
        <v>400</v>
      </c>
    </row>
    <row r="68" spans="1:14" ht="15.75">
      <c r="C68" s="114" t="s">
        <v>47</v>
      </c>
      <c r="D68" s="114"/>
      <c r="E68" s="114"/>
      <c r="F68" s="114"/>
      <c r="G68" s="114"/>
      <c r="N68" s="36" t="s">
        <v>48</v>
      </c>
    </row>
    <row r="69" spans="1:14">
      <c r="C69" s="113" t="s">
        <v>38</v>
      </c>
      <c r="D69" s="113"/>
      <c r="E69" s="113"/>
      <c r="F69" s="113"/>
      <c r="G69" s="113"/>
      <c r="N69" s="57" t="s">
        <v>37</v>
      </c>
    </row>
    <row r="71" spans="1:14" ht="14.25">
      <c r="L71" s="115" t="s">
        <v>49</v>
      </c>
      <c r="M71" s="115"/>
      <c r="N71" s="56">
        <f>SUM(N63:N67)</f>
        <v>4499.9999999999991</v>
      </c>
    </row>
    <row r="72" spans="1:14">
      <c r="C72" s="109" t="s">
        <v>16</v>
      </c>
      <c r="D72" s="109"/>
      <c r="E72" s="109"/>
      <c r="F72" s="109"/>
    </row>
    <row r="73" spans="1:14" s="1" customFormat="1" ht="68.45" customHeight="1">
      <c r="C73" s="4" t="s">
        <v>21</v>
      </c>
      <c r="D73" s="4" t="s">
        <v>22</v>
      </c>
      <c r="E73" s="4" t="s">
        <v>23</v>
      </c>
      <c r="F73" s="4" t="s">
        <v>24</v>
      </c>
    </row>
    <row r="74" spans="1:14" s="1" customFormat="1">
      <c r="A74" s="110" t="s">
        <v>15</v>
      </c>
      <c r="B74" s="5" t="s">
        <v>17</v>
      </c>
      <c r="C74" s="31">
        <f t="array" ref="C74:F78">MMULT(C63:G67,MMULT(C47:G51,I9:L13))</f>
        <v>82.31088778749907</v>
      </c>
      <c r="D74" s="32">
        <v>55.555575625520596</v>
      </c>
      <c r="E74" s="32">
        <v>5.8740751255241683</v>
      </c>
      <c r="F74" s="33">
        <v>56.259461461456162</v>
      </c>
    </row>
    <row r="75" spans="1:14" s="1" customFormat="1">
      <c r="A75" s="110"/>
      <c r="B75" s="5" t="s">
        <v>15</v>
      </c>
      <c r="C75" s="34">
        <v>743.43678111348561</v>
      </c>
      <c r="D75" s="6">
        <v>497.54543610715155</v>
      </c>
      <c r="E75" s="6">
        <v>579.88072404814773</v>
      </c>
      <c r="F75" s="35">
        <v>679.13705873121489</v>
      </c>
    </row>
    <row r="76" spans="1:14" s="1" customFormat="1">
      <c r="A76" s="110"/>
      <c r="B76" s="5" t="s">
        <v>18</v>
      </c>
      <c r="C76" s="34">
        <v>135.90152096477883</v>
      </c>
      <c r="D76" s="6">
        <v>98.396782520826605</v>
      </c>
      <c r="E76" s="6">
        <v>61.170667049496885</v>
      </c>
      <c r="F76" s="35">
        <v>104.5310294648977</v>
      </c>
    </row>
    <row r="77" spans="1:14" s="1" customFormat="1">
      <c r="A77" s="110"/>
      <c r="B77" s="5" t="s">
        <v>19</v>
      </c>
      <c r="C77" s="34">
        <v>322.03351418889923</v>
      </c>
      <c r="D77" s="6">
        <v>238.93914121422364</v>
      </c>
      <c r="E77" s="6">
        <v>165.6089358784362</v>
      </c>
      <c r="F77" s="35">
        <v>273.41840871844056</v>
      </c>
    </row>
    <row r="78" spans="1:14" s="1" customFormat="1">
      <c r="A78" s="110"/>
      <c r="B78" s="5" t="s">
        <v>20</v>
      </c>
      <c r="C78" s="34">
        <v>123.09290617187625</v>
      </c>
      <c r="D78" s="6">
        <v>109.82403572132658</v>
      </c>
      <c r="E78" s="6">
        <v>76.558566045325975</v>
      </c>
      <c r="F78" s="35">
        <v>90.524492061471179</v>
      </c>
    </row>
    <row r="79" spans="1:14" s="1" customFormat="1" ht="18.75">
      <c r="C79" s="112" t="s">
        <v>50</v>
      </c>
      <c r="D79" s="112"/>
      <c r="E79" s="112"/>
      <c r="F79" s="112"/>
    </row>
    <row r="80" spans="1:14" s="1" customFormat="1">
      <c r="C80" s="113" t="s">
        <v>37</v>
      </c>
      <c r="D80" s="113"/>
      <c r="E80" s="113"/>
      <c r="F80" s="113"/>
    </row>
    <row r="82" spans="1:14" ht="20.25">
      <c r="B82" s="55" t="s">
        <v>51</v>
      </c>
      <c r="C82" s="56">
        <f>SUM(C74:F78)</f>
        <v>4499.9999999999991</v>
      </c>
    </row>
    <row r="83" spans="1:14" ht="14.25">
      <c r="B83" s="3" t="s">
        <v>52</v>
      </c>
    </row>
    <row r="85" spans="1:14">
      <c r="C85" s="109" t="s">
        <v>15</v>
      </c>
      <c r="D85" s="109"/>
      <c r="E85" s="109"/>
      <c r="F85" s="109"/>
      <c r="G85" s="109"/>
      <c r="J85" s="109" t="s">
        <v>15</v>
      </c>
      <c r="K85" s="109"/>
      <c r="L85" s="109"/>
      <c r="M85" s="109"/>
      <c r="N85" s="109"/>
    </row>
    <row r="86" spans="1:14" ht="113.85" customHeight="1">
      <c r="C86" s="4" t="s">
        <v>17</v>
      </c>
      <c r="D86" s="4" t="s">
        <v>15</v>
      </c>
      <c r="E86" s="4" t="s">
        <v>18</v>
      </c>
      <c r="F86" s="4" t="s">
        <v>19</v>
      </c>
      <c r="G86" s="4" t="s">
        <v>20</v>
      </c>
      <c r="J86" s="4" t="s">
        <v>17</v>
      </c>
      <c r="K86" s="4" t="s">
        <v>15</v>
      </c>
      <c r="L86" s="4" t="s">
        <v>18</v>
      </c>
      <c r="M86" s="4" t="s">
        <v>19</v>
      </c>
      <c r="N86" s="4" t="s">
        <v>20</v>
      </c>
    </row>
    <row r="87" spans="1:14">
      <c r="A87" s="110" t="s">
        <v>15</v>
      </c>
      <c r="B87" s="5" t="s">
        <v>17</v>
      </c>
      <c r="C87" s="31">
        <f t="array" ref="C87:G91">MMULT(C63:G67,MMULT(C47:G51,J87:N91))</f>
        <v>174.16204318247694</v>
      </c>
      <c r="D87" s="32">
        <v>7.4348076051514935</v>
      </c>
      <c r="E87" s="32">
        <v>16.249253528191403</v>
      </c>
      <c r="F87" s="32">
        <v>0.91408942511248048</v>
      </c>
      <c r="G87" s="33">
        <v>1.2398062590676664</v>
      </c>
      <c r="J87" s="44">
        <f>N9</f>
        <v>70</v>
      </c>
      <c r="K87" s="45">
        <f>0</f>
        <v>0</v>
      </c>
      <c r="L87" s="45">
        <f>0</f>
        <v>0</v>
      </c>
      <c r="M87" s="45">
        <f>0</f>
        <v>0</v>
      </c>
      <c r="N87" s="46">
        <f>0</f>
        <v>0</v>
      </c>
    </row>
    <row r="88" spans="1:14">
      <c r="A88" s="110"/>
      <c r="B88" s="5" t="s">
        <v>15</v>
      </c>
      <c r="C88" s="34">
        <v>789.48327075169163</v>
      </c>
      <c r="D88" s="6">
        <v>1465.7162164484844</v>
      </c>
      <c r="E88" s="6">
        <v>108.00572531031168</v>
      </c>
      <c r="F88" s="6">
        <v>63.679705377500547</v>
      </c>
      <c r="G88" s="35">
        <v>73.115082112011109</v>
      </c>
      <c r="J88" s="47">
        <f>0</f>
        <v>0</v>
      </c>
      <c r="K88" s="21">
        <f>N10</f>
        <v>110</v>
      </c>
      <c r="L88" s="21">
        <f>0</f>
        <v>0</v>
      </c>
      <c r="M88" s="21">
        <f>0</f>
        <v>0</v>
      </c>
      <c r="N88" s="48">
        <f>0</f>
        <v>0</v>
      </c>
    </row>
    <row r="89" spans="1:14">
      <c r="A89" s="110"/>
      <c r="B89" s="5" t="s">
        <v>18</v>
      </c>
      <c r="C89" s="34">
        <v>121.97027360438435</v>
      </c>
      <c r="D89" s="6">
        <v>69.618154230286635</v>
      </c>
      <c r="E89" s="6">
        <v>185.17271271995142</v>
      </c>
      <c r="F89" s="6">
        <v>9.8023085505964378</v>
      </c>
      <c r="G89" s="35">
        <v>13.436550894781123</v>
      </c>
      <c r="J89" s="47">
        <f>0</f>
        <v>0</v>
      </c>
      <c r="K89" s="21">
        <f>0</f>
        <v>0</v>
      </c>
      <c r="L89" s="21">
        <f>N11</f>
        <v>60</v>
      </c>
      <c r="M89" s="21">
        <f>0</f>
        <v>0</v>
      </c>
      <c r="N89" s="48">
        <f>0</f>
        <v>0</v>
      </c>
    </row>
    <row r="90" spans="1:14">
      <c r="A90" s="110"/>
      <c r="B90" s="5" t="s">
        <v>19</v>
      </c>
      <c r="C90" s="34">
        <v>381.22366312604049</v>
      </c>
      <c r="D90" s="6">
        <v>305.13712171600076</v>
      </c>
      <c r="E90" s="6">
        <v>53.511376012709853</v>
      </c>
      <c r="F90" s="6">
        <v>231.60647913520694</v>
      </c>
      <c r="G90" s="35">
        <v>28.521360010041658</v>
      </c>
      <c r="J90" s="47">
        <f>0</f>
        <v>0</v>
      </c>
      <c r="K90" s="21">
        <f>0</f>
        <v>0</v>
      </c>
      <c r="L90" s="21">
        <f>0</f>
        <v>0</v>
      </c>
      <c r="M90" s="21">
        <f>N12</f>
        <v>18</v>
      </c>
      <c r="N90" s="48">
        <f>0</f>
        <v>0</v>
      </c>
    </row>
    <row r="91" spans="1:14">
      <c r="A91" s="110"/>
      <c r="B91" s="5" t="s">
        <v>20</v>
      </c>
      <c r="C91" s="34">
        <v>131.17013615529106</v>
      </c>
      <c r="D91" s="6">
        <v>104.44668101143108</v>
      </c>
      <c r="E91" s="6">
        <v>21.675158356137928</v>
      </c>
      <c r="F91" s="6">
        <v>8.5389329223921955</v>
      </c>
      <c r="G91" s="35">
        <v>134.16909155474769</v>
      </c>
      <c r="J91" s="47">
        <f>0</f>
        <v>0</v>
      </c>
      <c r="K91" s="21">
        <f>0</f>
        <v>0</v>
      </c>
      <c r="L91" s="21">
        <f>0</f>
        <v>0</v>
      </c>
      <c r="M91" s="21">
        <f>0</f>
        <v>0</v>
      </c>
      <c r="N91" s="48">
        <f>N13</f>
        <v>8</v>
      </c>
    </row>
    <row r="92" spans="1:14" ht="18.75">
      <c r="C92" s="114" t="s">
        <v>53</v>
      </c>
      <c r="D92" s="114"/>
      <c r="E92" s="114"/>
      <c r="F92" s="114"/>
      <c r="G92" s="114"/>
      <c r="J92" s="114" t="s">
        <v>54</v>
      </c>
      <c r="K92" s="114"/>
      <c r="L92" s="114"/>
      <c r="M92" s="114"/>
      <c r="N92" s="114"/>
    </row>
    <row r="93" spans="1:14">
      <c r="C93" s="113" t="s">
        <v>37</v>
      </c>
      <c r="D93" s="113"/>
      <c r="E93" s="113"/>
      <c r="F93" s="113"/>
      <c r="G93" s="113"/>
      <c r="J93" s="113" t="s">
        <v>31</v>
      </c>
      <c r="K93" s="113"/>
      <c r="L93" s="113"/>
      <c r="M93" s="113"/>
      <c r="N93" s="113"/>
    </row>
    <row r="94" spans="1:14" s="1" customFormat="1"/>
    <row r="95" spans="1:14" s="1" customFormat="1" ht="20.25">
      <c r="B95" s="55" t="s">
        <v>55</v>
      </c>
      <c r="C95" s="56">
        <f>SUM(C87:G91)</f>
        <v>4499.9999999999991</v>
      </c>
    </row>
    <row r="96" spans="1:14" s="1" customFormat="1"/>
    <row r="99" spans="1:16" ht="18.95" customHeight="1">
      <c r="A99" s="108" t="s">
        <v>56</v>
      </c>
      <c r="B99" s="108"/>
    </row>
    <row r="100" spans="1:16" ht="318.75" customHeight="1">
      <c r="A100" s="106" t="s">
        <v>57</v>
      </c>
      <c r="B100" s="106"/>
      <c r="C100" s="106"/>
      <c r="D100" s="106"/>
      <c r="E100" s="106"/>
      <c r="F100" s="106"/>
      <c r="G100" s="106"/>
      <c r="H100" s="106"/>
      <c r="I100" s="106"/>
      <c r="J100" s="106"/>
      <c r="K100" s="106"/>
      <c r="L100" s="106"/>
      <c r="M100" s="106"/>
    </row>
    <row r="102" spans="1:16">
      <c r="C102" s="109" t="s">
        <v>15</v>
      </c>
      <c r="D102" s="109"/>
      <c r="E102" s="109"/>
      <c r="F102" s="109"/>
      <c r="G102" s="109"/>
      <c r="L102" s="109" t="s">
        <v>15</v>
      </c>
      <c r="M102" s="109"/>
      <c r="N102" s="109"/>
      <c r="O102" s="109"/>
      <c r="P102" s="109"/>
    </row>
    <row r="103" spans="1:16" ht="120" customHeight="1">
      <c r="C103" s="4" t="s">
        <v>17</v>
      </c>
      <c r="D103" s="4" t="s">
        <v>15</v>
      </c>
      <c r="E103" s="4" t="s">
        <v>18</v>
      </c>
      <c r="F103" s="4" t="s">
        <v>19</v>
      </c>
      <c r="G103" s="4" t="s">
        <v>20</v>
      </c>
      <c r="L103" s="4" t="s">
        <v>17</v>
      </c>
      <c r="M103" s="4" t="s">
        <v>15</v>
      </c>
      <c r="N103" s="4" t="s">
        <v>18</v>
      </c>
      <c r="O103" s="4" t="s">
        <v>19</v>
      </c>
      <c r="P103" s="4" t="s">
        <v>20</v>
      </c>
    </row>
    <row r="104" spans="1:16">
      <c r="B104" s="5" t="s">
        <v>17</v>
      </c>
      <c r="C104" s="31">
        <f t="shared" ref="C104:E106" si="0">C36</f>
        <v>0.18867924528301888</v>
      </c>
      <c r="D104" s="32">
        <f t="shared" si="0"/>
        <v>3.2258064516129032E-3</v>
      </c>
      <c r="E104" s="32">
        <f t="shared" si="0"/>
        <v>9.375E-2</v>
      </c>
      <c r="F104" s="49">
        <f>0</f>
        <v>0</v>
      </c>
      <c r="G104" s="33">
        <f>G36</f>
        <v>0</v>
      </c>
      <c r="I104" s="42">
        <f>E22</f>
        <v>1.8867924528301887</v>
      </c>
      <c r="L104" s="31">
        <f>I104</f>
        <v>1.8867924528301887</v>
      </c>
      <c r="M104" s="32">
        <f>0</f>
        <v>0</v>
      </c>
      <c r="N104" s="32">
        <f>0</f>
        <v>0</v>
      </c>
      <c r="O104" s="32">
        <f>0</f>
        <v>0</v>
      </c>
      <c r="P104" s="33">
        <f>0</f>
        <v>0</v>
      </c>
    </row>
    <row r="105" spans="1:16">
      <c r="B105" s="5" t="s">
        <v>15</v>
      </c>
      <c r="C105" s="34">
        <f t="shared" si="0"/>
        <v>0.56603773584905659</v>
      </c>
      <c r="D105" s="6">
        <f t="shared" si="0"/>
        <v>0.32258064516129031</v>
      </c>
      <c r="E105" s="6">
        <f t="shared" si="0"/>
        <v>3.125E-2</v>
      </c>
      <c r="F105" s="10">
        <f>0</f>
        <v>0</v>
      </c>
      <c r="G105" s="35">
        <f>G37</f>
        <v>0.57692307692307687</v>
      </c>
      <c r="I105" s="43">
        <f>E23</f>
        <v>8.064516129032258</v>
      </c>
      <c r="L105" s="34">
        <f>0</f>
        <v>0</v>
      </c>
      <c r="M105" s="6">
        <f>I105</f>
        <v>8.064516129032258</v>
      </c>
      <c r="N105" s="6">
        <f>0</f>
        <v>0</v>
      </c>
      <c r="O105" s="6">
        <f>0</f>
        <v>0</v>
      </c>
      <c r="P105" s="35">
        <f>0</f>
        <v>0</v>
      </c>
    </row>
    <row r="106" spans="1:16">
      <c r="B106" s="5" t="s">
        <v>18</v>
      </c>
      <c r="C106" s="34">
        <f t="shared" si="0"/>
        <v>0.28301886792452829</v>
      </c>
      <c r="D106" s="6">
        <f t="shared" si="0"/>
        <v>9.6774193548387094E-2</v>
      </c>
      <c r="E106" s="6">
        <f t="shared" si="0"/>
        <v>0.125</v>
      </c>
      <c r="F106" s="10">
        <f>0</f>
        <v>0</v>
      </c>
      <c r="G106" s="35">
        <f>G38</f>
        <v>0.38461538461538464</v>
      </c>
      <c r="I106" s="43">
        <f>E24</f>
        <v>2.5</v>
      </c>
      <c r="L106" s="34">
        <f>0</f>
        <v>0</v>
      </c>
      <c r="M106" s="6">
        <f>0</f>
        <v>0</v>
      </c>
      <c r="N106" s="6">
        <f>I106</f>
        <v>2.5</v>
      </c>
      <c r="O106" s="6">
        <f>0</f>
        <v>0</v>
      </c>
      <c r="P106" s="35">
        <f>0</f>
        <v>0</v>
      </c>
    </row>
    <row r="107" spans="1:16">
      <c r="B107" s="5" t="s">
        <v>19</v>
      </c>
      <c r="C107" s="50">
        <f>0</f>
        <v>0</v>
      </c>
      <c r="D107" s="10">
        <v>0</v>
      </c>
      <c r="E107" s="10">
        <v>0</v>
      </c>
      <c r="F107" s="10">
        <f>0</f>
        <v>0</v>
      </c>
      <c r="G107" s="51">
        <v>0</v>
      </c>
      <c r="I107" s="52">
        <f>0</f>
        <v>0</v>
      </c>
      <c r="L107" s="34">
        <f>0</f>
        <v>0</v>
      </c>
      <c r="M107" s="6">
        <f>0</f>
        <v>0</v>
      </c>
      <c r="N107" s="6">
        <f>0</f>
        <v>0</v>
      </c>
      <c r="O107" s="11">
        <f>I107</f>
        <v>0</v>
      </c>
      <c r="P107" s="35">
        <f>0</f>
        <v>0</v>
      </c>
    </row>
    <row r="108" spans="1:16">
      <c r="B108" s="5" t="s">
        <v>20</v>
      </c>
      <c r="C108" s="34">
        <f>C40</f>
        <v>4.716981132075472E-2</v>
      </c>
      <c r="D108" s="6">
        <f>D40</f>
        <v>3.2258064516129031E-2</v>
      </c>
      <c r="E108" s="6">
        <f>E40</f>
        <v>6.2500000000000003E-3</v>
      </c>
      <c r="F108" s="10">
        <f>0</f>
        <v>0</v>
      </c>
      <c r="G108" s="35">
        <f>G40</f>
        <v>3.8461538461538464E-2</v>
      </c>
      <c r="I108" s="43">
        <f>E26</f>
        <v>15.384615384615385</v>
      </c>
      <c r="L108" s="34">
        <f>0</f>
        <v>0</v>
      </c>
      <c r="M108" s="6">
        <f>0</f>
        <v>0</v>
      </c>
      <c r="N108" s="6">
        <f>0</f>
        <v>0</v>
      </c>
      <c r="O108" s="6">
        <f>0</f>
        <v>0</v>
      </c>
      <c r="P108" s="35">
        <f>I108</f>
        <v>15.384615384615385</v>
      </c>
    </row>
    <row r="109" spans="1:16" ht="18.75">
      <c r="C109" s="114" t="s">
        <v>58</v>
      </c>
      <c r="D109" s="114"/>
      <c r="E109" s="114"/>
      <c r="F109" s="114"/>
      <c r="G109" s="114"/>
      <c r="I109" s="36" t="s">
        <v>59</v>
      </c>
      <c r="L109" s="114" t="s">
        <v>60</v>
      </c>
      <c r="M109" s="114"/>
      <c r="N109" s="114"/>
      <c r="O109" s="114"/>
      <c r="P109" s="114"/>
    </row>
    <row r="110" spans="1:16">
      <c r="C110" s="113" t="s">
        <v>42</v>
      </c>
      <c r="D110" s="113"/>
      <c r="E110" s="113"/>
      <c r="F110" s="113"/>
      <c r="G110" s="113"/>
      <c r="I110" s="57" t="s">
        <v>38</v>
      </c>
      <c r="L110" s="113" t="s">
        <v>38</v>
      </c>
      <c r="M110" s="113"/>
      <c r="N110" s="113"/>
      <c r="O110" s="113"/>
      <c r="P110" s="113"/>
    </row>
    <row r="113" spans="1:17">
      <c r="C113" s="109" t="s">
        <v>15</v>
      </c>
      <c r="D113" s="109"/>
      <c r="E113" s="109"/>
      <c r="F113" s="109"/>
      <c r="G113" s="109"/>
    </row>
    <row r="114" spans="1:17" ht="113.25" customHeight="1">
      <c r="C114" s="4" t="s">
        <v>17</v>
      </c>
      <c r="D114" s="4" t="s">
        <v>15</v>
      </c>
      <c r="E114" s="4" t="s">
        <v>18</v>
      </c>
      <c r="F114" s="4" t="s">
        <v>19</v>
      </c>
      <c r="G114" s="4" t="s">
        <v>20</v>
      </c>
    </row>
    <row r="115" spans="1:17">
      <c r="A115" s="110" t="s">
        <v>15</v>
      </c>
      <c r="B115" s="5" t="s">
        <v>17</v>
      </c>
      <c r="C115" s="31">
        <f t="array" ref="C115:G119">MINVERSE(J47:N51-C104:G108)</f>
        <v>1.3072635830328057</v>
      </c>
      <c r="D115" s="32">
        <v>3.0019740651092711E-2</v>
      </c>
      <c r="E115" s="32">
        <v>0.14166951499382668</v>
      </c>
      <c r="F115" s="49">
        <v>0</v>
      </c>
      <c r="G115" s="33">
        <v>7.4679650388186289E-2</v>
      </c>
      <c r="M115" s="5"/>
      <c r="N115" s="42">
        <f t="array" ref="N115:N119">MMULT(L104:P108,MMULT(C115:G119,N9:N13))</f>
        <v>196.05326488047487</v>
      </c>
      <c r="Q115" s="53">
        <f>N63-N115</f>
        <v>3.9467351195251297</v>
      </c>
    </row>
    <row r="116" spans="1:17">
      <c r="A116" s="110"/>
      <c r="B116" s="5" t="s">
        <v>15</v>
      </c>
      <c r="C116" s="34">
        <v>1.2128380499305935</v>
      </c>
      <c r="D116" s="6">
        <v>1.5576873443592656</v>
      </c>
      <c r="E116" s="6">
        <v>0.19280529998116611</v>
      </c>
      <c r="F116" s="10">
        <v>0</v>
      </c>
      <c r="G116" s="35">
        <v>1.0117345266080258</v>
      </c>
      <c r="M116" s="5"/>
      <c r="N116" s="43">
        <v>2225.0521418257654</v>
      </c>
      <c r="Q116" s="54">
        <f>N64-N116</f>
        <v>274.94785817423417</v>
      </c>
    </row>
    <row r="117" spans="1:17">
      <c r="A117" s="110"/>
      <c r="B117" s="5" t="s">
        <v>18</v>
      </c>
      <c r="C117" s="34">
        <v>0.60477542393571382</v>
      </c>
      <c r="D117" s="6">
        <v>0.20619563473517533</v>
      </c>
      <c r="E117" s="6">
        <v>1.2193862959423545</v>
      </c>
      <c r="F117" s="10">
        <v>0</v>
      </c>
      <c r="G117" s="35">
        <v>0.61147189921804701</v>
      </c>
      <c r="M117" s="5"/>
      <c r="N117" s="43">
        <v>357.67688111663722</v>
      </c>
      <c r="Q117" s="54">
        <f>N65-N117</f>
        <v>42.323118883362724</v>
      </c>
    </row>
    <row r="118" spans="1:17">
      <c r="A118" s="110"/>
      <c r="B118" s="5" t="s">
        <v>19</v>
      </c>
      <c r="C118" s="34">
        <v>0</v>
      </c>
      <c r="D118" s="6">
        <v>0</v>
      </c>
      <c r="E118" s="6">
        <v>0</v>
      </c>
      <c r="F118" s="10">
        <v>1</v>
      </c>
      <c r="G118" s="35">
        <v>0</v>
      </c>
      <c r="M118" s="5"/>
      <c r="N118" s="43">
        <v>0</v>
      </c>
      <c r="Q118" s="54">
        <f>N66-N118</f>
        <v>999.99999999999966</v>
      </c>
    </row>
    <row r="119" spans="1:17">
      <c r="A119" s="110"/>
      <c r="B119" s="5" t="s">
        <v>20</v>
      </c>
      <c r="C119" s="34">
        <v>0.10874971226082768</v>
      </c>
      <c r="D119" s="6">
        <v>5.5070836152595913E-2</v>
      </c>
      <c r="E119" s="6">
        <v>2.1344143025551241E-2</v>
      </c>
      <c r="F119" s="10">
        <v>0</v>
      </c>
      <c r="G119" s="35">
        <v>1.0815801589017779</v>
      </c>
      <c r="M119" s="5"/>
      <c r="N119" s="43">
        <v>363.13171827370445</v>
      </c>
      <c r="Q119" s="54">
        <f>N67-N119</f>
        <v>36.86828172629555</v>
      </c>
    </row>
    <row r="120" spans="1:17" ht="20.25">
      <c r="C120" s="114" t="s">
        <v>61</v>
      </c>
      <c r="D120" s="114"/>
      <c r="E120" s="114"/>
      <c r="F120" s="114"/>
      <c r="G120" s="114"/>
      <c r="N120" s="36" t="s">
        <v>62</v>
      </c>
      <c r="Q120" s="36" t="s">
        <v>63</v>
      </c>
    </row>
    <row r="121" spans="1:17">
      <c r="C121" s="113" t="s">
        <v>42</v>
      </c>
      <c r="D121" s="113"/>
      <c r="E121" s="113"/>
      <c r="F121" s="113"/>
      <c r="G121" s="113"/>
      <c r="N121" s="57" t="s">
        <v>37</v>
      </c>
      <c r="Q121" s="57" t="s">
        <v>37</v>
      </c>
    </row>
    <row r="125" spans="1:17" ht="18.95" customHeight="1">
      <c r="A125" s="108" t="s">
        <v>64</v>
      </c>
      <c r="B125" s="108"/>
    </row>
    <row r="126" spans="1:17" ht="44.25" customHeight="1">
      <c r="A126" s="106" t="s">
        <v>65</v>
      </c>
      <c r="B126" s="106"/>
      <c r="C126" s="106"/>
      <c r="D126" s="106"/>
      <c r="E126" s="106"/>
      <c r="F126" s="106"/>
      <c r="G126" s="106"/>
      <c r="H126" s="106"/>
      <c r="I126" s="106"/>
      <c r="J126" s="106"/>
      <c r="K126" s="106"/>
      <c r="L126" s="106"/>
      <c r="M126" s="106"/>
      <c r="N126" s="106"/>
      <c r="O126" s="106"/>
      <c r="P126" s="106"/>
    </row>
    <row r="127" spans="1:17" ht="42.75" customHeight="1">
      <c r="A127" s="106" t="s">
        <v>66</v>
      </c>
      <c r="B127" s="106"/>
      <c r="C127" s="106"/>
      <c r="D127" s="106"/>
      <c r="E127" s="106"/>
      <c r="F127" s="106"/>
      <c r="G127" s="106"/>
      <c r="H127" s="106"/>
      <c r="I127" s="106"/>
      <c r="J127" s="106"/>
      <c r="K127" s="106"/>
      <c r="L127" s="106"/>
      <c r="M127" s="106"/>
      <c r="N127" s="106"/>
      <c r="O127" s="106"/>
      <c r="P127" s="106"/>
    </row>
    <row r="128" spans="1:17">
      <c r="A128" s="12"/>
      <c r="B128" s="13"/>
    </row>
    <row r="129" spans="1:2">
      <c r="A129" s="12"/>
      <c r="B129" s="13"/>
    </row>
    <row r="130" spans="1:2">
      <c r="A130" s="12"/>
      <c r="B130" s="13"/>
    </row>
    <row r="131" spans="1:2">
      <c r="A131" s="12"/>
      <c r="B131" s="13"/>
    </row>
    <row r="132" spans="1:2">
      <c r="A132" s="12"/>
      <c r="B132" s="13"/>
    </row>
    <row r="133" spans="1:2">
      <c r="A133" s="12"/>
      <c r="B133" s="13"/>
    </row>
    <row r="134" spans="1:2">
      <c r="A134" s="12"/>
      <c r="B134" s="13"/>
    </row>
    <row r="135" spans="1:2">
      <c r="A135" s="12"/>
      <c r="B135" s="13"/>
    </row>
    <row r="136" spans="1:2">
      <c r="A136" s="12"/>
      <c r="B136" s="13"/>
    </row>
    <row r="137" spans="1:2">
      <c r="A137" s="12"/>
      <c r="B137" s="13"/>
    </row>
  </sheetData>
  <mergeCells count="59">
    <mergeCell ref="A127:P127"/>
    <mergeCell ref="A115:A119"/>
    <mergeCell ref="C120:G120"/>
    <mergeCell ref="C121:G121"/>
    <mergeCell ref="A125:B125"/>
    <mergeCell ref="A126:P126"/>
    <mergeCell ref="C109:G109"/>
    <mergeCell ref="L109:P109"/>
    <mergeCell ref="C110:G110"/>
    <mergeCell ref="L110:P110"/>
    <mergeCell ref="C113:G113"/>
    <mergeCell ref="C93:G93"/>
    <mergeCell ref="J93:N93"/>
    <mergeCell ref="A99:B99"/>
    <mergeCell ref="A100:M100"/>
    <mergeCell ref="C102:G102"/>
    <mergeCell ref="L102:P102"/>
    <mergeCell ref="C80:F80"/>
    <mergeCell ref="C85:G85"/>
    <mergeCell ref="J85:N85"/>
    <mergeCell ref="A87:A91"/>
    <mergeCell ref="C92:G92"/>
    <mergeCell ref="J92:N92"/>
    <mergeCell ref="C69:G69"/>
    <mergeCell ref="L71:M71"/>
    <mergeCell ref="C72:F72"/>
    <mergeCell ref="A74:A78"/>
    <mergeCell ref="C79:F79"/>
    <mergeCell ref="A57:B57"/>
    <mergeCell ref="A58:M58"/>
    <mergeCell ref="C61:G61"/>
    <mergeCell ref="A63:A67"/>
    <mergeCell ref="C68:G68"/>
    <mergeCell ref="J45:N45"/>
    <mergeCell ref="A47:A51"/>
    <mergeCell ref="C52:G52"/>
    <mergeCell ref="J52:N52"/>
    <mergeCell ref="C53:G53"/>
    <mergeCell ref="J53:N53"/>
    <mergeCell ref="C34:G34"/>
    <mergeCell ref="A36:A40"/>
    <mergeCell ref="C41:G41"/>
    <mergeCell ref="C42:G42"/>
    <mergeCell ref="C45:G45"/>
    <mergeCell ref="A18:B18"/>
    <mergeCell ref="A19:M19"/>
    <mergeCell ref="A22:A26"/>
    <mergeCell ref="A31:B31"/>
    <mergeCell ref="A32:M32"/>
    <mergeCell ref="A9:A13"/>
    <mergeCell ref="C14:G14"/>
    <mergeCell ref="I14:L14"/>
    <mergeCell ref="C15:G15"/>
    <mergeCell ref="I15:L15"/>
    <mergeCell ref="A2:M2"/>
    <mergeCell ref="A4:B4"/>
    <mergeCell ref="A5:M5"/>
    <mergeCell ref="C7:G7"/>
    <mergeCell ref="I7:L7"/>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AMG296"/>
  <sheetViews>
    <sheetView zoomScale="110" zoomScaleNormal="110" workbookViewId="0">
      <selection activeCell="BG63" sqref="BG63"/>
    </sheetView>
  </sheetViews>
  <sheetFormatPr defaultColWidth="11.5703125" defaultRowHeight="12.75"/>
  <cols>
    <col min="1" max="1" width="7.85546875" style="1" customWidth="1"/>
    <col min="2" max="2" width="6.5703125" style="1" customWidth="1"/>
    <col min="3" max="3" width="29.140625" style="1" customWidth="1"/>
    <col min="4" max="13" width="6.140625" style="1" customWidth="1"/>
    <col min="14" max="14" width="14.7109375" style="1" customWidth="1"/>
    <col min="15" max="23" width="6.140625" style="1" customWidth="1"/>
    <col min="24" max="24" width="5.140625" style="1" customWidth="1"/>
    <col min="25" max="28" width="6.140625" style="1" customWidth="1"/>
    <col min="29" max="29" width="7.5703125" style="1" customWidth="1"/>
    <col min="30" max="30" width="6.140625" style="1" customWidth="1"/>
    <col min="31" max="31" width="6.85546875" style="1" customWidth="1"/>
    <col min="32" max="32" width="6.140625" style="1" customWidth="1"/>
    <col min="33" max="34" width="5.140625" style="1" customWidth="1"/>
    <col min="35" max="43" width="6.140625" style="1" customWidth="1"/>
    <col min="44" max="44" width="5.140625" style="1" customWidth="1"/>
    <col min="45" max="45" width="6.140625" style="1" customWidth="1"/>
    <col min="46" max="48" width="5.140625" style="1" customWidth="1"/>
    <col min="49" max="57" width="6.140625" style="1" customWidth="1"/>
    <col min="58" max="58" width="5.140625" style="1" customWidth="1"/>
    <col min="59" max="59" width="6.140625" style="1" customWidth="1"/>
    <col min="60" max="60" width="6.28515625" style="1" customWidth="1"/>
    <col min="61" max="66" width="5.140625" style="1" customWidth="1"/>
    <col min="67" max="1021" width="11.5703125" style="1"/>
  </cols>
  <sheetData>
    <row r="2" spans="1:15" ht="46.5" customHeight="1">
      <c r="A2" s="106" t="s">
        <v>67</v>
      </c>
      <c r="B2" s="106"/>
      <c r="C2" s="106"/>
      <c r="D2" s="106"/>
      <c r="E2" s="106"/>
      <c r="F2" s="106"/>
      <c r="G2" s="106"/>
      <c r="H2" s="106"/>
      <c r="I2" s="106"/>
      <c r="J2" s="106"/>
      <c r="K2" s="106"/>
      <c r="L2" s="106"/>
      <c r="M2" s="106"/>
      <c r="N2" s="106"/>
      <c r="O2" s="106"/>
    </row>
    <row r="3" spans="1:15">
      <c r="C3" s="3"/>
      <c r="D3" s="3"/>
      <c r="E3" s="3"/>
      <c r="F3" s="3"/>
      <c r="G3" s="3"/>
    </row>
    <row r="4" spans="1:15" ht="18.95" customHeight="1">
      <c r="A4" s="116" t="s">
        <v>13</v>
      </c>
      <c r="B4" s="116"/>
      <c r="C4" s="116"/>
      <c r="D4" s="3"/>
      <c r="E4" s="3"/>
      <c r="F4" s="3"/>
      <c r="G4" s="3"/>
    </row>
    <row r="5" spans="1:15" ht="68.25" customHeight="1">
      <c r="A5" s="117" t="s">
        <v>68</v>
      </c>
      <c r="B5" s="117"/>
      <c r="C5" s="117"/>
      <c r="D5" s="117"/>
      <c r="E5" s="117"/>
      <c r="F5" s="117"/>
      <c r="G5" s="117"/>
      <c r="H5" s="117"/>
      <c r="I5" s="117"/>
      <c r="J5" s="117"/>
      <c r="K5" s="117"/>
      <c r="L5" s="117"/>
      <c r="M5" s="117"/>
      <c r="N5" s="117"/>
      <c r="O5" s="117"/>
    </row>
    <row r="50" spans="2:59">
      <c r="D50" s="109" t="s">
        <v>69</v>
      </c>
      <c r="E50" s="109"/>
      <c r="F50" s="109"/>
      <c r="G50" s="109"/>
      <c r="H50" s="109"/>
      <c r="I50" s="109"/>
      <c r="J50" s="109"/>
      <c r="K50" s="109"/>
      <c r="L50" s="109"/>
      <c r="M50" s="109"/>
      <c r="O50" s="109" t="s">
        <v>70</v>
      </c>
      <c r="P50" s="109"/>
      <c r="Q50" s="109"/>
      <c r="R50" s="109"/>
      <c r="S50" s="109"/>
      <c r="T50" s="109"/>
      <c r="U50" s="109"/>
      <c r="V50" s="109"/>
      <c r="W50" s="109"/>
      <c r="Y50" s="109" t="s">
        <v>71</v>
      </c>
      <c r="Z50" s="109"/>
      <c r="AA50" s="109"/>
      <c r="AB50" s="109"/>
      <c r="AI50" s="109" t="s">
        <v>70</v>
      </c>
      <c r="AJ50" s="109"/>
      <c r="AK50" s="109"/>
      <c r="AL50" s="109"/>
      <c r="AM50" s="109"/>
      <c r="AN50" s="109"/>
      <c r="AO50" s="109"/>
      <c r="AP50" s="109"/>
      <c r="AQ50" s="109"/>
      <c r="AW50" s="109" t="s">
        <v>70</v>
      </c>
      <c r="AX50" s="109"/>
      <c r="AY50" s="109"/>
      <c r="AZ50" s="109"/>
      <c r="BA50" s="109"/>
      <c r="BB50" s="109"/>
      <c r="BC50" s="109"/>
      <c r="BD50" s="109"/>
      <c r="BE50" s="109"/>
    </row>
    <row r="51" spans="2:59" ht="157.5" customHeight="1">
      <c r="D51" s="4" t="s">
        <v>72</v>
      </c>
      <c r="E51" s="4" t="s">
        <v>73</v>
      </c>
      <c r="F51" s="4" t="s">
        <v>74</v>
      </c>
      <c r="G51" s="4" t="s">
        <v>75</v>
      </c>
      <c r="H51" s="4" t="s">
        <v>76</v>
      </c>
      <c r="I51" s="4" t="s">
        <v>77</v>
      </c>
      <c r="J51" s="4" t="s">
        <v>78</v>
      </c>
      <c r="K51" s="4" t="s">
        <v>79</v>
      </c>
      <c r="L51" s="4" t="s">
        <v>80</v>
      </c>
      <c r="M51" s="4" t="s">
        <v>81</v>
      </c>
      <c r="N51" s="14"/>
      <c r="O51" s="15" t="s">
        <v>82</v>
      </c>
      <c r="P51" s="15" t="s">
        <v>83</v>
      </c>
      <c r="Q51" s="15" t="s">
        <v>84</v>
      </c>
      <c r="R51" s="15" t="s">
        <v>85</v>
      </c>
      <c r="S51" s="15" t="s">
        <v>86</v>
      </c>
      <c r="T51" s="15" t="s">
        <v>87</v>
      </c>
      <c r="U51" s="15" t="s">
        <v>88</v>
      </c>
      <c r="V51" s="15" t="s">
        <v>89</v>
      </c>
      <c r="W51" s="15" t="s">
        <v>90</v>
      </c>
      <c r="Y51" s="15" t="s">
        <v>15</v>
      </c>
      <c r="Z51" s="15" t="s">
        <v>91</v>
      </c>
      <c r="AA51" s="15" t="s">
        <v>92</v>
      </c>
      <c r="AB51" s="15" t="s">
        <v>24</v>
      </c>
      <c r="AI51" s="15" t="s">
        <v>82</v>
      </c>
      <c r="AJ51" s="15" t="s">
        <v>83</v>
      </c>
      <c r="AK51" s="15" t="s">
        <v>84</v>
      </c>
      <c r="AL51" s="91" t="s">
        <v>85</v>
      </c>
      <c r="AM51" s="15" t="s">
        <v>86</v>
      </c>
      <c r="AN51" s="15" t="s">
        <v>87</v>
      </c>
      <c r="AO51" s="15" t="s">
        <v>88</v>
      </c>
      <c r="AP51" s="15" t="s">
        <v>89</v>
      </c>
      <c r="AQ51" s="15" t="s">
        <v>90</v>
      </c>
      <c r="AW51" s="15" t="s">
        <v>82</v>
      </c>
      <c r="AX51" s="15" t="s">
        <v>83</v>
      </c>
      <c r="AY51" s="15" t="s">
        <v>84</v>
      </c>
      <c r="AZ51" s="15" t="s">
        <v>85</v>
      </c>
      <c r="BA51" s="15" t="s">
        <v>86</v>
      </c>
      <c r="BB51" s="15" t="s">
        <v>87</v>
      </c>
      <c r="BC51" s="15" t="s">
        <v>88</v>
      </c>
      <c r="BD51" s="15" t="s">
        <v>89</v>
      </c>
      <c r="BE51" s="15" t="s">
        <v>90</v>
      </c>
    </row>
    <row r="52" spans="2:59">
      <c r="B52" s="118" t="s">
        <v>69</v>
      </c>
      <c r="C52" s="5" t="s">
        <v>72</v>
      </c>
      <c r="O52" s="70">
        <v>0</v>
      </c>
      <c r="P52" s="71">
        <v>0</v>
      </c>
      <c r="Q52" s="71">
        <v>0</v>
      </c>
      <c r="R52" s="71">
        <v>0</v>
      </c>
      <c r="S52" s="72">
        <v>1000</v>
      </c>
      <c r="T52" s="72">
        <v>0</v>
      </c>
      <c r="U52" s="72">
        <v>0</v>
      </c>
      <c r="V52" s="72">
        <v>0</v>
      </c>
      <c r="W52" s="73">
        <v>0</v>
      </c>
      <c r="Y52" s="83">
        <f>0</f>
        <v>0</v>
      </c>
      <c r="Z52" s="84">
        <f>0</f>
        <v>0</v>
      </c>
      <c r="AA52" s="84">
        <f>0</f>
        <v>0</v>
      </c>
      <c r="AB52" s="85">
        <f>0</f>
        <v>0</v>
      </c>
      <c r="AD52" s="63">
        <f t="shared" ref="AD52:AD61" si="0">SUM(Y52:AB52)</f>
        <v>0</v>
      </c>
      <c r="AF52" s="63">
        <f t="shared" ref="AF52:AF61" si="1">SUM(O52:W52,Y52:AB52)</f>
        <v>1000</v>
      </c>
      <c r="AI52" s="70">
        <v>0</v>
      </c>
      <c r="AJ52" s="71">
        <v>0</v>
      </c>
      <c r="AK52" s="71">
        <v>0</v>
      </c>
      <c r="AL52" s="71">
        <v>0</v>
      </c>
      <c r="AM52" s="72">
        <v>0</v>
      </c>
      <c r="AN52" s="72">
        <v>0</v>
      </c>
      <c r="AO52" s="72">
        <v>0</v>
      </c>
      <c r="AP52" s="72">
        <v>0</v>
      </c>
      <c r="AQ52" s="73">
        <v>0</v>
      </c>
      <c r="AS52" s="63">
        <f t="shared" ref="AS52:AS61" si="2">SUM(AI52:AQ52)</f>
        <v>0</v>
      </c>
      <c r="AW52" s="70">
        <f t="shared" ref="AW52:AW61" si="3">O52-AI52</f>
        <v>0</v>
      </c>
      <c r="AX52" s="71">
        <f t="shared" ref="AX52:AX61" si="4">P52-AJ52</f>
        <v>0</v>
      </c>
      <c r="AY52" s="71">
        <f t="shared" ref="AY52:AY61" si="5">Q52-AK52</f>
        <v>0</v>
      </c>
      <c r="AZ52" s="71">
        <f t="shared" ref="AZ52:AZ61" si="6">R52-AL52</f>
        <v>0</v>
      </c>
      <c r="BA52" s="72">
        <f t="shared" ref="BA52:BA61" si="7">S52-AM52</f>
        <v>1000</v>
      </c>
      <c r="BB52" s="72">
        <f t="shared" ref="BB52:BB61" si="8">T52-AN52</f>
        <v>0</v>
      </c>
      <c r="BC52" s="72">
        <f t="shared" ref="BC52:BC61" si="9">U52-AO52</f>
        <v>0</v>
      </c>
      <c r="BD52" s="72">
        <f t="shared" ref="BD52:BD61" si="10">V52-AP52</f>
        <v>0</v>
      </c>
      <c r="BE52" s="73">
        <f t="shared" ref="BE52:BE61" si="11">W52-AQ52</f>
        <v>0</v>
      </c>
      <c r="BG52" s="63">
        <f t="shared" ref="BG52:BG61" si="12">SUM(AW52:BE52)</f>
        <v>1000</v>
      </c>
    </row>
    <row r="53" spans="2:59">
      <c r="B53" s="118"/>
      <c r="C53" s="5" t="s">
        <v>73</v>
      </c>
      <c r="O53" s="74">
        <v>0</v>
      </c>
      <c r="P53" s="22">
        <f>0</f>
        <v>0</v>
      </c>
      <c r="Q53" s="22">
        <f>0</f>
        <v>0</v>
      </c>
      <c r="R53" s="22">
        <f>0</f>
        <v>0</v>
      </c>
      <c r="S53" s="25">
        <v>0</v>
      </c>
      <c r="T53" s="25">
        <v>2000</v>
      </c>
      <c r="U53" s="25">
        <v>0</v>
      </c>
      <c r="V53" s="25">
        <v>0</v>
      </c>
      <c r="W53" s="75">
        <v>0</v>
      </c>
      <c r="Y53" s="86">
        <f>0</f>
        <v>0</v>
      </c>
      <c r="Z53" s="16">
        <f>0</f>
        <v>0</v>
      </c>
      <c r="AA53" s="16">
        <f>0</f>
        <v>0</v>
      </c>
      <c r="AB53" s="87">
        <f>0</f>
        <v>0</v>
      </c>
      <c r="AD53" s="64">
        <f t="shared" si="0"/>
        <v>0</v>
      </c>
      <c r="AF53" s="64">
        <f t="shared" si="1"/>
        <v>2000</v>
      </c>
      <c r="AI53" s="74">
        <v>0</v>
      </c>
      <c r="AJ53" s="22">
        <f>0</f>
        <v>0</v>
      </c>
      <c r="AK53" s="22">
        <f>0</f>
        <v>0</v>
      </c>
      <c r="AL53" s="22">
        <f>0</f>
        <v>0</v>
      </c>
      <c r="AM53" s="25">
        <v>0</v>
      </c>
      <c r="AN53" s="25">
        <v>0</v>
      </c>
      <c r="AO53" s="25">
        <v>0</v>
      </c>
      <c r="AP53" s="25">
        <v>0</v>
      </c>
      <c r="AQ53" s="75">
        <v>0</v>
      </c>
      <c r="AS53" s="64">
        <f t="shared" si="2"/>
        <v>0</v>
      </c>
      <c r="AW53" s="74">
        <f t="shared" si="3"/>
        <v>0</v>
      </c>
      <c r="AX53" s="22">
        <f t="shared" si="4"/>
        <v>0</v>
      </c>
      <c r="AY53" s="22">
        <f t="shared" si="5"/>
        <v>0</v>
      </c>
      <c r="AZ53" s="22">
        <f t="shared" si="6"/>
        <v>0</v>
      </c>
      <c r="BA53" s="25">
        <f t="shared" si="7"/>
        <v>0</v>
      </c>
      <c r="BB53" s="25">
        <f t="shared" si="8"/>
        <v>2000</v>
      </c>
      <c r="BC53" s="25">
        <f t="shared" si="9"/>
        <v>0</v>
      </c>
      <c r="BD53" s="25">
        <f t="shared" si="10"/>
        <v>0</v>
      </c>
      <c r="BE53" s="75">
        <f t="shared" si="11"/>
        <v>0</v>
      </c>
      <c r="BG53" s="64">
        <f t="shared" si="12"/>
        <v>2000</v>
      </c>
    </row>
    <row r="54" spans="2:59">
      <c r="B54" s="118"/>
      <c r="C54" s="5" t="s">
        <v>74</v>
      </c>
      <c r="O54" s="74">
        <v>0</v>
      </c>
      <c r="P54" s="22">
        <f>0</f>
        <v>0</v>
      </c>
      <c r="Q54" s="22">
        <f>0</f>
        <v>0</v>
      </c>
      <c r="R54" s="22">
        <f>0</f>
        <v>0</v>
      </c>
      <c r="S54" s="25">
        <v>0</v>
      </c>
      <c r="T54" s="25">
        <v>3000</v>
      </c>
      <c r="U54" s="25">
        <v>0</v>
      </c>
      <c r="V54" s="25">
        <v>0</v>
      </c>
      <c r="W54" s="75">
        <v>0</v>
      </c>
      <c r="Y54" s="86">
        <f>0</f>
        <v>0</v>
      </c>
      <c r="Z54" s="16">
        <f>0</f>
        <v>0</v>
      </c>
      <c r="AA54" s="16">
        <f>0</f>
        <v>0</v>
      </c>
      <c r="AB54" s="87">
        <f>0</f>
        <v>0</v>
      </c>
      <c r="AD54" s="64">
        <f t="shared" si="0"/>
        <v>0</v>
      </c>
      <c r="AF54" s="64">
        <f t="shared" si="1"/>
        <v>3000</v>
      </c>
      <c r="AI54" s="74">
        <v>0</v>
      </c>
      <c r="AJ54" s="22">
        <f>0</f>
        <v>0</v>
      </c>
      <c r="AK54" s="22">
        <f>0</f>
        <v>0</v>
      </c>
      <c r="AL54" s="22">
        <f>0</f>
        <v>0</v>
      </c>
      <c r="AM54" s="25">
        <v>0</v>
      </c>
      <c r="AN54" s="25">
        <v>0</v>
      </c>
      <c r="AO54" s="25">
        <v>0</v>
      </c>
      <c r="AP54" s="25">
        <v>0</v>
      </c>
      <c r="AQ54" s="75">
        <v>0</v>
      </c>
      <c r="AS54" s="64">
        <f t="shared" si="2"/>
        <v>0</v>
      </c>
      <c r="AW54" s="74">
        <f t="shared" si="3"/>
        <v>0</v>
      </c>
      <c r="AX54" s="22">
        <f t="shared" si="4"/>
        <v>0</v>
      </c>
      <c r="AY54" s="22">
        <f t="shared" si="5"/>
        <v>0</v>
      </c>
      <c r="AZ54" s="22">
        <f t="shared" si="6"/>
        <v>0</v>
      </c>
      <c r="BA54" s="25">
        <f t="shared" si="7"/>
        <v>0</v>
      </c>
      <c r="BB54" s="25">
        <f t="shared" si="8"/>
        <v>3000</v>
      </c>
      <c r="BC54" s="25">
        <f t="shared" si="9"/>
        <v>0</v>
      </c>
      <c r="BD54" s="25">
        <f t="shared" si="10"/>
        <v>0</v>
      </c>
      <c r="BE54" s="75">
        <f t="shared" si="11"/>
        <v>0</v>
      </c>
      <c r="BG54" s="64">
        <f t="shared" si="12"/>
        <v>3000</v>
      </c>
    </row>
    <row r="55" spans="2:59">
      <c r="B55" s="118"/>
      <c r="C55" s="5" t="s">
        <v>75</v>
      </c>
      <c r="O55" s="74">
        <v>0</v>
      </c>
      <c r="P55" s="22">
        <f>0</f>
        <v>0</v>
      </c>
      <c r="Q55" s="22">
        <f>0</f>
        <v>0</v>
      </c>
      <c r="R55" s="22">
        <f>0</f>
        <v>0</v>
      </c>
      <c r="S55" s="25">
        <v>0</v>
      </c>
      <c r="T55" s="25">
        <v>0</v>
      </c>
      <c r="U55" s="25">
        <v>0</v>
      </c>
      <c r="V55" s="25">
        <v>0</v>
      </c>
      <c r="W55" s="75">
        <v>2000</v>
      </c>
      <c r="Y55" s="86">
        <f>0</f>
        <v>0</v>
      </c>
      <c r="Z55" s="16">
        <f>0</f>
        <v>0</v>
      </c>
      <c r="AA55" s="16">
        <f>0</f>
        <v>0</v>
      </c>
      <c r="AB55" s="87">
        <f>0</f>
        <v>0</v>
      </c>
      <c r="AD55" s="64">
        <f t="shared" si="0"/>
        <v>0</v>
      </c>
      <c r="AF55" s="64">
        <f t="shared" si="1"/>
        <v>2000</v>
      </c>
      <c r="AI55" s="74">
        <v>0</v>
      </c>
      <c r="AJ55" s="22">
        <f>0</f>
        <v>0</v>
      </c>
      <c r="AK55" s="22">
        <f>0</f>
        <v>0</v>
      </c>
      <c r="AL55" s="22">
        <f>0</f>
        <v>0</v>
      </c>
      <c r="AM55" s="25">
        <v>0</v>
      </c>
      <c r="AN55" s="25">
        <v>0</v>
      </c>
      <c r="AO55" s="25">
        <v>0</v>
      </c>
      <c r="AP55" s="25">
        <v>0</v>
      </c>
      <c r="AQ55" s="75">
        <v>0</v>
      </c>
      <c r="AS55" s="64">
        <f t="shared" si="2"/>
        <v>0</v>
      </c>
      <c r="AW55" s="74">
        <f t="shared" si="3"/>
        <v>0</v>
      </c>
      <c r="AX55" s="22">
        <f t="shared" si="4"/>
        <v>0</v>
      </c>
      <c r="AY55" s="22">
        <f t="shared" si="5"/>
        <v>0</v>
      </c>
      <c r="AZ55" s="22">
        <f t="shared" si="6"/>
        <v>0</v>
      </c>
      <c r="BA55" s="25">
        <f t="shared" si="7"/>
        <v>0</v>
      </c>
      <c r="BB55" s="25">
        <f t="shared" si="8"/>
        <v>0</v>
      </c>
      <c r="BC55" s="25">
        <f t="shared" si="9"/>
        <v>0</v>
      </c>
      <c r="BD55" s="25">
        <f t="shared" si="10"/>
        <v>0</v>
      </c>
      <c r="BE55" s="75">
        <f t="shared" si="11"/>
        <v>2000</v>
      </c>
      <c r="BG55" s="64">
        <f t="shared" si="12"/>
        <v>2000</v>
      </c>
    </row>
    <row r="56" spans="2:59">
      <c r="B56" s="118"/>
      <c r="C56" s="5" t="s">
        <v>76</v>
      </c>
      <c r="O56" s="74">
        <v>0</v>
      </c>
      <c r="P56" s="22">
        <f>0</f>
        <v>0</v>
      </c>
      <c r="Q56" s="22">
        <f>0</f>
        <v>0</v>
      </c>
      <c r="R56" s="22">
        <f>0</f>
        <v>0</v>
      </c>
      <c r="S56" s="25">
        <v>0</v>
      </c>
      <c r="T56" s="25">
        <v>0</v>
      </c>
      <c r="U56" s="25">
        <v>800</v>
      </c>
      <c r="V56" s="25">
        <v>0</v>
      </c>
      <c r="W56" s="75">
        <v>0</v>
      </c>
      <c r="Y56" s="86">
        <v>0</v>
      </c>
      <c r="Z56" s="16">
        <v>0</v>
      </c>
      <c r="AA56" s="16">
        <v>0</v>
      </c>
      <c r="AB56" s="87">
        <v>200</v>
      </c>
      <c r="AD56" s="64">
        <f t="shared" si="0"/>
        <v>200</v>
      </c>
      <c r="AF56" s="64">
        <f t="shared" si="1"/>
        <v>1000</v>
      </c>
      <c r="AI56" s="74">
        <v>0</v>
      </c>
      <c r="AJ56" s="22">
        <f>0</f>
        <v>0</v>
      </c>
      <c r="AK56" s="22">
        <f>0</f>
        <v>0</v>
      </c>
      <c r="AL56" s="22">
        <f>0</f>
        <v>0</v>
      </c>
      <c r="AM56" s="25">
        <v>0</v>
      </c>
      <c r="AN56" s="25">
        <v>0</v>
      </c>
      <c r="AO56" s="25">
        <v>0</v>
      </c>
      <c r="AP56" s="25">
        <v>0</v>
      </c>
      <c r="AQ56" s="75">
        <v>0</v>
      </c>
      <c r="AS56" s="64">
        <f t="shared" si="2"/>
        <v>0</v>
      </c>
      <c r="AW56" s="74">
        <f t="shared" si="3"/>
        <v>0</v>
      </c>
      <c r="AX56" s="22">
        <f t="shared" si="4"/>
        <v>0</v>
      </c>
      <c r="AY56" s="22">
        <f t="shared" si="5"/>
        <v>0</v>
      </c>
      <c r="AZ56" s="22">
        <f t="shared" si="6"/>
        <v>0</v>
      </c>
      <c r="BA56" s="25">
        <f t="shared" si="7"/>
        <v>0</v>
      </c>
      <c r="BB56" s="25">
        <f t="shared" si="8"/>
        <v>0</v>
      </c>
      <c r="BC56" s="25">
        <f t="shared" si="9"/>
        <v>800</v>
      </c>
      <c r="BD56" s="25">
        <f t="shared" si="10"/>
        <v>0</v>
      </c>
      <c r="BE56" s="75">
        <f t="shared" si="11"/>
        <v>0</v>
      </c>
      <c r="BG56" s="64">
        <f t="shared" si="12"/>
        <v>800</v>
      </c>
    </row>
    <row r="57" spans="2:59">
      <c r="B57" s="118"/>
      <c r="C57" s="5" t="s">
        <v>77</v>
      </c>
      <c r="O57" s="74">
        <v>0</v>
      </c>
      <c r="P57" s="22">
        <f>0</f>
        <v>0</v>
      </c>
      <c r="Q57" s="22">
        <f>0</f>
        <v>0</v>
      </c>
      <c r="R57" s="22">
        <f>0</f>
        <v>0</v>
      </c>
      <c r="S57" s="25">
        <v>100</v>
      </c>
      <c r="T57" s="25">
        <v>0</v>
      </c>
      <c r="U57" s="25">
        <v>200</v>
      </c>
      <c r="V57" s="25">
        <v>500</v>
      </c>
      <c r="W57" s="75">
        <v>0</v>
      </c>
      <c r="Y57" s="86">
        <v>1200</v>
      </c>
      <c r="Z57" s="16">
        <v>0</v>
      </c>
      <c r="AA57" s="16">
        <v>0</v>
      </c>
      <c r="AB57" s="87">
        <v>0</v>
      </c>
      <c r="AD57" s="64">
        <f t="shared" si="0"/>
        <v>1200</v>
      </c>
      <c r="AF57" s="64">
        <f t="shared" si="1"/>
        <v>2000</v>
      </c>
      <c r="AI57" s="74">
        <v>0</v>
      </c>
      <c r="AJ57" s="22">
        <f>0</f>
        <v>0</v>
      </c>
      <c r="AK57" s="22">
        <f>0</f>
        <v>0</v>
      </c>
      <c r="AL57" s="22">
        <f>0</f>
        <v>0</v>
      </c>
      <c r="AM57" s="25">
        <v>100</v>
      </c>
      <c r="AN57" s="25">
        <v>0</v>
      </c>
      <c r="AO57" s="25">
        <v>200</v>
      </c>
      <c r="AP57" s="25">
        <v>500</v>
      </c>
      <c r="AQ57" s="75">
        <v>0</v>
      </c>
      <c r="AS57" s="64">
        <f t="shared" si="2"/>
        <v>800</v>
      </c>
      <c r="AW57" s="74">
        <f t="shared" si="3"/>
        <v>0</v>
      </c>
      <c r="AX57" s="22">
        <f t="shared" si="4"/>
        <v>0</v>
      </c>
      <c r="AY57" s="22">
        <f t="shared" si="5"/>
        <v>0</v>
      </c>
      <c r="AZ57" s="22">
        <f t="shared" si="6"/>
        <v>0</v>
      </c>
      <c r="BA57" s="25">
        <f t="shared" si="7"/>
        <v>0</v>
      </c>
      <c r="BB57" s="25">
        <f t="shared" si="8"/>
        <v>0</v>
      </c>
      <c r="BC57" s="25">
        <f t="shared" si="9"/>
        <v>0</v>
      </c>
      <c r="BD57" s="25">
        <f t="shared" si="10"/>
        <v>0</v>
      </c>
      <c r="BE57" s="75">
        <f t="shared" si="11"/>
        <v>0</v>
      </c>
      <c r="BG57" s="64">
        <f t="shared" si="12"/>
        <v>0</v>
      </c>
    </row>
    <row r="58" spans="2:59">
      <c r="B58" s="118"/>
      <c r="C58" s="5" t="s">
        <v>78</v>
      </c>
      <c r="O58" s="74">
        <v>0</v>
      </c>
      <c r="P58" s="22">
        <f>0</f>
        <v>0</v>
      </c>
      <c r="Q58" s="22">
        <f>0</f>
        <v>0</v>
      </c>
      <c r="R58" s="22">
        <f>0</f>
        <v>0</v>
      </c>
      <c r="S58" s="25">
        <v>0</v>
      </c>
      <c r="T58" s="25">
        <v>0</v>
      </c>
      <c r="U58" s="25">
        <v>0</v>
      </c>
      <c r="V58" s="25">
        <v>2000</v>
      </c>
      <c r="W58" s="75">
        <v>0</v>
      </c>
      <c r="Y58" s="86">
        <v>0</v>
      </c>
      <c r="Z58" s="16">
        <v>0</v>
      </c>
      <c r="AA58" s="16">
        <v>0</v>
      </c>
      <c r="AB58" s="87">
        <v>1000</v>
      </c>
      <c r="AD58" s="64">
        <f t="shared" si="0"/>
        <v>1000</v>
      </c>
      <c r="AF58" s="64">
        <f t="shared" si="1"/>
        <v>3000</v>
      </c>
      <c r="AI58" s="74">
        <v>0</v>
      </c>
      <c r="AJ58" s="22">
        <f>0</f>
        <v>0</v>
      </c>
      <c r="AK58" s="22">
        <f>0</f>
        <v>0</v>
      </c>
      <c r="AL58" s="22">
        <f>0</f>
        <v>0</v>
      </c>
      <c r="AM58" s="25">
        <v>0</v>
      </c>
      <c r="AN58" s="25">
        <v>0</v>
      </c>
      <c r="AO58" s="25">
        <v>0</v>
      </c>
      <c r="AP58" s="25">
        <v>0</v>
      </c>
      <c r="AQ58" s="75">
        <v>0</v>
      </c>
      <c r="AS58" s="64">
        <f t="shared" si="2"/>
        <v>0</v>
      </c>
      <c r="AW58" s="74">
        <f t="shared" si="3"/>
        <v>0</v>
      </c>
      <c r="AX58" s="22">
        <f t="shared" si="4"/>
        <v>0</v>
      </c>
      <c r="AY58" s="22">
        <f t="shared" si="5"/>
        <v>0</v>
      </c>
      <c r="AZ58" s="22">
        <f t="shared" si="6"/>
        <v>0</v>
      </c>
      <c r="BA58" s="25">
        <f t="shared" si="7"/>
        <v>0</v>
      </c>
      <c r="BB58" s="25">
        <f t="shared" si="8"/>
        <v>0</v>
      </c>
      <c r="BC58" s="25">
        <f t="shared" si="9"/>
        <v>0</v>
      </c>
      <c r="BD58" s="25">
        <f t="shared" si="10"/>
        <v>2000</v>
      </c>
      <c r="BE58" s="75">
        <f t="shared" si="11"/>
        <v>0</v>
      </c>
      <c r="BG58" s="64">
        <f t="shared" si="12"/>
        <v>2000</v>
      </c>
    </row>
    <row r="59" spans="2:59">
      <c r="B59" s="118"/>
      <c r="C59" s="5" t="s">
        <v>79</v>
      </c>
      <c r="O59" s="74">
        <v>0</v>
      </c>
      <c r="P59" s="22">
        <f>0</f>
        <v>0</v>
      </c>
      <c r="Q59" s="22">
        <f>0</f>
        <v>0</v>
      </c>
      <c r="R59" s="22">
        <f>0</f>
        <v>0</v>
      </c>
      <c r="S59" s="25">
        <v>0</v>
      </c>
      <c r="T59" s="25">
        <v>0</v>
      </c>
      <c r="U59" s="25">
        <v>0</v>
      </c>
      <c r="V59" s="25">
        <v>0</v>
      </c>
      <c r="W59" s="75">
        <v>0</v>
      </c>
      <c r="Y59" s="86">
        <v>500</v>
      </c>
      <c r="Z59" s="16">
        <v>0</v>
      </c>
      <c r="AA59" s="16">
        <v>0</v>
      </c>
      <c r="AB59" s="87">
        <v>0</v>
      </c>
      <c r="AD59" s="64">
        <f t="shared" si="0"/>
        <v>500</v>
      </c>
      <c r="AF59" s="64">
        <f t="shared" si="1"/>
        <v>500</v>
      </c>
      <c r="AI59" s="74">
        <v>0</v>
      </c>
      <c r="AJ59" s="22">
        <f>0</f>
        <v>0</v>
      </c>
      <c r="AK59" s="22">
        <f>0</f>
        <v>0</v>
      </c>
      <c r="AL59" s="22">
        <f>0</f>
        <v>0</v>
      </c>
      <c r="AM59" s="25">
        <v>0</v>
      </c>
      <c r="AN59" s="25">
        <v>0</v>
      </c>
      <c r="AO59" s="25">
        <v>0</v>
      </c>
      <c r="AP59" s="25">
        <v>0</v>
      </c>
      <c r="AQ59" s="75">
        <v>0</v>
      </c>
      <c r="AS59" s="64">
        <f t="shared" si="2"/>
        <v>0</v>
      </c>
      <c r="AW59" s="74">
        <f t="shared" si="3"/>
        <v>0</v>
      </c>
      <c r="AX59" s="22">
        <f t="shared" si="4"/>
        <v>0</v>
      </c>
      <c r="AY59" s="22">
        <f t="shared" si="5"/>
        <v>0</v>
      </c>
      <c r="AZ59" s="22">
        <f t="shared" si="6"/>
        <v>0</v>
      </c>
      <c r="BA59" s="25">
        <f t="shared" si="7"/>
        <v>0</v>
      </c>
      <c r="BB59" s="25">
        <f t="shared" si="8"/>
        <v>0</v>
      </c>
      <c r="BC59" s="25">
        <f t="shared" si="9"/>
        <v>0</v>
      </c>
      <c r="BD59" s="25">
        <f t="shared" si="10"/>
        <v>0</v>
      </c>
      <c r="BE59" s="75">
        <f t="shared" si="11"/>
        <v>0</v>
      </c>
      <c r="BG59" s="64">
        <f t="shared" si="12"/>
        <v>0</v>
      </c>
    </row>
    <row r="60" spans="2:59">
      <c r="B60" s="118"/>
      <c r="C60" s="5" t="s">
        <v>80</v>
      </c>
      <c r="O60" s="74">
        <v>0</v>
      </c>
      <c r="P60" s="22">
        <f>0</f>
        <v>0</v>
      </c>
      <c r="Q60" s="22">
        <f>0</f>
        <v>0</v>
      </c>
      <c r="R60" s="22">
        <f>0</f>
        <v>0</v>
      </c>
      <c r="S60" s="25">
        <v>0</v>
      </c>
      <c r="T60" s="25">
        <v>0</v>
      </c>
      <c r="U60" s="25">
        <v>0</v>
      </c>
      <c r="V60" s="25">
        <v>0</v>
      </c>
      <c r="W60" s="75">
        <v>0</v>
      </c>
      <c r="Y60" s="86">
        <v>0</v>
      </c>
      <c r="Z60" s="16">
        <v>0</v>
      </c>
      <c r="AA60" s="16">
        <v>1600</v>
      </c>
      <c r="AB60" s="87">
        <v>0</v>
      </c>
      <c r="AD60" s="64">
        <f t="shared" si="0"/>
        <v>1600</v>
      </c>
      <c r="AF60" s="64">
        <f t="shared" si="1"/>
        <v>1600</v>
      </c>
      <c r="AI60" s="74">
        <v>0</v>
      </c>
      <c r="AJ60" s="22">
        <f>0</f>
        <v>0</v>
      </c>
      <c r="AK60" s="22">
        <f>0</f>
        <v>0</v>
      </c>
      <c r="AL60" s="22">
        <f>0</f>
        <v>0</v>
      </c>
      <c r="AM60" s="25">
        <v>0</v>
      </c>
      <c r="AN60" s="25">
        <v>0</v>
      </c>
      <c r="AO60" s="25">
        <v>0</v>
      </c>
      <c r="AP60" s="25">
        <v>0</v>
      </c>
      <c r="AQ60" s="75">
        <v>0</v>
      </c>
      <c r="AS60" s="64">
        <f t="shared" si="2"/>
        <v>0</v>
      </c>
      <c r="AW60" s="74">
        <f t="shared" si="3"/>
        <v>0</v>
      </c>
      <c r="AX60" s="22">
        <f t="shared" si="4"/>
        <v>0</v>
      </c>
      <c r="AY60" s="22">
        <f t="shared" si="5"/>
        <v>0</v>
      </c>
      <c r="AZ60" s="22">
        <f t="shared" si="6"/>
        <v>0</v>
      </c>
      <c r="BA60" s="25">
        <f t="shared" si="7"/>
        <v>0</v>
      </c>
      <c r="BB60" s="25">
        <f t="shared" si="8"/>
        <v>0</v>
      </c>
      <c r="BC60" s="25">
        <f t="shared" si="9"/>
        <v>0</v>
      </c>
      <c r="BD60" s="25">
        <f t="shared" si="10"/>
        <v>0</v>
      </c>
      <c r="BE60" s="75">
        <f t="shared" si="11"/>
        <v>0</v>
      </c>
      <c r="BG60" s="64">
        <f t="shared" si="12"/>
        <v>0</v>
      </c>
    </row>
    <row r="61" spans="2:59">
      <c r="B61" s="118"/>
      <c r="C61" s="5" t="s">
        <v>81</v>
      </c>
      <c r="O61" s="76">
        <v>0</v>
      </c>
      <c r="P61" s="77">
        <f>0</f>
        <v>0</v>
      </c>
      <c r="Q61" s="77">
        <f>0</f>
        <v>0</v>
      </c>
      <c r="R61" s="77">
        <f>0</f>
        <v>0</v>
      </c>
      <c r="S61" s="78">
        <v>0</v>
      </c>
      <c r="T61" s="78">
        <v>300</v>
      </c>
      <c r="U61" s="78">
        <v>0</v>
      </c>
      <c r="V61" s="78">
        <v>300</v>
      </c>
      <c r="W61" s="79">
        <v>0</v>
      </c>
      <c r="Y61" s="88">
        <v>400</v>
      </c>
      <c r="Z61" s="89">
        <v>1000</v>
      </c>
      <c r="AA61" s="89">
        <v>0</v>
      </c>
      <c r="AB61" s="90">
        <v>0</v>
      </c>
      <c r="AD61" s="65">
        <f t="shared" si="0"/>
        <v>1400</v>
      </c>
      <c r="AF61" s="65">
        <f t="shared" si="1"/>
        <v>2000</v>
      </c>
      <c r="AI61" s="76">
        <v>0</v>
      </c>
      <c r="AJ61" s="77">
        <f>0</f>
        <v>0</v>
      </c>
      <c r="AK61" s="77">
        <f>0</f>
        <v>0</v>
      </c>
      <c r="AL61" s="77">
        <f>0</f>
        <v>0</v>
      </c>
      <c r="AM61" s="78">
        <v>0</v>
      </c>
      <c r="AN61" s="78">
        <v>300</v>
      </c>
      <c r="AO61" s="78">
        <v>0</v>
      </c>
      <c r="AP61" s="78">
        <v>300</v>
      </c>
      <c r="AQ61" s="79">
        <v>0</v>
      </c>
      <c r="AS61" s="65">
        <f t="shared" si="2"/>
        <v>600</v>
      </c>
      <c r="AW61" s="76">
        <f t="shared" si="3"/>
        <v>0</v>
      </c>
      <c r="AX61" s="77">
        <f t="shared" si="4"/>
        <v>0</v>
      </c>
      <c r="AY61" s="77">
        <f t="shared" si="5"/>
        <v>0</v>
      </c>
      <c r="AZ61" s="77">
        <f t="shared" si="6"/>
        <v>0</v>
      </c>
      <c r="BA61" s="78">
        <f t="shared" si="7"/>
        <v>0</v>
      </c>
      <c r="BB61" s="78">
        <f t="shared" si="8"/>
        <v>0</v>
      </c>
      <c r="BC61" s="78">
        <f t="shared" si="9"/>
        <v>0</v>
      </c>
      <c r="BD61" s="78">
        <f t="shared" si="10"/>
        <v>0</v>
      </c>
      <c r="BE61" s="79">
        <f t="shared" si="11"/>
        <v>0</v>
      </c>
      <c r="BG61" s="65">
        <f t="shared" si="12"/>
        <v>0</v>
      </c>
    </row>
    <row r="62" spans="2:59" ht="18.75">
      <c r="O62" s="112" t="s">
        <v>93</v>
      </c>
      <c r="P62" s="112"/>
      <c r="Q62" s="112"/>
      <c r="R62" s="112"/>
      <c r="S62" s="112"/>
      <c r="T62" s="112"/>
      <c r="U62" s="112"/>
      <c r="V62" s="112"/>
      <c r="W62" s="112"/>
      <c r="Y62" s="112" t="s">
        <v>26</v>
      </c>
      <c r="Z62" s="112"/>
      <c r="AA62" s="112"/>
      <c r="AB62" s="112"/>
      <c r="AD62" s="41" t="s">
        <v>27</v>
      </c>
      <c r="AE62" s="9" t="s">
        <v>28</v>
      </c>
      <c r="AF62" s="41" t="s">
        <v>94</v>
      </c>
      <c r="AG62" s="7" t="s">
        <v>95</v>
      </c>
      <c r="AI62" s="112" t="s">
        <v>96</v>
      </c>
      <c r="AJ62" s="112"/>
      <c r="AK62" s="112"/>
      <c r="AL62" s="112"/>
      <c r="AM62" s="112"/>
      <c r="AN62" s="112"/>
      <c r="AO62" s="112"/>
      <c r="AP62" s="112"/>
      <c r="AQ62" s="112"/>
      <c r="AS62" s="41" t="s">
        <v>97</v>
      </c>
      <c r="AW62" s="112" t="s">
        <v>98</v>
      </c>
      <c r="AX62" s="112"/>
      <c r="AY62" s="112"/>
      <c r="AZ62" s="112"/>
      <c r="BA62" s="112"/>
      <c r="BB62" s="112"/>
      <c r="BC62" s="112"/>
      <c r="BD62" s="112"/>
      <c r="BE62" s="112"/>
      <c r="BG62" s="41" t="s">
        <v>99</v>
      </c>
    </row>
    <row r="63" spans="2:59">
      <c r="O63" s="113" t="s">
        <v>37</v>
      </c>
      <c r="P63" s="113"/>
      <c r="Q63" s="113"/>
      <c r="R63" s="113"/>
      <c r="S63" s="113"/>
      <c r="T63" s="113"/>
      <c r="U63" s="113"/>
      <c r="V63" s="113"/>
      <c r="W63" s="113"/>
      <c r="Y63" s="113" t="s">
        <v>37</v>
      </c>
      <c r="Z63" s="113"/>
      <c r="AA63" s="113"/>
      <c r="AB63" s="113"/>
      <c r="AD63" s="37" t="s">
        <v>37</v>
      </c>
      <c r="AF63" s="37" t="s">
        <v>37</v>
      </c>
      <c r="AI63" s="113" t="s">
        <v>37</v>
      </c>
      <c r="AJ63" s="113"/>
      <c r="AK63" s="113"/>
      <c r="AL63" s="113"/>
      <c r="AM63" s="113"/>
      <c r="AN63" s="113"/>
      <c r="AO63" s="113"/>
      <c r="AP63" s="113"/>
      <c r="AQ63" s="113"/>
      <c r="AS63" s="37" t="s">
        <v>37</v>
      </c>
      <c r="AW63" s="113" t="s">
        <v>37</v>
      </c>
      <c r="AX63" s="113"/>
      <c r="AY63" s="113"/>
      <c r="AZ63" s="113"/>
      <c r="BA63" s="113"/>
      <c r="BB63" s="113"/>
      <c r="BC63" s="113"/>
      <c r="BD63" s="113"/>
      <c r="BE63" s="113"/>
      <c r="BG63" s="37" t="s">
        <v>37</v>
      </c>
    </row>
    <row r="64" spans="2:59" ht="15.75">
      <c r="O64" s="17"/>
      <c r="Y64" s="17"/>
      <c r="AI64" s="17"/>
      <c r="AW64" s="17"/>
    </row>
    <row r="65" spans="2:57">
      <c r="O65" s="80">
        <f>SUM(O52:O61)</f>
        <v>0</v>
      </c>
      <c r="P65" s="81">
        <f>SUM(P52:P61)</f>
        <v>0</v>
      </c>
      <c r="Q65" s="81">
        <f>SUM(Q52:Q61)</f>
        <v>0</v>
      </c>
      <c r="R65" s="81"/>
      <c r="S65" s="81">
        <f>SUM(S52:S61)</f>
        <v>1100</v>
      </c>
      <c r="T65" s="81">
        <f>SUM(T52:T61)</f>
        <v>5300</v>
      </c>
      <c r="U65" s="81">
        <f>SUM(U52:U61)</f>
        <v>1000</v>
      </c>
      <c r="V65" s="81">
        <f>SUM(V52:V61)</f>
        <v>2800</v>
      </c>
      <c r="W65" s="82">
        <f>SUM(W52:W61)</f>
        <v>2000</v>
      </c>
      <c r="Y65" s="80">
        <f>SUM(Y52:Y61)</f>
        <v>2100</v>
      </c>
      <c r="Z65" s="81">
        <f>SUM(Z52:Z61)</f>
        <v>1000</v>
      </c>
      <c r="AA65" s="81">
        <f>SUM(AA52:AA61)</f>
        <v>1600</v>
      </c>
      <c r="AB65" s="82">
        <f>SUM(AB52:AB61)</f>
        <v>1200</v>
      </c>
      <c r="AI65" s="80">
        <f t="shared" ref="AI65:AQ65" si="13">SUM(AI52:AI61)</f>
        <v>0</v>
      </c>
      <c r="AJ65" s="81">
        <f t="shared" si="13"/>
        <v>0</v>
      </c>
      <c r="AK65" s="81">
        <f t="shared" si="13"/>
        <v>0</v>
      </c>
      <c r="AL65" s="81">
        <f t="shared" si="13"/>
        <v>0</v>
      </c>
      <c r="AM65" s="81">
        <f t="shared" si="13"/>
        <v>100</v>
      </c>
      <c r="AN65" s="81">
        <f t="shared" si="13"/>
        <v>300</v>
      </c>
      <c r="AO65" s="81">
        <f t="shared" si="13"/>
        <v>200</v>
      </c>
      <c r="AP65" s="81">
        <f t="shared" si="13"/>
        <v>800</v>
      </c>
      <c r="AQ65" s="82">
        <f t="shared" si="13"/>
        <v>0</v>
      </c>
      <c r="AW65" s="80">
        <f t="shared" ref="AW65:BE65" si="14">SUM(AW52:AW61)</f>
        <v>0</v>
      </c>
      <c r="AX65" s="81">
        <f t="shared" si="14"/>
        <v>0</v>
      </c>
      <c r="AY65" s="81">
        <f t="shared" si="14"/>
        <v>0</v>
      </c>
      <c r="AZ65" s="81">
        <f t="shared" si="14"/>
        <v>0</v>
      </c>
      <c r="BA65" s="81">
        <f t="shared" si="14"/>
        <v>1000</v>
      </c>
      <c r="BB65" s="81">
        <f t="shared" si="14"/>
        <v>5000</v>
      </c>
      <c r="BC65" s="81">
        <f t="shared" si="14"/>
        <v>800</v>
      </c>
      <c r="BD65" s="81">
        <f t="shared" si="14"/>
        <v>2000</v>
      </c>
      <c r="BE65" s="82">
        <f t="shared" si="14"/>
        <v>2000</v>
      </c>
    </row>
    <row r="66" spans="2:57" ht="18.75">
      <c r="O66" s="112" t="s">
        <v>100</v>
      </c>
      <c r="P66" s="112"/>
      <c r="Q66" s="112"/>
      <c r="R66" s="112"/>
      <c r="S66" s="112"/>
      <c r="T66" s="112"/>
      <c r="U66" s="112"/>
      <c r="V66" s="112"/>
      <c r="W66" s="112"/>
      <c r="Y66" s="112" t="s">
        <v>101</v>
      </c>
      <c r="Z66" s="112"/>
      <c r="AA66" s="112"/>
      <c r="AB66" s="112"/>
      <c r="AI66" s="112" t="s">
        <v>102</v>
      </c>
      <c r="AJ66" s="112"/>
      <c r="AK66" s="112"/>
      <c r="AL66" s="112"/>
      <c r="AM66" s="112"/>
      <c r="AN66" s="112"/>
      <c r="AO66" s="112"/>
      <c r="AP66" s="112"/>
      <c r="AQ66" s="112"/>
      <c r="AW66" s="112" t="s">
        <v>103</v>
      </c>
      <c r="AX66" s="112"/>
      <c r="AY66" s="112"/>
      <c r="AZ66" s="112"/>
      <c r="BA66" s="112"/>
      <c r="BB66" s="112"/>
      <c r="BC66" s="112"/>
      <c r="BD66" s="112"/>
      <c r="BE66" s="112"/>
    </row>
    <row r="67" spans="2:57">
      <c r="O67" s="113" t="s">
        <v>37</v>
      </c>
      <c r="P67" s="113"/>
      <c r="Q67" s="113"/>
      <c r="R67" s="113"/>
      <c r="S67" s="113"/>
      <c r="T67" s="113"/>
      <c r="U67" s="113"/>
      <c r="V67" s="113"/>
      <c r="W67" s="113"/>
      <c r="Y67" s="113" t="s">
        <v>37</v>
      </c>
      <c r="Z67" s="113"/>
      <c r="AA67" s="113"/>
      <c r="AB67" s="113"/>
      <c r="AI67" s="113" t="s">
        <v>37</v>
      </c>
      <c r="AJ67" s="113"/>
      <c r="AK67" s="113"/>
      <c r="AL67" s="113"/>
      <c r="AM67" s="113"/>
      <c r="AN67" s="113"/>
      <c r="AO67" s="113"/>
      <c r="AP67" s="113"/>
      <c r="AQ67" s="113"/>
      <c r="AW67" s="113" t="s">
        <v>37</v>
      </c>
      <c r="AX67" s="113"/>
      <c r="AY67" s="113"/>
      <c r="AZ67" s="113"/>
      <c r="BA67" s="113"/>
      <c r="BB67" s="113"/>
      <c r="BC67" s="113"/>
      <c r="BD67" s="113"/>
      <c r="BE67" s="113"/>
    </row>
    <row r="70" spans="2:57">
      <c r="B70" s="118" t="s">
        <v>70</v>
      </c>
      <c r="C70" s="5" t="s">
        <v>82</v>
      </c>
      <c r="D70" s="70">
        <v>0</v>
      </c>
      <c r="E70" s="71">
        <v>0</v>
      </c>
      <c r="F70" s="71">
        <v>0</v>
      </c>
      <c r="G70" s="71">
        <v>0</v>
      </c>
      <c r="H70" s="71">
        <v>0</v>
      </c>
      <c r="I70" s="71">
        <v>0</v>
      </c>
      <c r="J70" s="71">
        <v>0</v>
      </c>
      <c r="K70" s="71">
        <v>0</v>
      </c>
      <c r="L70" s="71">
        <v>0</v>
      </c>
      <c r="M70" s="92">
        <v>0</v>
      </c>
      <c r="O70" s="63">
        <f t="shared" ref="O70:O78" si="15">SUM(D70:M70)</f>
        <v>0</v>
      </c>
    </row>
    <row r="71" spans="2:57">
      <c r="B71" s="118"/>
      <c r="C71" s="5" t="s">
        <v>83</v>
      </c>
      <c r="D71" s="74">
        <v>0</v>
      </c>
      <c r="E71" s="22">
        <v>0</v>
      </c>
      <c r="F71" s="22">
        <v>0</v>
      </c>
      <c r="G71" s="22">
        <v>0</v>
      </c>
      <c r="H71" s="22">
        <v>0</v>
      </c>
      <c r="I71" s="22">
        <v>0</v>
      </c>
      <c r="J71" s="22">
        <v>0</v>
      </c>
      <c r="K71" s="22">
        <v>0</v>
      </c>
      <c r="L71" s="22">
        <v>0</v>
      </c>
      <c r="M71" s="93">
        <v>0</v>
      </c>
      <c r="O71" s="64">
        <f t="shared" si="15"/>
        <v>0</v>
      </c>
    </row>
    <row r="72" spans="2:57">
      <c r="B72" s="118"/>
      <c r="C72" s="5" t="s">
        <v>84</v>
      </c>
      <c r="D72" s="74">
        <v>0</v>
      </c>
      <c r="E72" s="22">
        <v>0</v>
      </c>
      <c r="F72" s="22">
        <v>0</v>
      </c>
      <c r="G72" s="22">
        <v>0</v>
      </c>
      <c r="H72" s="22">
        <v>0</v>
      </c>
      <c r="I72" s="22">
        <v>0</v>
      </c>
      <c r="J72" s="22">
        <v>0</v>
      </c>
      <c r="K72" s="22">
        <v>0</v>
      </c>
      <c r="L72" s="22">
        <v>0</v>
      </c>
      <c r="M72" s="93">
        <v>0</v>
      </c>
      <c r="O72" s="64">
        <f t="shared" si="15"/>
        <v>0</v>
      </c>
    </row>
    <row r="73" spans="2:57">
      <c r="B73" s="118"/>
      <c r="C73" s="5" t="s">
        <v>85</v>
      </c>
      <c r="D73" s="74">
        <v>0</v>
      </c>
      <c r="E73" s="22">
        <v>0</v>
      </c>
      <c r="F73" s="22">
        <v>0</v>
      </c>
      <c r="G73" s="22">
        <v>0</v>
      </c>
      <c r="H73" s="22">
        <v>0</v>
      </c>
      <c r="I73" s="22">
        <v>0</v>
      </c>
      <c r="J73" s="22">
        <v>0</v>
      </c>
      <c r="K73" s="22">
        <v>0</v>
      </c>
      <c r="L73" s="22">
        <v>0</v>
      </c>
      <c r="M73" s="93">
        <v>0</v>
      </c>
      <c r="O73" s="64">
        <f t="shared" si="15"/>
        <v>0</v>
      </c>
    </row>
    <row r="74" spans="2:57">
      <c r="B74" s="118"/>
      <c r="C74" s="5" t="s">
        <v>86</v>
      </c>
      <c r="D74" s="74">
        <v>0</v>
      </c>
      <c r="E74" s="22">
        <v>0</v>
      </c>
      <c r="F74" s="22">
        <v>0</v>
      </c>
      <c r="G74" s="22">
        <v>0</v>
      </c>
      <c r="H74" s="25">
        <v>1000</v>
      </c>
      <c r="I74" s="25">
        <v>0</v>
      </c>
      <c r="J74" s="25">
        <v>0</v>
      </c>
      <c r="K74" s="25">
        <v>0</v>
      </c>
      <c r="L74" s="25">
        <v>0</v>
      </c>
      <c r="M74" s="75">
        <v>0</v>
      </c>
      <c r="O74" s="64">
        <f t="shared" si="15"/>
        <v>1000</v>
      </c>
    </row>
    <row r="75" spans="2:57">
      <c r="B75" s="118"/>
      <c r="C75" s="5" t="s">
        <v>87</v>
      </c>
      <c r="D75" s="74">
        <v>0</v>
      </c>
      <c r="E75" s="22">
        <v>0</v>
      </c>
      <c r="F75" s="22">
        <v>0</v>
      </c>
      <c r="G75" s="22">
        <v>0</v>
      </c>
      <c r="H75" s="25">
        <v>0</v>
      </c>
      <c r="I75" s="25">
        <v>2000</v>
      </c>
      <c r="J75" s="25">
        <v>3000</v>
      </c>
      <c r="K75" s="25">
        <v>0</v>
      </c>
      <c r="L75" s="25">
        <v>0</v>
      </c>
      <c r="M75" s="75">
        <v>0</v>
      </c>
      <c r="O75" s="64">
        <f t="shared" si="15"/>
        <v>5000</v>
      </c>
    </row>
    <row r="76" spans="2:57">
      <c r="B76" s="118"/>
      <c r="C76" s="5" t="s">
        <v>88</v>
      </c>
      <c r="D76" s="74">
        <v>0</v>
      </c>
      <c r="E76" s="22">
        <v>0</v>
      </c>
      <c r="F76" s="22">
        <v>0</v>
      </c>
      <c r="G76" s="22">
        <v>0</v>
      </c>
      <c r="H76" s="25">
        <v>0</v>
      </c>
      <c r="I76" s="25">
        <v>0</v>
      </c>
      <c r="J76" s="25">
        <v>0</v>
      </c>
      <c r="K76" s="25">
        <v>500</v>
      </c>
      <c r="L76" s="25">
        <v>0</v>
      </c>
      <c r="M76" s="75">
        <v>0</v>
      </c>
      <c r="O76" s="64">
        <f t="shared" si="15"/>
        <v>500</v>
      </c>
    </row>
    <row r="77" spans="2:57">
      <c r="B77" s="118"/>
      <c r="C77" s="5" t="s">
        <v>89</v>
      </c>
      <c r="D77" s="74">
        <v>0</v>
      </c>
      <c r="E77" s="22">
        <v>0</v>
      </c>
      <c r="F77" s="22">
        <v>0</v>
      </c>
      <c r="G77" s="22">
        <v>0</v>
      </c>
      <c r="H77" s="25">
        <v>0</v>
      </c>
      <c r="I77" s="25">
        <v>0</v>
      </c>
      <c r="J77" s="25">
        <v>0</v>
      </c>
      <c r="K77" s="25">
        <v>0</v>
      </c>
      <c r="L77" s="25">
        <v>1600</v>
      </c>
      <c r="M77" s="75">
        <v>0</v>
      </c>
      <c r="O77" s="64">
        <f t="shared" si="15"/>
        <v>1600</v>
      </c>
    </row>
    <row r="78" spans="2:57">
      <c r="B78" s="118"/>
      <c r="C78" s="5" t="s">
        <v>90</v>
      </c>
      <c r="D78" s="76">
        <v>0</v>
      </c>
      <c r="E78" s="77">
        <v>0</v>
      </c>
      <c r="F78" s="77">
        <v>0</v>
      </c>
      <c r="G78" s="77">
        <v>0</v>
      </c>
      <c r="H78" s="78">
        <v>0</v>
      </c>
      <c r="I78" s="78">
        <v>0</v>
      </c>
      <c r="J78" s="78">
        <v>0</v>
      </c>
      <c r="K78" s="78">
        <v>0</v>
      </c>
      <c r="L78" s="78">
        <v>0</v>
      </c>
      <c r="M78" s="79">
        <v>2000</v>
      </c>
      <c r="O78" s="65">
        <f t="shared" si="15"/>
        <v>2000</v>
      </c>
    </row>
    <row r="79" spans="2:57" ht="15.75">
      <c r="D79" s="112" t="s">
        <v>104</v>
      </c>
      <c r="E79" s="112"/>
      <c r="F79" s="112"/>
      <c r="G79" s="112"/>
      <c r="H79" s="112"/>
      <c r="I79" s="112"/>
      <c r="J79" s="112"/>
      <c r="K79" s="112"/>
      <c r="L79" s="112"/>
      <c r="M79" s="112"/>
      <c r="O79" s="41" t="s">
        <v>105</v>
      </c>
      <c r="P79" s="18" t="s">
        <v>106</v>
      </c>
    </row>
    <row r="80" spans="2:57">
      <c r="D80" s="113" t="s">
        <v>37</v>
      </c>
      <c r="E80" s="113"/>
      <c r="F80" s="113"/>
      <c r="G80" s="113"/>
      <c r="H80" s="113"/>
      <c r="I80" s="113"/>
      <c r="J80" s="113"/>
      <c r="K80" s="113"/>
      <c r="L80" s="113"/>
      <c r="M80" s="113"/>
      <c r="O80" s="37" t="s">
        <v>37</v>
      </c>
    </row>
    <row r="81" spans="3:16">
      <c r="O81"/>
    </row>
    <row r="82" spans="3:16">
      <c r="D82" s="80">
        <f t="shared" ref="D82:M82" si="16">SUM(D70:D78)</f>
        <v>0</v>
      </c>
      <c r="E82" s="81">
        <f t="shared" si="16"/>
        <v>0</v>
      </c>
      <c r="F82" s="81">
        <f t="shared" si="16"/>
        <v>0</v>
      </c>
      <c r="G82" s="81">
        <f t="shared" si="16"/>
        <v>0</v>
      </c>
      <c r="H82" s="81">
        <f t="shared" si="16"/>
        <v>1000</v>
      </c>
      <c r="I82" s="81">
        <f t="shared" si="16"/>
        <v>2000</v>
      </c>
      <c r="J82" s="81">
        <f t="shared" si="16"/>
        <v>3000</v>
      </c>
      <c r="K82" s="81">
        <f t="shared" si="16"/>
        <v>500</v>
      </c>
      <c r="L82" s="81">
        <f t="shared" si="16"/>
        <v>1600</v>
      </c>
      <c r="M82" s="82">
        <f t="shared" si="16"/>
        <v>2000</v>
      </c>
    </row>
    <row r="83" spans="3:16" ht="18.75">
      <c r="D83" s="112" t="s">
        <v>107</v>
      </c>
      <c r="E83" s="112"/>
      <c r="F83" s="112"/>
      <c r="G83" s="112"/>
      <c r="H83" s="112"/>
      <c r="I83" s="112"/>
      <c r="J83" s="112"/>
      <c r="K83" s="112"/>
      <c r="L83" s="112"/>
      <c r="M83" s="112"/>
    </row>
    <row r="84" spans="3:16">
      <c r="D84" s="113" t="s">
        <v>37</v>
      </c>
      <c r="E84" s="113"/>
      <c r="F84" s="113"/>
      <c r="G84" s="113"/>
      <c r="H84" s="113"/>
      <c r="I84" s="113"/>
      <c r="J84" s="113"/>
      <c r="K84" s="113"/>
      <c r="L84" s="113"/>
      <c r="M84" s="113"/>
    </row>
    <row r="85" spans="3:16">
      <c r="C85" s="98"/>
    </row>
    <row r="87" spans="3:16">
      <c r="C87" s="5" t="s">
        <v>82</v>
      </c>
      <c r="D87" s="94">
        <v>1000</v>
      </c>
      <c r="E87" s="72">
        <v>0</v>
      </c>
      <c r="F87" s="72">
        <v>0</v>
      </c>
      <c r="G87" s="72">
        <v>0</v>
      </c>
      <c r="H87" s="71">
        <v>0</v>
      </c>
      <c r="I87" s="71">
        <v>0</v>
      </c>
      <c r="J87" s="71">
        <v>0</v>
      </c>
      <c r="K87" s="71">
        <v>0</v>
      </c>
      <c r="L87" s="71">
        <v>0</v>
      </c>
      <c r="M87" s="92">
        <f>0</f>
        <v>0</v>
      </c>
      <c r="O87" s="63">
        <f t="shared" ref="O87:O95" si="17">SUM(D87:M87)</f>
        <v>1000</v>
      </c>
    </row>
    <row r="88" spans="3:16">
      <c r="C88" s="5" t="s">
        <v>83</v>
      </c>
      <c r="D88" s="95">
        <v>0</v>
      </c>
      <c r="E88" s="25">
        <v>2000</v>
      </c>
      <c r="F88" s="25">
        <v>0</v>
      </c>
      <c r="G88" s="25">
        <v>0</v>
      </c>
      <c r="H88" s="22">
        <v>0</v>
      </c>
      <c r="I88" s="22">
        <v>0</v>
      </c>
      <c r="J88" s="22">
        <v>0</v>
      </c>
      <c r="K88" s="22">
        <v>0</v>
      </c>
      <c r="L88" s="22">
        <v>0</v>
      </c>
      <c r="M88" s="93">
        <f>0</f>
        <v>0</v>
      </c>
      <c r="O88" s="64">
        <f t="shared" si="17"/>
        <v>2000</v>
      </c>
    </row>
    <row r="89" spans="3:16">
      <c r="C89" s="5" t="s">
        <v>84</v>
      </c>
      <c r="D89" s="95">
        <v>0</v>
      </c>
      <c r="E89" s="25">
        <v>0</v>
      </c>
      <c r="F89" s="25">
        <v>3000</v>
      </c>
      <c r="G89" s="25">
        <v>0</v>
      </c>
      <c r="H89" s="22">
        <v>0</v>
      </c>
      <c r="I89" s="22">
        <v>0</v>
      </c>
      <c r="J89" s="22">
        <v>0</v>
      </c>
      <c r="K89" s="22">
        <v>0</v>
      </c>
      <c r="L89" s="22">
        <v>0</v>
      </c>
      <c r="M89" s="93">
        <f>0</f>
        <v>0</v>
      </c>
      <c r="O89" s="64">
        <f t="shared" si="17"/>
        <v>3000</v>
      </c>
    </row>
    <row r="90" spans="3:16">
      <c r="C90" s="5" t="s">
        <v>85</v>
      </c>
      <c r="D90" s="95">
        <v>0</v>
      </c>
      <c r="E90" s="25">
        <v>0</v>
      </c>
      <c r="F90" s="25">
        <v>0</v>
      </c>
      <c r="G90" s="25">
        <v>2000</v>
      </c>
      <c r="H90" s="22">
        <v>0</v>
      </c>
      <c r="I90" s="22">
        <v>0</v>
      </c>
      <c r="J90" s="22">
        <v>0</v>
      </c>
      <c r="K90" s="22">
        <v>0</v>
      </c>
      <c r="L90" s="22">
        <v>0</v>
      </c>
      <c r="M90" s="93">
        <v>0</v>
      </c>
      <c r="O90" s="64">
        <f t="shared" si="17"/>
        <v>2000</v>
      </c>
    </row>
    <row r="91" spans="3:16">
      <c r="C91" s="5" t="s">
        <v>86</v>
      </c>
      <c r="D91" s="74">
        <v>0</v>
      </c>
      <c r="E91" s="22">
        <v>0</v>
      </c>
      <c r="F91" s="22">
        <v>0</v>
      </c>
      <c r="G91" s="22">
        <v>0</v>
      </c>
      <c r="H91" s="22">
        <v>0</v>
      </c>
      <c r="I91" s="22">
        <v>0</v>
      </c>
      <c r="J91" s="22">
        <v>0</v>
      </c>
      <c r="K91" s="22">
        <v>0</v>
      </c>
      <c r="L91" s="22">
        <v>0</v>
      </c>
      <c r="M91" s="93">
        <f>0</f>
        <v>0</v>
      </c>
      <c r="O91" s="64">
        <f t="shared" si="17"/>
        <v>0</v>
      </c>
    </row>
    <row r="92" spans="3:16">
      <c r="C92" s="5" t="s">
        <v>87</v>
      </c>
      <c r="D92" s="74">
        <v>0</v>
      </c>
      <c r="E92" s="22">
        <v>0</v>
      </c>
      <c r="F92" s="22">
        <v>0</v>
      </c>
      <c r="G92" s="22">
        <v>0</v>
      </c>
      <c r="H92" s="22">
        <v>0</v>
      </c>
      <c r="I92" s="22">
        <v>0</v>
      </c>
      <c r="J92" s="22">
        <v>0</v>
      </c>
      <c r="K92" s="22">
        <v>0</v>
      </c>
      <c r="L92" s="22">
        <v>0</v>
      </c>
      <c r="M92" s="93">
        <f>0</f>
        <v>0</v>
      </c>
      <c r="O92" s="64">
        <f t="shared" si="17"/>
        <v>0</v>
      </c>
    </row>
    <row r="93" spans="3:16">
      <c r="C93" s="5" t="s">
        <v>88</v>
      </c>
      <c r="D93" s="74">
        <v>0</v>
      </c>
      <c r="E93" s="22">
        <v>0</v>
      </c>
      <c r="F93" s="22">
        <v>0</v>
      </c>
      <c r="G93" s="22">
        <v>0</v>
      </c>
      <c r="H93" s="22">
        <v>0</v>
      </c>
      <c r="I93" s="22">
        <v>0</v>
      </c>
      <c r="J93" s="22">
        <v>0</v>
      </c>
      <c r="K93" s="22">
        <v>0</v>
      </c>
      <c r="L93" s="22">
        <v>0</v>
      </c>
      <c r="M93" s="93">
        <f>0</f>
        <v>0</v>
      </c>
      <c r="O93" s="64">
        <f t="shared" si="17"/>
        <v>0</v>
      </c>
    </row>
    <row r="94" spans="3:16">
      <c r="C94" s="5" t="s">
        <v>89</v>
      </c>
      <c r="D94" s="74">
        <v>0</v>
      </c>
      <c r="E94" s="22">
        <v>0</v>
      </c>
      <c r="F94" s="22">
        <v>0</v>
      </c>
      <c r="G94" s="22">
        <v>0</v>
      </c>
      <c r="H94" s="22">
        <v>0</v>
      </c>
      <c r="I94" s="22">
        <v>0</v>
      </c>
      <c r="J94" s="22">
        <v>0</v>
      </c>
      <c r="K94" s="22">
        <v>0</v>
      </c>
      <c r="L94" s="22">
        <v>0</v>
      </c>
      <c r="M94" s="93">
        <f>0</f>
        <v>0</v>
      </c>
      <c r="O94" s="64">
        <f t="shared" si="17"/>
        <v>0</v>
      </c>
    </row>
    <row r="95" spans="3:16">
      <c r="C95" s="5" t="s">
        <v>90</v>
      </c>
      <c r="D95" s="76">
        <v>0</v>
      </c>
      <c r="E95" s="77">
        <v>0</v>
      </c>
      <c r="F95" s="77">
        <v>0</v>
      </c>
      <c r="G95" s="77">
        <v>0</v>
      </c>
      <c r="H95" s="77">
        <v>0</v>
      </c>
      <c r="I95" s="77">
        <v>0</v>
      </c>
      <c r="J95" s="77">
        <v>0</v>
      </c>
      <c r="K95" s="77">
        <v>0</v>
      </c>
      <c r="L95" s="77">
        <v>0</v>
      </c>
      <c r="M95" s="96">
        <f>0</f>
        <v>0</v>
      </c>
      <c r="O95" s="65">
        <f t="shared" si="17"/>
        <v>0</v>
      </c>
    </row>
    <row r="96" spans="3:16" ht="15.75">
      <c r="D96" s="112" t="s">
        <v>108</v>
      </c>
      <c r="E96" s="112"/>
      <c r="F96" s="112"/>
      <c r="G96" s="112"/>
      <c r="H96" s="112"/>
      <c r="I96" s="112"/>
      <c r="J96" s="112"/>
      <c r="K96" s="112"/>
      <c r="L96" s="112"/>
      <c r="M96" s="112"/>
      <c r="O96" s="41" t="s">
        <v>109</v>
      </c>
      <c r="P96" s="18" t="s">
        <v>110</v>
      </c>
    </row>
    <row r="97" spans="1:15">
      <c r="D97" s="113" t="s">
        <v>37</v>
      </c>
      <c r="E97" s="113"/>
      <c r="F97" s="113"/>
      <c r="G97" s="113"/>
      <c r="H97" s="113"/>
      <c r="I97" s="113"/>
      <c r="J97" s="113"/>
      <c r="K97" s="113"/>
      <c r="L97" s="113"/>
      <c r="M97" s="113"/>
      <c r="O97" s="37" t="s">
        <v>37</v>
      </c>
    </row>
    <row r="98" spans="1:15">
      <c r="D98" s="19"/>
    </row>
    <row r="99" spans="1:15">
      <c r="D99" s="80">
        <f t="shared" ref="D99:M99" si="18">SUM(D87:D89)</f>
        <v>1000</v>
      </c>
      <c r="E99" s="81">
        <f t="shared" si="18"/>
        <v>2000</v>
      </c>
      <c r="F99" s="81">
        <f t="shared" si="18"/>
        <v>3000</v>
      </c>
      <c r="G99" s="81">
        <f t="shared" si="18"/>
        <v>0</v>
      </c>
      <c r="H99" s="81">
        <f t="shared" si="18"/>
        <v>0</v>
      </c>
      <c r="I99" s="81">
        <f t="shared" si="18"/>
        <v>0</v>
      </c>
      <c r="J99" s="81">
        <f t="shared" si="18"/>
        <v>0</v>
      </c>
      <c r="K99" s="81">
        <f t="shared" si="18"/>
        <v>0</v>
      </c>
      <c r="L99" s="81">
        <f t="shared" si="18"/>
        <v>0</v>
      </c>
      <c r="M99" s="82">
        <f t="shared" si="18"/>
        <v>0</v>
      </c>
    </row>
    <row r="100" spans="1:15" ht="18.75">
      <c r="D100" s="112" t="s">
        <v>111</v>
      </c>
      <c r="E100" s="112"/>
      <c r="F100" s="112"/>
      <c r="G100" s="112"/>
      <c r="H100" s="112"/>
      <c r="I100" s="112"/>
      <c r="J100" s="112"/>
      <c r="K100" s="112"/>
      <c r="L100" s="112"/>
      <c r="M100" s="112"/>
    </row>
    <row r="101" spans="1:15">
      <c r="D101" s="113" t="s">
        <v>37</v>
      </c>
      <c r="E101" s="113"/>
      <c r="F101" s="113"/>
      <c r="G101" s="113"/>
      <c r="H101" s="113"/>
      <c r="I101" s="113"/>
      <c r="J101" s="113"/>
      <c r="K101" s="113"/>
      <c r="L101" s="113"/>
      <c r="M101" s="113"/>
    </row>
    <row r="110" spans="1:15" ht="15.75">
      <c r="A110" s="116" t="s">
        <v>32</v>
      </c>
      <c r="B110" s="116"/>
      <c r="C110" s="116"/>
      <c r="D110" s="3"/>
      <c r="E110" s="3"/>
      <c r="F110" s="3"/>
      <c r="G110" s="3"/>
    </row>
    <row r="111" spans="1:15" ht="36" customHeight="1">
      <c r="A111" s="117" t="s">
        <v>112</v>
      </c>
      <c r="B111" s="117"/>
      <c r="C111" s="117"/>
      <c r="D111" s="117"/>
      <c r="E111" s="117"/>
      <c r="F111" s="117"/>
      <c r="G111" s="117"/>
      <c r="H111" s="117"/>
      <c r="I111" s="117"/>
      <c r="J111" s="117"/>
      <c r="K111" s="117"/>
      <c r="L111" s="117"/>
      <c r="M111" s="117"/>
      <c r="N111" s="117"/>
      <c r="O111" s="117"/>
    </row>
    <row r="115" spans="14:25">
      <c r="O115" s="109" t="s">
        <v>70</v>
      </c>
      <c r="P115" s="109"/>
      <c r="Q115" s="109"/>
      <c r="R115" s="109"/>
      <c r="S115" s="109"/>
      <c r="T115" s="109"/>
      <c r="U115" s="109"/>
      <c r="V115" s="109"/>
      <c r="W115" s="109"/>
    </row>
    <row r="116" spans="14:25" ht="146.25">
      <c r="O116" s="15" t="s">
        <v>82</v>
      </c>
      <c r="P116" s="15" t="s">
        <v>83</v>
      </c>
      <c r="Q116" s="15" t="s">
        <v>84</v>
      </c>
      <c r="R116" s="15" t="s">
        <v>85</v>
      </c>
      <c r="S116" s="15" t="s">
        <v>86</v>
      </c>
      <c r="T116" s="15" t="s">
        <v>87</v>
      </c>
      <c r="U116" s="15" t="s">
        <v>88</v>
      </c>
      <c r="V116" s="15" t="s">
        <v>89</v>
      </c>
      <c r="W116" s="15" t="s">
        <v>90</v>
      </c>
    </row>
    <row r="117" spans="14:25">
      <c r="N117" s="5" t="s">
        <v>82</v>
      </c>
      <c r="O117" s="70">
        <f t="array" ref="O117:W126">TRANSPOSE(D70:M78+D87:M95)-O52:W61</f>
        <v>1000</v>
      </c>
      <c r="P117" s="71">
        <v>0</v>
      </c>
      <c r="Q117" s="71">
        <v>0</v>
      </c>
      <c r="R117" s="71">
        <v>0</v>
      </c>
      <c r="S117" s="71">
        <v>-1000</v>
      </c>
      <c r="T117" s="71">
        <v>0</v>
      </c>
      <c r="U117" s="71">
        <v>0</v>
      </c>
      <c r="V117" s="71">
        <v>0</v>
      </c>
      <c r="W117" s="92">
        <v>0</v>
      </c>
      <c r="Y117" s="63">
        <f t="shared" ref="Y117:Y126" si="19">SUM(O117:W117)</f>
        <v>0</v>
      </c>
    </row>
    <row r="118" spans="14:25">
      <c r="N118" s="5" t="s">
        <v>83</v>
      </c>
      <c r="O118" s="74">
        <v>0</v>
      </c>
      <c r="P118" s="22">
        <v>2000</v>
      </c>
      <c r="Q118" s="22">
        <v>0</v>
      </c>
      <c r="R118" s="22">
        <v>0</v>
      </c>
      <c r="S118" s="22">
        <v>0</v>
      </c>
      <c r="T118" s="22">
        <v>-2000</v>
      </c>
      <c r="U118" s="22">
        <v>0</v>
      </c>
      <c r="V118" s="22">
        <v>0</v>
      </c>
      <c r="W118" s="93">
        <v>0</v>
      </c>
      <c r="Y118" s="64">
        <f t="shared" si="19"/>
        <v>0</v>
      </c>
    </row>
    <row r="119" spans="14:25">
      <c r="N119" s="5" t="s">
        <v>84</v>
      </c>
      <c r="O119" s="74">
        <v>0</v>
      </c>
      <c r="P119" s="22">
        <v>0</v>
      </c>
      <c r="Q119" s="22">
        <v>3000</v>
      </c>
      <c r="R119" s="22">
        <v>0</v>
      </c>
      <c r="S119" s="22">
        <v>0</v>
      </c>
      <c r="T119" s="22">
        <v>-3000</v>
      </c>
      <c r="U119" s="22">
        <v>0</v>
      </c>
      <c r="V119" s="22">
        <v>0</v>
      </c>
      <c r="W119" s="93">
        <v>0</v>
      </c>
      <c r="Y119" s="64">
        <f t="shared" si="19"/>
        <v>0</v>
      </c>
    </row>
    <row r="120" spans="14:25">
      <c r="N120" s="5" t="s">
        <v>85</v>
      </c>
      <c r="O120" s="74">
        <v>0</v>
      </c>
      <c r="P120" s="22">
        <v>0</v>
      </c>
      <c r="Q120" s="22">
        <v>0</v>
      </c>
      <c r="R120" s="22">
        <v>2000</v>
      </c>
      <c r="S120" s="22">
        <v>0</v>
      </c>
      <c r="T120" s="22">
        <v>0</v>
      </c>
      <c r="U120" s="22">
        <v>0</v>
      </c>
      <c r="V120" s="22">
        <v>0</v>
      </c>
      <c r="W120" s="93">
        <v>-2000</v>
      </c>
      <c r="Y120" s="64">
        <f t="shared" si="19"/>
        <v>0</v>
      </c>
    </row>
    <row r="121" spans="14:25">
      <c r="N121" s="5" t="s">
        <v>86</v>
      </c>
      <c r="O121" s="74">
        <v>0</v>
      </c>
      <c r="P121" s="22">
        <v>0</v>
      </c>
      <c r="Q121" s="22">
        <v>0</v>
      </c>
      <c r="R121" s="22">
        <v>0</v>
      </c>
      <c r="S121" s="22">
        <v>1000</v>
      </c>
      <c r="T121" s="22">
        <v>0</v>
      </c>
      <c r="U121" s="22">
        <v>-800</v>
      </c>
      <c r="V121" s="22">
        <v>0</v>
      </c>
      <c r="W121" s="93">
        <v>0</v>
      </c>
      <c r="Y121" s="64">
        <f t="shared" si="19"/>
        <v>200</v>
      </c>
    </row>
    <row r="122" spans="14:25">
      <c r="N122" s="5" t="s">
        <v>87</v>
      </c>
      <c r="O122" s="74">
        <v>0</v>
      </c>
      <c r="P122" s="22">
        <v>0</v>
      </c>
      <c r="Q122" s="22">
        <v>0</v>
      </c>
      <c r="R122" s="22">
        <v>0</v>
      </c>
      <c r="S122" s="22">
        <v>-100</v>
      </c>
      <c r="T122" s="22">
        <v>2000</v>
      </c>
      <c r="U122" s="22">
        <v>-200</v>
      </c>
      <c r="V122" s="22">
        <v>-500</v>
      </c>
      <c r="W122" s="93">
        <v>0</v>
      </c>
      <c r="Y122" s="64">
        <f t="shared" si="19"/>
        <v>1200</v>
      </c>
    </row>
    <row r="123" spans="14:25">
      <c r="N123" s="5" t="s">
        <v>88</v>
      </c>
      <c r="O123" s="74">
        <v>0</v>
      </c>
      <c r="P123" s="22">
        <v>0</v>
      </c>
      <c r="Q123" s="22">
        <v>0</v>
      </c>
      <c r="R123" s="22">
        <v>0</v>
      </c>
      <c r="S123" s="22">
        <v>0</v>
      </c>
      <c r="T123" s="22">
        <v>3000</v>
      </c>
      <c r="U123" s="22">
        <v>0</v>
      </c>
      <c r="V123" s="22">
        <v>-2000</v>
      </c>
      <c r="W123" s="93">
        <v>0</v>
      </c>
      <c r="Y123" s="64">
        <f t="shared" si="19"/>
        <v>1000</v>
      </c>
    </row>
    <row r="124" spans="14:25">
      <c r="N124" s="5" t="s">
        <v>89</v>
      </c>
      <c r="O124" s="74">
        <v>0</v>
      </c>
      <c r="P124" s="22">
        <v>0</v>
      </c>
      <c r="Q124" s="22">
        <v>0</v>
      </c>
      <c r="R124" s="22">
        <v>0</v>
      </c>
      <c r="S124" s="22">
        <v>0</v>
      </c>
      <c r="T124" s="22">
        <v>0</v>
      </c>
      <c r="U124" s="22">
        <v>500</v>
      </c>
      <c r="V124" s="22">
        <v>0</v>
      </c>
      <c r="W124" s="93">
        <v>0</v>
      </c>
      <c r="Y124" s="64">
        <f t="shared" si="19"/>
        <v>500</v>
      </c>
    </row>
    <row r="125" spans="14:25">
      <c r="N125" s="5" t="s">
        <v>90</v>
      </c>
      <c r="O125" s="74">
        <v>0</v>
      </c>
      <c r="P125" s="22">
        <v>0</v>
      </c>
      <c r="Q125" s="22">
        <v>0</v>
      </c>
      <c r="R125" s="22">
        <v>0</v>
      </c>
      <c r="S125" s="22">
        <v>0</v>
      </c>
      <c r="T125" s="22">
        <v>0</v>
      </c>
      <c r="U125" s="22">
        <v>0</v>
      </c>
      <c r="V125" s="22">
        <v>1600</v>
      </c>
      <c r="W125" s="93">
        <v>0</v>
      </c>
      <c r="Y125" s="64">
        <f t="shared" si="19"/>
        <v>1600</v>
      </c>
    </row>
    <row r="126" spans="14:25">
      <c r="O126" s="76">
        <v>0</v>
      </c>
      <c r="P126" s="77">
        <v>0</v>
      </c>
      <c r="Q126" s="77">
        <v>0</v>
      </c>
      <c r="R126" s="77">
        <v>0</v>
      </c>
      <c r="S126" s="77">
        <v>0</v>
      </c>
      <c r="T126" s="77">
        <v>-300</v>
      </c>
      <c r="U126" s="77">
        <v>0</v>
      </c>
      <c r="V126" s="77">
        <v>-300</v>
      </c>
      <c r="W126" s="96">
        <v>2000</v>
      </c>
      <c r="Y126" s="65">
        <f t="shared" si="19"/>
        <v>1400</v>
      </c>
    </row>
    <row r="127" spans="14:25" ht="18.75">
      <c r="O127" s="119" t="s">
        <v>113</v>
      </c>
      <c r="P127" s="119"/>
      <c r="Q127" s="119"/>
      <c r="R127" s="119"/>
      <c r="S127" s="119"/>
      <c r="T127" s="119"/>
      <c r="U127" s="119"/>
      <c r="V127" s="119"/>
      <c r="W127" s="119"/>
      <c r="Y127" s="97" t="s">
        <v>114</v>
      </c>
    </row>
    <row r="128" spans="14:25">
      <c r="O128" s="113" t="s">
        <v>37</v>
      </c>
      <c r="P128" s="113"/>
      <c r="Q128" s="113"/>
      <c r="R128" s="113"/>
      <c r="S128" s="113"/>
      <c r="T128" s="113"/>
      <c r="U128" s="113"/>
      <c r="V128" s="113"/>
      <c r="W128" s="113"/>
      <c r="Y128" s="37" t="s">
        <v>37</v>
      </c>
    </row>
    <row r="129" spans="2:23" ht="15.75">
      <c r="O129" s="17"/>
    </row>
    <row r="130" spans="2:23">
      <c r="O130" s="80">
        <f t="shared" ref="O130:W130" si="20">SUM(O117:O126)</f>
        <v>1000</v>
      </c>
      <c r="P130" s="81">
        <f t="shared" si="20"/>
        <v>2000</v>
      </c>
      <c r="Q130" s="81">
        <f t="shared" si="20"/>
        <v>3000</v>
      </c>
      <c r="R130" s="81">
        <f t="shared" si="20"/>
        <v>2000</v>
      </c>
      <c r="S130" s="81">
        <f t="shared" si="20"/>
        <v>-100</v>
      </c>
      <c r="T130" s="81">
        <f t="shared" si="20"/>
        <v>-300</v>
      </c>
      <c r="U130" s="81">
        <f t="shared" si="20"/>
        <v>-500</v>
      </c>
      <c r="V130" s="81">
        <f t="shared" si="20"/>
        <v>-1200</v>
      </c>
      <c r="W130" s="82">
        <f t="shared" si="20"/>
        <v>0</v>
      </c>
    </row>
    <row r="131" spans="2:23" ht="18.75">
      <c r="O131" s="119" t="s">
        <v>115</v>
      </c>
      <c r="P131" s="119"/>
      <c r="Q131" s="119"/>
      <c r="R131" s="119"/>
      <c r="S131" s="119"/>
      <c r="T131" s="119"/>
      <c r="U131" s="119"/>
      <c r="V131" s="119"/>
      <c r="W131" s="119"/>
    </row>
    <row r="132" spans="2:23">
      <c r="O132" s="113" t="s">
        <v>37</v>
      </c>
      <c r="P132" s="113"/>
      <c r="Q132" s="113"/>
      <c r="R132" s="113"/>
      <c r="S132" s="113"/>
      <c r="T132" s="113"/>
      <c r="U132" s="113"/>
      <c r="V132" s="113"/>
      <c r="W132" s="113"/>
    </row>
    <row r="135" spans="2:23" ht="23.25">
      <c r="B135" s="120" t="s">
        <v>116</v>
      </c>
      <c r="C135" s="120"/>
      <c r="D135" s="120"/>
      <c r="E135" s="120"/>
      <c r="F135" s="120"/>
      <c r="G135" s="120"/>
      <c r="H135" s="120"/>
      <c r="I135" s="120"/>
      <c r="J135" s="120"/>
      <c r="K135" s="120"/>
    </row>
    <row r="138" spans="2:23">
      <c r="C138" s="109" t="s">
        <v>117</v>
      </c>
      <c r="D138" s="109"/>
      <c r="E138" s="109"/>
      <c r="F138" s="109"/>
      <c r="G138" s="109"/>
      <c r="H138" s="109"/>
    </row>
    <row r="140" spans="2:23">
      <c r="B140" s="118" t="s">
        <v>69</v>
      </c>
      <c r="C140" s="5" t="s">
        <v>72</v>
      </c>
      <c r="D140" s="67">
        <f t="shared" ref="D140:D149" si="21">Y117</f>
        <v>0</v>
      </c>
      <c r="F140" s="67">
        <f t="shared" ref="F140:F149" si="22">AD52</f>
        <v>0</v>
      </c>
      <c r="H140" s="63">
        <f t="shared" ref="H140:H149" si="23">D140-F140</f>
        <v>0</v>
      </c>
    </row>
    <row r="141" spans="2:23">
      <c r="B141" s="118"/>
      <c r="C141" s="5" t="s">
        <v>73</v>
      </c>
      <c r="D141" s="68">
        <f t="shared" si="21"/>
        <v>0</v>
      </c>
      <c r="F141" s="68">
        <f t="shared" si="22"/>
        <v>0</v>
      </c>
      <c r="H141" s="64">
        <f t="shared" si="23"/>
        <v>0</v>
      </c>
    </row>
    <row r="142" spans="2:23">
      <c r="B142" s="118"/>
      <c r="C142" s="5" t="s">
        <v>74</v>
      </c>
      <c r="D142" s="68">
        <f t="shared" si="21"/>
        <v>0</v>
      </c>
      <c r="F142" s="68">
        <f t="shared" si="22"/>
        <v>0</v>
      </c>
      <c r="H142" s="64">
        <f t="shared" si="23"/>
        <v>0</v>
      </c>
    </row>
    <row r="143" spans="2:23">
      <c r="B143" s="118"/>
      <c r="C143" s="5" t="s">
        <v>75</v>
      </c>
      <c r="D143" s="68">
        <f t="shared" si="21"/>
        <v>0</v>
      </c>
      <c r="F143" s="68">
        <f t="shared" si="22"/>
        <v>0</v>
      </c>
      <c r="H143" s="64">
        <f t="shared" si="23"/>
        <v>0</v>
      </c>
    </row>
    <row r="144" spans="2:23">
      <c r="B144" s="118"/>
      <c r="C144" s="5" t="s">
        <v>76</v>
      </c>
      <c r="D144" s="68">
        <f t="shared" si="21"/>
        <v>200</v>
      </c>
      <c r="F144" s="68">
        <f t="shared" si="22"/>
        <v>200</v>
      </c>
      <c r="H144" s="64">
        <f t="shared" si="23"/>
        <v>0</v>
      </c>
    </row>
    <row r="145" spans="2:12">
      <c r="B145" s="118"/>
      <c r="C145" s="5" t="s">
        <v>77</v>
      </c>
      <c r="D145" s="68">
        <f t="shared" si="21"/>
        <v>1200</v>
      </c>
      <c r="F145" s="68">
        <f t="shared" si="22"/>
        <v>1200</v>
      </c>
      <c r="H145" s="64">
        <f t="shared" si="23"/>
        <v>0</v>
      </c>
    </row>
    <row r="146" spans="2:12">
      <c r="B146" s="118"/>
      <c r="C146" s="5" t="s">
        <v>78</v>
      </c>
      <c r="D146" s="68">
        <f t="shared" si="21"/>
        <v>1000</v>
      </c>
      <c r="F146" s="68">
        <f t="shared" si="22"/>
        <v>1000</v>
      </c>
      <c r="H146" s="64">
        <f t="shared" si="23"/>
        <v>0</v>
      </c>
    </row>
    <row r="147" spans="2:12">
      <c r="B147" s="118"/>
      <c r="C147" s="5" t="s">
        <v>79</v>
      </c>
      <c r="D147" s="68">
        <f t="shared" si="21"/>
        <v>500</v>
      </c>
      <c r="F147" s="68">
        <f t="shared" si="22"/>
        <v>500</v>
      </c>
      <c r="H147" s="64">
        <f t="shared" si="23"/>
        <v>0</v>
      </c>
    </row>
    <row r="148" spans="2:12">
      <c r="B148" s="118"/>
      <c r="C148" s="5" t="s">
        <v>80</v>
      </c>
      <c r="D148" s="68">
        <f t="shared" si="21"/>
        <v>1600</v>
      </c>
      <c r="F148" s="68">
        <f t="shared" si="22"/>
        <v>1600</v>
      </c>
      <c r="H148" s="64">
        <f t="shared" si="23"/>
        <v>0</v>
      </c>
    </row>
    <row r="149" spans="2:12">
      <c r="C149" s="5" t="s">
        <v>81</v>
      </c>
      <c r="D149" s="69">
        <f t="shared" si="21"/>
        <v>1400</v>
      </c>
      <c r="F149" s="69">
        <f t="shared" si="22"/>
        <v>1400</v>
      </c>
      <c r="G149" s="20"/>
      <c r="H149" s="65">
        <f t="shared" si="23"/>
        <v>0</v>
      </c>
      <c r="I149" s="20"/>
    </row>
    <row r="150" spans="2:12" ht="15.75">
      <c r="C150" s="5"/>
      <c r="D150" s="97" t="s">
        <v>114</v>
      </c>
      <c r="F150" s="97" t="s">
        <v>27</v>
      </c>
      <c r="G150" s="20"/>
      <c r="H150" s="97" t="s">
        <v>118</v>
      </c>
      <c r="I150" s="20"/>
    </row>
    <row r="151" spans="2:12">
      <c r="D151" s="37" t="s">
        <v>37</v>
      </c>
      <c r="F151" s="37" t="s">
        <v>37</v>
      </c>
      <c r="H151" s="37" t="s">
        <v>37</v>
      </c>
    </row>
    <row r="153" spans="2:12">
      <c r="C153" s="109" t="s">
        <v>119</v>
      </c>
      <c r="D153" s="109"/>
      <c r="E153" s="109"/>
      <c r="F153" s="109"/>
      <c r="G153" s="109"/>
      <c r="H153" s="109"/>
      <c r="I153" s="109"/>
      <c r="J153" s="109"/>
    </row>
    <row r="155" spans="2:12">
      <c r="B155" s="118" t="s">
        <v>70</v>
      </c>
      <c r="C155" s="5" t="s">
        <v>82</v>
      </c>
      <c r="D155" s="67">
        <f t="shared" ref="D155:D163" si="24">O87</f>
        <v>1000</v>
      </c>
      <c r="F155" s="67">
        <f t="shared" ref="F155:F163" si="25">O70</f>
        <v>0</v>
      </c>
      <c r="H155" s="67">
        <f t="array" ref="H155:H163">TRANSPOSE(O130:W130)</f>
        <v>1000</v>
      </c>
      <c r="J155" s="67">
        <f t="array" ref="J155:J163">TRANSPOSE(O65:W65)</f>
        <v>0</v>
      </c>
      <c r="L155" s="63">
        <f t="shared" ref="L155:L163" si="26">D155+F155-H155-J155</f>
        <v>0</v>
      </c>
    </row>
    <row r="156" spans="2:12">
      <c r="B156" s="118"/>
      <c r="C156" s="5" t="s">
        <v>83</v>
      </c>
      <c r="D156" s="68">
        <f t="shared" si="24"/>
        <v>2000</v>
      </c>
      <c r="F156" s="68">
        <f t="shared" si="25"/>
        <v>0</v>
      </c>
      <c r="H156" s="68">
        <v>2000</v>
      </c>
      <c r="J156" s="68">
        <v>0</v>
      </c>
      <c r="L156" s="64">
        <f t="shared" si="26"/>
        <v>0</v>
      </c>
    </row>
    <row r="157" spans="2:12">
      <c r="B157" s="118"/>
      <c r="C157" s="5" t="s">
        <v>84</v>
      </c>
      <c r="D157" s="68">
        <f t="shared" si="24"/>
        <v>3000</v>
      </c>
      <c r="F157" s="68">
        <f t="shared" si="25"/>
        <v>0</v>
      </c>
      <c r="H157" s="68">
        <v>3000</v>
      </c>
      <c r="J157" s="68">
        <v>0</v>
      </c>
      <c r="L157" s="64">
        <f t="shared" si="26"/>
        <v>0</v>
      </c>
    </row>
    <row r="158" spans="2:12">
      <c r="B158" s="118"/>
      <c r="C158" s="5" t="s">
        <v>85</v>
      </c>
      <c r="D158" s="68">
        <f t="shared" si="24"/>
        <v>2000</v>
      </c>
      <c r="F158" s="68">
        <f t="shared" si="25"/>
        <v>0</v>
      </c>
      <c r="H158" s="68">
        <v>2000</v>
      </c>
      <c r="J158" s="68">
        <v>0</v>
      </c>
      <c r="L158" s="64">
        <f t="shared" si="26"/>
        <v>0</v>
      </c>
    </row>
    <row r="159" spans="2:12">
      <c r="B159" s="118"/>
      <c r="C159" s="5" t="s">
        <v>86</v>
      </c>
      <c r="D159" s="68">
        <f t="shared" si="24"/>
        <v>0</v>
      </c>
      <c r="F159" s="68">
        <f t="shared" si="25"/>
        <v>1000</v>
      </c>
      <c r="H159" s="68">
        <v>-100</v>
      </c>
      <c r="J159" s="68">
        <v>1100</v>
      </c>
      <c r="L159" s="64">
        <f t="shared" si="26"/>
        <v>0</v>
      </c>
    </row>
    <row r="160" spans="2:12">
      <c r="B160" s="118"/>
      <c r="C160" s="5" t="s">
        <v>87</v>
      </c>
      <c r="D160" s="68">
        <f t="shared" si="24"/>
        <v>0</v>
      </c>
      <c r="F160" s="68">
        <f t="shared" si="25"/>
        <v>5000</v>
      </c>
      <c r="H160" s="68">
        <v>-300</v>
      </c>
      <c r="J160" s="68">
        <v>5300</v>
      </c>
      <c r="L160" s="64">
        <f t="shared" si="26"/>
        <v>0</v>
      </c>
    </row>
    <row r="161" spans="1:27">
      <c r="B161" s="118"/>
      <c r="C161" s="5" t="s">
        <v>88</v>
      </c>
      <c r="D161" s="68">
        <f t="shared" si="24"/>
        <v>0</v>
      </c>
      <c r="F161" s="68">
        <f t="shared" si="25"/>
        <v>500</v>
      </c>
      <c r="H161" s="68">
        <v>-500</v>
      </c>
      <c r="J161" s="68">
        <v>1000</v>
      </c>
      <c r="L161" s="64">
        <f t="shared" si="26"/>
        <v>0</v>
      </c>
    </row>
    <row r="162" spans="1:27">
      <c r="B162" s="118"/>
      <c r="C162" s="5" t="s">
        <v>89</v>
      </c>
      <c r="D162" s="68">
        <f t="shared" si="24"/>
        <v>0</v>
      </c>
      <c r="F162" s="68">
        <f t="shared" si="25"/>
        <v>1600</v>
      </c>
      <c r="H162" s="68">
        <v>-1200</v>
      </c>
      <c r="J162" s="68">
        <v>2800</v>
      </c>
      <c r="L162" s="64">
        <f t="shared" si="26"/>
        <v>0</v>
      </c>
    </row>
    <row r="163" spans="1:27">
      <c r="B163" s="118"/>
      <c r="C163" s="5" t="s">
        <v>90</v>
      </c>
      <c r="D163" s="69">
        <f t="shared" si="24"/>
        <v>0</v>
      </c>
      <c r="F163" s="69">
        <f t="shared" si="25"/>
        <v>2000</v>
      </c>
      <c r="H163" s="69">
        <v>0</v>
      </c>
      <c r="J163" s="69">
        <v>2000</v>
      </c>
      <c r="L163" s="65">
        <f t="shared" si="26"/>
        <v>0</v>
      </c>
    </row>
    <row r="164" spans="1:27" ht="18.75">
      <c r="D164" s="97" t="s">
        <v>109</v>
      </c>
      <c r="F164" s="97" t="s">
        <v>105</v>
      </c>
      <c r="H164" s="97" t="s">
        <v>120</v>
      </c>
      <c r="I164" s="20"/>
      <c r="J164" s="97" t="s">
        <v>121</v>
      </c>
      <c r="K164" s="20"/>
      <c r="L164" s="97" t="s">
        <v>122</v>
      </c>
    </row>
    <row r="165" spans="1:27">
      <c r="D165" s="37" t="s">
        <v>37</v>
      </c>
      <c r="F165" s="37" t="s">
        <v>37</v>
      </c>
      <c r="H165" s="37" t="s">
        <v>37</v>
      </c>
      <c r="J165" s="37" t="s">
        <v>37</v>
      </c>
      <c r="L165" s="37" t="s">
        <v>37</v>
      </c>
    </row>
    <row r="168" spans="1:27" ht="15.75">
      <c r="A168" s="116" t="s">
        <v>123</v>
      </c>
      <c r="B168" s="116"/>
      <c r="C168" s="116"/>
      <c r="D168" s="3"/>
      <c r="E168" s="3"/>
      <c r="F168" s="3"/>
      <c r="G168" s="3"/>
    </row>
    <row r="169" spans="1:27" ht="35.25" customHeight="1">
      <c r="A169" s="117" t="s">
        <v>124</v>
      </c>
      <c r="B169" s="117"/>
      <c r="C169" s="117"/>
      <c r="D169" s="117"/>
      <c r="E169" s="117"/>
      <c r="F169" s="117"/>
      <c r="G169" s="117"/>
      <c r="H169" s="117"/>
      <c r="I169" s="117"/>
      <c r="J169" s="117"/>
      <c r="K169" s="117"/>
      <c r="L169" s="117"/>
      <c r="M169" s="117"/>
      <c r="N169" s="117"/>
      <c r="O169" s="117"/>
    </row>
    <row r="173" spans="1:27">
      <c r="D173" s="109" t="s">
        <v>69</v>
      </c>
      <c r="E173" s="109"/>
      <c r="F173" s="109"/>
      <c r="G173" s="109"/>
      <c r="H173" s="109"/>
      <c r="I173" s="109"/>
      <c r="J173" s="109"/>
      <c r="K173" s="109"/>
      <c r="L173" s="109"/>
      <c r="M173" s="109"/>
      <c r="R173" s="109" t="s">
        <v>69</v>
      </c>
      <c r="S173" s="109"/>
      <c r="T173" s="109"/>
      <c r="U173" s="109"/>
      <c r="V173" s="109"/>
      <c r="W173" s="109"/>
      <c r="X173" s="109"/>
      <c r="Y173" s="109"/>
      <c r="Z173" s="109"/>
      <c r="AA173" s="109"/>
    </row>
    <row r="174" spans="1:27" ht="129.75">
      <c r="D174" s="4" t="s">
        <v>72</v>
      </c>
      <c r="E174" s="4" t="s">
        <v>73</v>
      </c>
      <c r="F174" s="4" t="s">
        <v>74</v>
      </c>
      <c r="G174" s="4" t="s">
        <v>75</v>
      </c>
      <c r="H174" s="4" t="s">
        <v>76</v>
      </c>
      <c r="I174" s="4" t="s">
        <v>77</v>
      </c>
      <c r="J174" s="4" t="s">
        <v>78</v>
      </c>
      <c r="K174" s="4" t="s">
        <v>79</v>
      </c>
      <c r="L174" s="4" t="s">
        <v>80</v>
      </c>
      <c r="M174" s="4" t="s">
        <v>81</v>
      </c>
      <c r="R174" s="4" t="s">
        <v>72</v>
      </c>
      <c r="S174" s="4" t="s">
        <v>73</v>
      </c>
      <c r="T174" s="4" t="s">
        <v>74</v>
      </c>
      <c r="U174" s="4" t="s">
        <v>75</v>
      </c>
      <c r="V174" s="4" t="s">
        <v>76</v>
      </c>
      <c r="W174" s="4" t="s">
        <v>77</v>
      </c>
      <c r="X174" s="4" t="s">
        <v>78</v>
      </c>
      <c r="Y174" s="4" t="s">
        <v>79</v>
      </c>
      <c r="Z174" s="4" t="s">
        <v>80</v>
      </c>
      <c r="AA174" s="4" t="s">
        <v>81</v>
      </c>
    </row>
    <row r="175" spans="1:27">
      <c r="B175" s="118" t="s">
        <v>70</v>
      </c>
      <c r="C175" s="5" t="s">
        <v>82</v>
      </c>
      <c r="D175" s="70">
        <f t="array" ref="D175:M183">MMULT(D70:M78,R175:AA184)</f>
        <v>0</v>
      </c>
      <c r="E175" s="71">
        <v>0</v>
      </c>
      <c r="F175" s="71">
        <v>0</v>
      </c>
      <c r="G175" s="71">
        <v>0</v>
      </c>
      <c r="H175" s="71">
        <v>0</v>
      </c>
      <c r="I175" s="71">
        <v>0</v>
      </c>
      <c r="J175" s="71">
        <v>0</v>
      </c>
      <c r="K175" s="71">
        <v>0</v>
      </c>
      <c r="L175" s="71">
        <v>0</v>
      </c>
      <c r="M175" s="92">
        <v>0</v>
      </c>
      <c r="Q175" s="5" t="s">
        <v>72</v>
      </c>
      <c r="R175" s="44">
        <f>1/AF52</f>
        <v>1E-3</v>
      </c>
      <c r="S175" s="45">
        <f>0</f>
        <v>0</v>
      </c>
      <c r="T175" s="45">
        <f>0</f>
        <v>0</v>
      </c>
      <c r="U175" s="45">
        <f>0</f>
        <v>0</v>
      </c>
      <c r="V175" s="45">
        <f>0</f>
        <v>0</v>
      </c>
      <c r="W175" s="45">
        <f>0</f>
        <v>0</v>
      </c>
      <c r="X175" s="45">
        <f>0</f>
        <v>0</v>
      </c>
      <c r="Y175" s="45">
        <f>0</f>
        <v>0</v>
      </c>
      <c r="Z175" s="45">
        <f>0</f>
        <v>0</v>
      </c>
      <c r="AA175" s="46">
        <f>0</f>
        <v>0</v>
      </c>
    </row>
    <row r="176" spans="1:27">
      <c r="B176" s="118"/>
      <c r="C176" s="5" t="s">
        <v>83</v>
      </c>
      <c r="D176" s="74">
        <v>0</v>
      </c>
      <c r="E176" s="22">
        <v>0</v>
      </c>
      <c r="F176" s="22">
        <v>0</v>
      </c>
      <c r="G176" s="22">
        <v>0</v>
      </c>
      <c r="H176" s="22">
        <v>0</v>
      </c>
      <c r="I176" s="22">
        <v>0</v>
      </c>
      <c r="J176" s="22">
        <v>0</v>
      </c>
      <c r="K176" s="22">
        <v>0</v>
      </c>
      <c r="L176" s="22">
        <v>0</v>
      </c>
      <c r="M176" s="93">
        <v>0</v>
      </c>
      <c r="Q176" s="5" t="s">
        <v>73</v>
      </c>
      <c r="R176" s="47">
        <f>0</f>
        <v>0</v>
      </c>
      <c r="S176" s="21">
        <f>1/AF53</f>
        <v>5.0000000000000001E-4</v>
      </c>
      <c r="T176" s="21">
        <f>0</f>
        <v>0</v>
      </c>
      <c r="U176" s="21">
        <f>0</f>
        <v>0</v>
      </c>
      <c r="V176" s="21">
        <f>0</f>
        <v>0</v>
      </c>
      <c r="W176" s="21">
        <f>0</f>
        <v>0</v>
      </c>
      <c r="X176" s="21">
        <f>0</f>
        <v>0</v>
      </c>
      <c r="Y176" s="21">
        <f>0</f>
        <v>0</v>
      </c>
      <c r="Z176" s="21">
        <f>0</f>
        <v>0</v>
      </c>
      <c r="AA176" s="48">
        <f>0</f>
        <v>0</v>
      </c>
    </row>
    <row r="177" spans="2:28">
      <c r="B177" s="118"/>
      <c r="C177" s="5" t="s">
        <v>84</v>
      </c>
      <c r="D177" s="74">
        <v>0</v>
      </c>
      <c r="E177" s="22">
        <v>0</v>
      </c>
      <c r="F177" s="22">
        <v>0</v>
      </c>
      <c r="G177" s="22">
        <v>0</v>
      </c>
      <c r="H177" s="22">
        <v>0</v>
      </c>
      <c r="I177" s="22">
        <v>0</v>
      </c>
      <c r="J177" s="22">
        <v>0</v>
      </c>
      <c r="K177" s="22">
        <v>0</v>
      </c>
      <c r="L177" s="22">
        <v>0</v>
      </c>
      <c r="M177" s="93">
        <v>0</v>
      </c>
      <c r="Q177" s="5" t="s">
        <v>74</v>
      </c>
      <c r="R177" s="47">
        <f>0</f>
        <v>0</v>
      </c>
      <c r="S177" s="21">
        <f>0</f>
        <v>0</v>
      </c>
      <c r="T177" s="21">
        <f>1/AF54</f>
        <v>3.3333333333333332E-4</v>
      </c>
      <c r="U177" s="21">
        <f>0</f>
        <v>0</v>
      </c>
      <c r="V177" s="21">
        <f>0</f>
        <v>0</v>
      </c>
      <c r="W177" s="21">
        <f>0</f>
        <v>0</v>
      </c>
      <c r="X177" s="21">
        <f>0</f>
        <v>0</v>
      </c>
      <c r="Y177" s="21">
        <f>0</f>
        <v>0</v>
      </c>
      <c r="Z177" s="21">
        <f>0</f>
        <v>0</v>
      </c>
      <c r="AA177" s="48">
        <f>0</f>
        <v>0</v>
      </c>
    </row>
    <row r="178" spans="2:28">
      <c r="B178" s="118"/>
      <c r="C178" s="5" t="s">
        <v>85</v>
      </c>
      <c r="D178" s="74">
        <v>0</v>
      </c>
      <c r="E178" s="22">
        <v>0</v>
      </c>
      <c r="F178" s="22">
        <v>0</v>
      </c>
      <c r="G178" s="22">
        <v>0</v>
      </c>
      <c r="H178" s="22">
        <v>0</v>
      </c>
      <c r="I178" s="22">
        <v>0</v>
      </c>
      <c r="J178" s="22">
        <v>0</v>
      </c>
      <c r="K178" s="22">
        <v>0</v>
      </c>
      <c r="L178" s="22">
        <v>0</v>
      </c>
      <c r="M178" s="93">
        <v>0</v>
      </c>
      <c r="Q178" s="5" t="s">
        <v>75</v>
      </c>
      <c r="R178" s="47">
        <f>0</f>
        <v>0</v>
      </c>
      <c r="S178" s="21">
        <f>0</f>
        <v>0</v>
      </c>
      <c r="T178" s="21">
        <f>0</f>
        <v>0</v>
      </c>
      <c r="U178" s="21">
        <f>1/AF55</f>
        <v>5.0000000000000001E-4</v>
      </c>
      <c r="V178" s="21">
        <f>0</f>
        <v>0</v>
      </c>
      <c r="W178" s="21">
        <f>0</f>
        <v>0</v>
      </c>
      <c r="X178" s="21">
        <f>0</f>
        <v>0</v>
      </c>
      <c r="Y178" s="21">
        <f>0</f>
        <v>0</v>
      </c>
      <c r="Z178" s="21">
        <f>0</f>
        <v>0</v>
      </c>
      <c r="AA178" s="48">
        <f>0</f>
        <v>0</v>
      </c>
    </row>
    <row r="179" spans="2:28">
      <c r="B179" s="118"/>
      <c r="C179" s="5" t="s">
        <v>86</v>
      </c>
      <c r="D179" s="74">
        <v>0</v>
      </c>
      <c r="E179" s="22">
        <v>0</v>
      </c>
      <c r="F179" s="22">
        <v>0</v>
      </c>
      <c r="G179" s="22">
        <v>0</v>
      </c>
      <c r="H179" s="22">
        <v>1</v>
      </c>
      <c r="I179" s="22">
        <v>0</v>
      </c>
      <c r="J179" s="22">
        <v>0</v>
      </c>
      <c r="K179" s="22">
        <v>0</v>
      </c>
      <c r="L179" s="22">
        <v>0</v>
      </c>
      <c r="M179" s="93">
        <v>0</v>
      </c>
      <c r="Q179" s="5" t="s">
        <v>76</v>
      </c>
      <c r="R179" s="47">
        <f>0</f>
        <v>0</v>
      </c>
      <c r="S179" s="21">
        <f>0</f>
        <v>0</v>
      </c>
      <c r="T179" s="21">
        <f>0</f>
        <v>0</v>
      </c>
      <c r="U179" s="21">
        <f>0</f>
        <v>0</v>
      </c>
      <c r="V179" s="21">
        <f>1/AF56</f>
        <v>1E-3</v>
      </c>
      <c r="W179" s="21">
        <f>0</f>
        <v>0</v>
      </c>
      <c r="X179" s="21">
        <f>0</f>
        <v>0</v>
      </c>
      <c r="Y179" s="21">
        <f>0</f>
        <v>0</v>
      </c>
      <c r="Z179" s="21">
        <f>0</f>
        <v>0</v>
      </c>
      <c r="AA179" s="48">
        <f>0</f>
        <v>0</v>
      </c>
    </row>
    <row r="180" spans="2:28">
      <c r="B180" s="118"/>
      <c r="C180" s="5" t="s">
        <v>87</v>
      </c>
      <c r="D180" s="74">
        <v>0</v>
      </c>
      <c r="E180" s="22">
        <v>0</v>
      </c>
      <c r="F180" s="22">
        <v>0</v>
      </c>
      <c r="G180" s="22">
        <v>0</v>
      </c>
      <c r="H180" s="22">
        <v>0</v>
      </c>
      <c r="I180" s="22">
        <v>1</v>
      </c>
      <c r="J180" s="22">
        <v>1</v>
      </c>
      <c r="K180" s="22">
        <v>0</v>
      </c>
      <c r="L180" s="22">
        <v>0</v>
      </c>
      <c r="M180" s="93">
        <v>0</v>
      </c>
      <c r="Q180" s="5" t="s">
        <v>77</v>
      </c>
      <c r="R180" s="47">
        <f>0</f>
        <v>0</v>
      </c>
      <c r="S180" s="21">
        <f>0</f>
        <v>0</v>
      </c>
      <c r="T180" s="21">
        <f>0</f>
        <v>0</v>
      </c>
      <c r="U180" s="21">
        <f>0</f>
        <v>0</v>
      </c>
      <c r="V180" s="21">
        <f>0</f>
        <v>0</v>
      </c>
      <c r="W180" s="21">
        <f>1/AF57</f>
        <v>5.0000000000000001E-4</v>
      </c>
      <c r="X180" s="21">
        <f>0</f>
        <v>0</v>
      </c>
      <c r="Y180" s="21">
        <f>0</f>
        <v>0</v>
      </c>
      <c r="Z180" s="21">
        <f>0</f>
        <v>0</v>
      </c>
      <c r="AA180" s="48">
        <f>0</f>
        <v>0</v>
      </c>
    </row>
    <row r="181" spans="2:28">
      <c r="B181" s="118"/>
      <c r="C181" s="5" t="s">
        <v>88</v>
      </c>
      <c r="D181" s="74">
        <v>0</v>
      </c>
      <c r="E181" s="22">
        <v>0</v>
      </c>
      <c r="F181" s="22">
        <v>0</v>
      </c>
      <c r="G181" s="22">
        <v>0</v>
      </c>
      <c r="H181" s="22">
        <v>0</v>
      </c>
      <c r="I181" s="22">
        <v>0</v>
      </c>
      <c r="J181" s="22">
        <v>0</v>
      </c>
      <c r="K181" s="22">
        <v>1</v>
      </c>
      <c r="L181" s="22">
        <v>0</v>
      </c>
      <c r="M181" s="93">
        <v>0</v>
      </c>
      <c r="Q181" s="5" t="s">
        <v>78</v>
      </c>
      <c r="R181" s="47">
        <f>0</f>
        <v>0</v>
      </c>
      <c r="S181" s="21">
        <f>0</f>
        <v>0</v>
      </c>
      <c r="T181" s="21">
        <f>0</f>
        <v>0</v>
      </c>
      <c r="U181" s="21">
        <f>0</f>
        <v>0</v>
      </c>
      <c r="V181" s="21">
        <f>0</f>
        <v>0</v>
      </c>
      <c r="W181" s="21">
        <f>0</f>
        <v>0</v>
      </c>
      <c r="X181" s="21">
        <f>1/AF58</f>
        <v>3.3333333333333332E-4</v>
      </c>
      <c r="Y181" s="21">
        <f>0</f>
        <v>0</v>
      </c>
      <c r="Z181" s="21">
        <f>0</f>
        <v>0</v>
      </c>
      <c r="AA181" s="48">
        <f>0</f>
        <v>0</v>
      </c>
    </row>
    <row r="182" spans="2:28">
      <c r="B182" s="118"/>
      <c r="C182" s="5" t="s">
        <v>89</v>
      </c>
      <c r="D182" s="74">
        <v>0</v>
      </c>
      <c r="E182" s="22">
        <v>0</v>
      </c>
      <c r="F182" s="22">
        <v>0</v>
      </c>
      <c r="G182" s="22">
        <v>0</v>
      </c>
      <c r="H182" s="22">
        <v>0</v>
      </c>
      <c r="I182" s="22">
        <v>0</v>
      </c>
      <c r="J182" s="22">
        <v>0</v>
      </c>
      <c r="K182" s="22">
        <v>0</v>
      </c>
      <c r="L182" s="22">
        <v>1</v>
      </c>
      <c r="M182" s="93">
        <v>0</v>
      </c>
      <c r="Q182" s="5" t="s">
        <v>79</v>
      </c>
      <c r="R182" s="47">
        <f>0</f>
        <v>0</v>
      </c>
      <c r="S182" s="21">
        <f>0</f>
        <v>0</v>
      </c>
      <c r="T182" s="21">
        <f>0</f>
        <v>0</v>
      </c>
      <c r="U182" s="21">
        <f>0</f>
        <v>0</v>
      </c>
      <c r="V182" s="21">
        <f>0</f>
        <v>0</v>
      </c>
      <c r="W182" s="21">
        <f>0</f>
        <v>0</v>
      </c>
      <c r="X182" s="21">
        <f>0</f>
        <v>0</v>
      </c>
      <c r="Y182" s="21">
        <f>1/AF59</f>
        <v>2E-3</v>
      </c>
      <c r="Z182" s="21">
        <f>0</f>
        <v>0</v>
      </c>
      <c r="AA182" s="48">
        <f>0</f>
        <v>0</v>
      </c>
    </row>
    <row r="183" spans="2:28">
      <c r="B183" s="118"/>
      <c r="C183" s="5" t="s">
        <v>90</v>
      </c>
      <c r="D183" s="76">
        <v>0</v>
      </c>
      <c r="E183" s="77">
        <v>0</v>
      </c>
      <c r="F183" s="77">
        <v>0</v>
      </c>
      <c r="G183" s="77">
        <v>0</v>
      </c>
      <c r="H183" s="77">
        <v>0</v>
      </c>
      <c r="I183" s="77">
        <v>0</v>
      </c>
      <c r="J183" s="77">
        <v>0</v>
      </c>
      <c r="K183" s="77">
        <v>0</v>
      </c>
      <c r="L183" s="77">
        <v>0</v>
      </c>
      <c r="M183" s="96">
        <v>1</v>
      </c>
      <c r="Q183" s="5" t="s">
        <v>80</v>
      </c>
      <c r="R183" s="47">
        <f>0</f>
        <v>0</v>
      </c>
      <c r="S183" s="21">
        <f>0</f>
        <v>0</v>
      </c>
      <c r="T183" s="21">
        <f>0</f>
        <v>0</v>
      </c>
      <c r="U183" s="21">
        <f>0</f>
        <v>0</v>
      </c>
      <c r="V183" s="21">
        <f>0</f>
        <v>0</v>
      </c>
      <c r="W183" s="21">
        <f>0</f>
        <v>0</v>
      </c>
      <c r="X183" s="21">
        <f>0</f>
        <v>0</v>
      </c>
      <c r="Y183" s="21">
        <f>0</f>
        <v>0</v>
      </c>
      <c r="Z183" s="21">
        <f>1/AF60</f>
        <v>6.2500000000000001E-4</v>
      </c>
      <c r="AA183" s="48">
        <f>0</f>
        <v>0</v>
      </c>
    </row>
    <row r="184" spans="2:28" ht="18.75">
      <c r="D184" s="119" t="s">
        <v>125</v>
      </c>
      <c r="E184" s="119"/>
      <c r="F184" s="119"/>
      <c r="G184" s="119"/>
      <c r="H184" s="119"/>
      <c r="I184" s="119"/>
      <c r="J184" s="119"/>
      <c r="K184" s="119"/>
      <c r="L184" s="119"/>
      <c r="M184" s="119"/>
      <c r="Q184" s="5" t="s">
        <v>81</v>
      </c>
      <c r="R184" s="99">
        <f>0</f>
        <v>0</v>
      </c>
      <c r="S184" s="100">
        <f>0</f>
        <v>0</v>
      </c>
      <c r="T184" s="100">
        <f>0</f>
        <v>0</v>
      </c>
      <c r="U184" s="100">
        <f>0</f>
        <v>0</v>
      </c>
      <c r="V184" s="100">
        <f>0</f>
        <v>0</v>
      </c>
      <c r="W184" s="100">
        <f>0</f>
        <v>0</v>
      </c>
      <c r="X184" s="100">
        <f>0</f>
        <v>0</v>
      </c>
      <c r="Y184" s="100">
        <f>0</f>
        <v>0</v>
      </c>
      <c r="Z184" s="100">
        <f>0</f>
        <v>0</v>
      </c>
      <c r="AA184" s="101">
        <f>1/AF61</f>
        <v>5.0000000000000001E-4</v>
      </c>
      <c r="AB184"/>
    </row>
    <row r="185" spans="2:28" ht="18.75">
      <c r="D185" s="113" t="s">
        <v>126</v>
      </c>
      <c r="E185" s="113"/>
      <c r="F185" s="113"/>
      <c r="G185" s="113"/>
      <c r="H185" s="113"/>
      <c r="I185" s="113"/>
      <c r="J185" s="113"/>
      <c r="K185" s="113"/>
      <c r="L185" s="113"/>
      <c r="M185" s="113"/>
      <c r="R185" s="119" t="s">
        <v>127</v>
      </c>
      <c r="S185" s="119"/>
      <c r="T185" s="119"/>
      <c r="U185" s="119"/>
      <c r="V185" s="119"/>
      <c r="W185" s="119"/>
      <c r="X185" s="119"/>
      <c r="Y185" s="119"/>
      <c r="Z185" s="119"/>
      <c r="AA185" s="119"/>
    </row>
    <row r="186" spans="2:28" ht="14.25">
      <c r="R186" s="113" t="s">
        <v>128</v>
      </c>
      <c r="S186" s="113"/>
      <c r="T186" s="113"/>
      <c r="U186" s="113"/>
      <c r="V186" s="113"/>
      <c r="W186" s="113"/>
      <c r="X186" s="113"/>
      <c r="Y186" s="113"/>
      <c r="Z186" s="113"/>
      <c r="AA186" s="113"/>
    </row>
    <row r="190" spans="2:28">
      <c r="D190" s="109" t="s">
        <v>70</v>
      </c>
      <c r="E190" s="109"/>
      <c r="F190" s="109"/>
      <c r="G190" s="109"/>
      <c r="H190" s="109"/>
      <c r="I190" s="109"/>
      <c r="J190" s="109"/>
      <c r="K190" s="109"/>
      <c r="L190" s="109"/>
      <c r="R190" s="109" t="s">
        <v>70</v>
      </c>
      <c r="S190" s="109"/>
      <c r="T190" s="109"/>
      <c r="U190" s="109"/>
      <c r="V190" s="109"/>
      <c r="W190" s="109"/>
      <c r="X190" s="109"/>
      <c r="Y190" s="109"/>
      <c r="Z190" s="109"/>
    </row>
    <row r="191" spans="2:28" ht="146.25">
      <c r="D191" s="15" t="s">
        <v>82</v>
      </c>
      <c r="E191" s="15" t="s">
        <v>83</v>
      </c>
      <c r="F191" s="15" t="s">
        <v>84</v>
      </c>
      <c r="G191" s="15" t="s">
        <v>85</v>
      </c>
      <c r="H191" s="15" t="s">
        <v>86</v>
      </c>
      <c r="I191" s="15" t="s">
        <v>87</v>
      </c>
      <c r="J191" s="15" t="s">
        <v>88</v>
      </c>
      <c r="K191" s="15" t="s">
        <v>89</v>
      </c>
      <c r="L191" s="15" t="s">
        <v>90</v>
      </c>
      <c r="R191" s="15" t="s">
        <v>82</v>
      </c>
      <c r="S191" s="15" t="s">
        <v>83</v>
      </c>
      <c r="T191" s="15" t="s">
        <v>84</v>
      </c>
      <c r="U191" s="15" t="s">
        <v>85</v>
      </c>
      <c r="V191" s="15" t="s">
        <v>86</v>
      </c>
      <c r="W191" s="15" t="s">
        <v>87</v>
      </c>
      <c r="X191" s="15" t="s">
        <v>88</v>
      </c>
      <c r="Y191" s="15" t="s">
        <v>89</v>
      </c>
      <c r="Z191" s="15" t="s">
        <v>90</v>
      </c>
    </row>
    <row r="192" spans="2:28">
      <c r="B192" s="118" t="s">
        <v>69</v>
      </c>
      <c r="C192" s="5" t="s">
        <v>72</v>
      </c>
      <c r="D192" s="70">
        <f t="array" ref="D192:L201">MMULT(O52:W61,R192:Z200)</f>
        <v>0</v>
      </c>
      <c r="E192" s="71">
        <v>0</v>
      </c>
      <c r="F192" s="71">
        <v>0</v>
      </c>
      <c r="G192" s="71">
        <v>0</v>
      </c>
      <c r="H192" s="71">
        <v>1</v>
      </c>
      <c r="I192" s="71">
        <v>0</v>
      </c>
      <c r="J192" s="71">
        <v>0</v>
      </c>
      <c r="K192" s="71">
        <v>0</v>
      </c>
      <c r="L192" s="92">
        <v>0</v>
      </c>
      <c r="Q192" s="5" t="s">
        <v>82</v>
      </c>
      <c r="R192" s="44">
        <f>0</f>
        <v>0</v>
      </c>
      <c r="S192" s="45">
        <f>0</f>
        <v>0</v>
      </c>
      <c r="T192" s="45">
        <f>0</f>
        <v>0</v>
      </c>
      <c r="U192" s="45">
        <f>0</f>
        <v>0</v>
      </c>
      <c r="V192" s="45">
        <f>0</f>
        <v>0</v>
      </c>
      <c r="W192" s="45">
        <f>0</f>
        <v>0</v>
      </c>
      <c r="X192" s="45">
        <f>0</f>
        <v>0</v>
      </c>
      <c r="Y192" s="45">
        <f>0</f>
        <v>0</v>
      </c>
      <c r="Z192" s="46">
        <f>0</f>
        <v>0</v>
      </c>
    </row>
    <row r="193" spans="2:26">
      <c r="B193" s="118"/>
      <c r="C193" s="5" t="s">
        <v>73</v>
      </c>
      <c r="D193" s="74">
        <v>0</v>
      </c>
      <c r="E193" s="22">
        <v>0</v>
      </c>
      <c r="F193" s="22">
        <v>0</v>
      </c>
      <c r="G193" s="22">
        <v>0</v>
      </c>
      <c r="H193" s="22">
        <v>0</v>
      </c>
      <c r="I193" s="22">
        <v>0.4</v>
      </c>
      <c r="J193" s="22">
        <v>0</v>
      </c>
      <c r="K193" s="22">
        <v>0</v>
      </c>
      <c r="L193" s="93">
        <v>0</v>
      </c>
      <c r="Q193" s="5" t="s">
        <v>83</v>
      </c>
      <c r="R193" s="47">
        <f>0</f>
        <v>0</v>
      </c>
      <c r="S193" s="21">
        <f>0</f>
        <v>0</v>
      </c>
      <c r="T193" s="21">
        <f>0</f>
        <v>0</v>
      </c>
      <c r="U193" s="21">
        <f>0</f>
        <v>0</v>
      </c>
      <c r="V193" s="21">
        <f>0</f>
        <v>0</v>
      </c>
      <c r="W193" s="21">
        <f>0</f>
        <v>0</v>
      </c>
      <c r="X193" s="21">
        <f>0</f>
        <v>0</v>
      </c>
      <c r="Y193" s="21">
        <f>0</f>
        <v>0</v>
      </c>
      <c r="Z193" s="48">
        <f>0</f>
        <v>0</v>
      </c>
    </row>
    <row r="194" spans="2:26">
      <c r="B194" s="118"/>
      <c r="C194" s="5" t="s">
        <v>74</v>
      </c>
      <c r="D194" s="74">
        <v>0</v>
      </c>
      <c r="E194" s="22">
        <v>0</v>
      </c>
      <c r="F194" s="22">
        <v>0</v>
      </c>
      <c r="G194" s="22">
        <v>0</v>
      </c>
      <c r="H194" s="22">
        <v>0</v>
      </c>
      <c r="I194" s="22">
        <v>0.6</v>
      </c>
      <c r="J194" s="22">
        <v>0</v>
      </c>
      <c r="K194" s="22">
        <v>0</v>
      </c>
      <c r="L194" s="93">
        <v>0</v>
      </c>
      <c r="Q194" s="5" t="s">
        <v>84</v>
      </c>
      <c r="R194" s="47">
        <f>0</f>
        <v>0</v>
      </c>
      <c r="S194" s="21">
        <f>0</f>
        <v>0</v>
      </c>
      <c r="T194" s="21">
        <f>0</f>
        <v>0</v>
      </c>
      <c r="U194" s="21">
        <f>0</f>
        <v>0</v>
      </c>
      <c r="V194" s="21">
        <f>0</f>
        <v>0</v>
      </c>
      <c r="W194" s="21">
        <f>0</f>
        <v>0</v>
      </c>
      <c r="X194" s="21">
        <f>0</f>
        <v>0</v>
      </c>
      <c r="Y194" s="21">
        <f>0</f>
        <v>0</v>
      </c>
      <c r="Z194" s="48">
        <f>0</f>
        <v>0</v>
      </c>
    </row>
    <row r="195" spans="2:26">
      <c r="B195" s="118"/>
      <c r="C195" s="5" t="s">
        <v>75</v>
      </c>
      <c r="D195" s="74">
        <v>0</v>
      </c>
      <c r="E195" s="22">
        <v>0</v>
      </c>
      <c r="F195" s="22">
        <v>0</v>
      </c>
      <c r="G195" s="22">
        <v>0</v>
      </c>
      <c r="H195" s="22">
        <v>0</v>
      </c>
      <c r="I195" s="22">
        <v>0</v>
      </c>
      <c r="J195" s="22">
        <v>0</v>
      </c>
      <c r="K195" s="22">
        <v>0</v>
      </c>
      <c r="L195" s="93">
        <v>1</v>
      </c>
      <c r="Q195" s="5" t="s">
        <v>85</v>
      </c>
      <c r="R195" s="47">
        <f>0</f>
        <v>0</v>
      </c>
      <c r="S195" s="21">
        <f>0</f>
        <v>0</v>
      </c>
      <c r="T195" s="21">
        <f>0</f>
        <v>0</v>
      </c>
      <c r="U195" s="21">
        <f>0</f>
        <v>0</v>
      </c>
      <c r="V195" s="21">
        <f>0</f>
        <v>0</v>
      </c>
      <c r="W195" s="21">
        <f>0</f>
        <v>0</v>
      </c>
      <c r="X195" s="21">
        <f>0</f>
        <v>0</v>
      </c>
      <c r="Y195" s="21">
        <f>0</f>
        <v>0</v>
      </c>
      <c r="Z195" s="48">
        <f>0</f>
        <v>0</v>
      </c>
    </row>
    <row r="196" spans="2:26">
      <c r="B196" s="118"/>
      <c r="C196" s="5" t="s">
        <v>76</v>
      </c>
      <c r="D196" s="74">
        <v>0</v>
      </c>
      <c r="E196" s="22">
        <v>0</v>
      </c>
      <c r="F196" s="22">
        <v>0</v>
      </c>
      <c r="G196" s="22">
        <v>0</v>
      </c>
      <c r="H196" s="22">
        <v>0</v>
      </c>
      <c r="I196" s="22">
        <v>0</v>
      </c>
      <c r="J196" s="22">
        <v>1.6</v>
      </c>
      <c r="K196" s="22">
        <v>0</v>
      </c>
      <c r="L196" s="93">
        <v>0</v>
      </c>
      <c r="Q196" s="5" t="s">
        <v>86</v>
      </c>
      <c r="R196" s="47">
        <f>0</f>
        <v>0</v>
      </c>
      <c r="S196" s="21">
        <f>0</f>
        <v>0</v>
      </c>
      <c r="T196" s="21">
        <f>0</f>
        <v>0</v>
      </c>
      <c r="U196" s="21">
        <f>0</f>
        <v>0</v>
      </c>
      <c r="V196" s="21">
        <f>1/O74</f>
        <v>1E-3</v>
      </c>
      <c r="W196" s="21">
        <f>0</f>
        <v>0</v>
      </c>
      <c r="X196" s="21">
        <f>0</f>
        <v>0</v>
      </c>
      <c r="Y196" s="21">
        <f>0</f>
        <v>0</v>
      </c>
      <c r="Z196" s="48">
        <f>0</f>
        <v>0</v>
      </c>
    </row>
    <row r="197" spans="2:26">
      <c r="B197" s="118"/>
      <c r="C197" s="5" t="s">
        <v>77</v>
      </c>
      <c r="D197" s="74">
        <v>0</v>
      </c>
      <c r="E197" s="22">
        <v>0</v>
      </c>
      <c r="F197" s="22">
        <v>0</v>
      </c>
      <c r="G197" s="22">
        <v>0</v>
      </c>
      <c r="H197" s="22">
        <v>0.1</v>
      </c>
      <c r="I197" s="22">
        <v>0</v>
      </c>
      <c r="J197" s="22">
        <v>0.4</v>
      </c>
      <c r="K197" s="22">
        <v>0.3125</v>
      </c>
      <c r="L197" s="93">
        <v>0</v>
      </c>
      <c r="Q197" s="5" t="s">
        <v>87</v>
      </c>
      <c r="R197" s="47">
        <f>0</f>
        <v>0</v>
      </c>
      <c r="S197" s="21">
        <f>0</f>
        <v>0</v>
      </c>
      <c r="T197" s="21">
        <f>0</f>
        <v>0</v>
      </c>
      <c r="U197" s="21">
        <f>0</f>
        <v>0</v>
      </c>
      <c r="V197" s="21">
        <f>0</f>
        <v>0</v>
      </c>
      <c r="W197" s="21">
        <f>1/O75</f>
        <v>2.0000000000000001E-4</v>
      </c>
      <c r="X197" s="21">
        <f>0</f>
        <v>0</v>
      </c>
      <c r="Y197" s="21">
        <f>0</f>
        <v>0</v>
      </c>
      <c r="Z197" s="48">
        <f>0</f>
        <v>0</v>
      </c>
    </row>
    <row r="198" spans="2:26">
      <c r="B198" s="118"/>
      <c r="C198" s="5" t="s">
        <v>78</v>
      </c>
      <c r="D198" s="74">
        <v>0</v>
      </c>
      <c r="E198" s="22">
        <v>0</v>
      </c>
      <c r="F198" s="22">
        <v>0</v>
      </c>
      <c r="G198" s="22">
        <v>0</v>
      </c>
      <c r="H198" s="22">
        <v>0</v>
      </c>
      <c r="I198" s="22">
        <v>0</v>
      </c>
      <c r="J198" s="22">
        <v>0</v>
      </c>
      <c r="K198" s="22">
        <v>1.25</v>
      </c>
      <c r="L198" s="93">
        <v>0</v>
      </c>
      <c r="Q198" s="5" t="s">
        <v>88</v>
      </c>
      <c r="R198" s="47">
        <f>0</f>
        <v>0</v>
      </c>
      <c r="S198" s="21">
        <f>0</f>
        <v>0</v>
      </c>
      <c r="T198" s="21">
        <f>0</f>
        <v>0</v>
      </c>
      <c r="U198" s="21">
        <f>0</f>
        <v>0</v>
      </c>
      <c r="V198" s="21">
        <f>0</f>
        <v>0</v>
      </c>
      <c r="W198" s="21">
        <f>0</f>
        <v>0</v>
      </c>
      <c r="X198" s="21">
        <f>1/O76</f>
        <v>2E-3</v>
      </c>
      <c r="Y198" s="21">
        <f>0</f>
        <v>0</v>
      </c>
      <c r="Z198" s="48">
        <f>0</f>
        <v>0</v>
      </c>
    </row>
    <row r="199" spans="2:26">
      <c r="B199" s="118"/>
      <c r="C199" s="5" t="s">
        <v>79</v>
      </c>
      <c r="D199" s="74">
        <v>0</v>
      </c>
      <c r="E199" s="22">
        <v>0</v>
      </c>
      <c r="F199" s="22">
        <v>0</v>
      </c>
      <c r="G199" s="22">
        <v>0</v>
      </c>
      <c r="H199" s="22">
        <v>0</v>
      </c>
      <c r="I199" s="22">
        <v>0</v>
      </c>
      <c r="J199" s="22">
        <v>0</v>
      </c>
      <c r="K199" s="22">
        <v>0</v>
      </c>
      <c r="L199" s="93">
        <v>0</v>
      </c>
      <c r="Q199" s="5" t="s">
        <v>89</v>
      </c>
      <c r="R199" s="47">
        <f>0</f>
        <v>0</v>
      </c>
      <c r="S199" s="21">
        <f>0</f>
        <v>0</v>
      </c>
      <c r="T199" s="21">
        <f>0</f>
        <v>0</v>
      </c>
      <c r="U199" s="21">
        <f>0</f>
        <v>0</v>
      </c>
      <c r="V199" s="21">
        <f>0</f>
        <v>0</v>
      </c>
      <c r="W199" s="21">
        <f>0</f>
        <v>0</v>
      </c>
      <c r="X199" s="21">
        <f>0</f>
        <v>0</v>
      </c>
      <c r="Y199" s="21">
        <f>1/O77</f>
        <v>6.2500000000000001E-4</v>
      </c>
      <c r="Z199" s="48">
        <f>0</f>
        <v>0</v>
      </c>
    </row>
    <row r="200" spans="2:26">
      <c r="B200" s="118"/>
      <c r="C200" s="5" t="s">
        <v>80</v>
      </c>
      <c r="D200" s="74">
        <v>0</v>
      </c>
      <c r="E200" s="22">
        <v>0</v>
      </c>
      <c r="F200" s="22">
        <v>0</v>
      </c>
      <c r="G200" s="22">
        <v>0</v>
      </c>
      <c r="H200" s="22">
        <v>0</v>
      </c>
      <c r="I200" s="22">
        <v>0</v>
      </c>
      <c r="J200" s="22">
        <v>0</v>
      </c>
      <c r="K200" s="22">
        <v>0</v>
      </c>
      <c r="L200" s="93">
        <v>0</v>
      </c>
      <c r="Q200" s="5" t="s">
        <v>90</v>
      </c>
      <c r="R200" s="99">
        <f>0</f>
        <v>0</v>
      </c>
      <c r="S200" s="100">
        <f>0</f>
        <v>0</v>
      </c>
      <c r="T200" s="100">
        <f>0</f>
        <v>0</v>
      </c>
      <c r="U200" s="100">
        <f>0</f>
        <v>0</v>
      </c>
      <c r="V200" s="100">
        <f>0</f>
        <v>0</v>
      </c>
      <c r="W200" s="100">
        <f>0</f>
        <v>0</v>
      </c>
      <c r="X200" s="100">
        <f>0</f>
        <v>0</v>
      </c>
      <c r="Y200" s="100">
        <f>0</f>
        <v>0</v>
      </c>
      <c r="Z200" s="101">
        <f>1/O78</f>
        <v>5.0000000000000001E-4</v>
      </c>
    </row>
    <row r="201" spans="2:26" ht="18.75">
      <c r="B201" s="118"/>
      <c r="C201" s="5" t="s">
        <v>81</v>
      </c>
      <c r="D201" s="76">
        <v>0</v>
      </c>
      <c r="E201" s="77">
        <v>0</v>
      </c>
      <c r="F201" s="77">
        <v>0</v>
      </c>
      <c r="G201" s="77">
        <v>0</v>
      </c>
      <c r="H201" s="77">
        <v>0</v>
      </c>
      <c r="I201" s="77">
        <v>6.0000000000000005E-2</v>
      </c>
      <c r="J201" s="77">
        <v>0</v>
      </c>
      <c r="K201" s="77">
        <v>0.1875</v>
      </c>
      <c r="L201" s="96">
        <v>0</v>
      </c>
      <c r="R201" s="119" t="s">
        <v>129</v>
      </c>
      <c r="S201" s="119"/>
      <c r="T201" s="119"/>
      <c r="U201" s="119"/>
      <c r="V201" s="119"/>
      <c r="W201" s="119"/>
      <c r="X201" s="119"/>
      <c r="Y201" s="119"/>
      <c r="Z201" s="119"/>
    </row>
    <row r="202" spans="2:26" ht="18.75">
      <c r="D202" s="119" t="s">
        <v>130</v>
      </c>
      <c r="E202" s="119"/>
      <c r="F202" s="119"/>
      <c r="G202" s="119"/>
      <c r="H202" s="119"/>
      <c r="I202" s="119"/>
      <c r="J202" s="119"/>
      <c r="K202" s="119"/>
      <c r="L202" s="119"/>
      <c r="R202" s="113" t="s">
        <v>128</v>
      </c>
      <c r="S202" s="113"/>
      <c r="T202" s="113"/>
      <c r="U202" s="113"/>
      <c r="V202" s="113"/>
      <c r="W202" s="113"/>
      <c r="X202" s="113"/>
      <c r="Y202" s="113"/>
      <c r="Z202" s="113"/>
    </row>
    <row r="203" spans="2:26">
      <c r="D203" s="113" t="s">
        <v>126</v>
      </c>
      <c r="E203" s="113"/>
      <c r="F203" s="113"/>
      <c r="G203" s="113"/>
      <c r="H203" s="113"/>
      <c r="I203" s="113"/>
      <c r="J203" s="113"/>
      <c r="K203" s="113"/>
      <c r="L203" s="113"/>
    </row>
    <row r="208" spans="2:26">
      <c r="D208" s="109" t="s">
        <v>69</v>
      </c>
      <c r="E208" s="109"/>
      <c r="F208" s="109"/>
      <c r="G208" s="109"/>
      <c r="H208" s="109"/>
      <c r="I208" s="109"/>
      <c r="J208" s="109"/>
      <c r="K208" s="109"/>
      <c r="L208" s="109"/>
      <c r="M208" s="109"/>
    </row>
    <row r="209" spans="2:13" ht="129.75">
      <c r="D209" s="4" t="s">
        <v>72</v>
      </c>
      <c r="E209" s="4" t="s">
        <v>73</v>
      </c>
      <c r="F209" s="4" t="s">
        <v>74</v>
      </c>
      <c r="G209" s="4" t="s">
        <v>75</v>
      </c>
      <c r="H209" s="4" t="s">
        <v>76</v>
      </c>
      <c r="I209" s="4" t="s">
        <v>77</v>
      </c>
      <c r="J209" s="4" t="s">
        <v>78</v>
      </c>
      <c r="K209" s="4" t="s">
        <v>79</v>
      </c>
      <c r="L209" s="4" t="s">
        <v>80</v>
      </c>
      <c r="M209" s="4" t="s">
        <v>81</v>
      </c>
    </row>
    <row r="210" spans="2:13">
      <c r="B210" s="118" t="s">
        <v>69</v>
      </c>
      <c r="C210" s="5" t="s">
        <v>72</v>
      </c>
      <c r="D210" s="70">
        <f t="array" ref="D210:M219">MMULT(D192:L201,D175:M183)</f>
        <v>0</v>
      </c>
      <c r="E210" s="71">
        <v>0</v>
      </c>
      <c r="F210" s="71">
        <v>0</v>
      </c>
      <c r="G210" s="71">
        <v>0</v>
      </c>
      <c r="H210" s="71">
        <v>1</v>
      </c>
      <c r="I210" s="71">
        <v>0</v>
      </c>
      <c r="J210" s="71">
        <v>0</v>
      </c>
      <c r="K210" s="71">
        <v>0</v>
      </c>
      <c r="L210" s="71">
        <v>0</v>
      </c>
      <c r="M210" s="92">
        <v>0</v>
      </c>
    </row>
    <row r="211" spans="2:13">
      <c r="B211" s="118"/>
      <c r="C211" s="5" t="s">
        <v>73</v>
      </c>
      <c r="D211" s="74">
        <v>0</v>
      </c>
      <c r="E211" s="22">
        <v>0</v>
      </c>
      <c r="F211" s="22">
        <v>0</v>
      </c>
      <c r="G211" s="22">
        <v>0</v>
      </c>
      <c r="H211" s="22">
        <v>0</v>
      </c>
      <c r="I211" s="22">
        <v>0.4</v>
      </c>
      <c r="J211" s="22">
        <v>0.4</v>
      </c>
      <c r="K211" s="22">
        <v>0</v>
      </c>
      <c r="L211" s="22">
        <v>0</v>
      </c>
      <c r="M211" s="93">
        <v>0</v>
      </c>
    </row>
    <row r="212" spans="2:13">
      <c r="B212" s="118"/>
      <c r="C212" s="5" t="s">
        <v>74</v>
      </c>
      <c r="D212" s="74">
        <v>0</v>
      </c>
      <c r="E212" s="22">
        <v>0</v>
      </c>
      <c r="F212" s="22">
        <v>0</v>
      </c>
      <c r="G212" s="22">
        <v>0</v>
      </c>
      <c r="H212" s="22">
        <v>0</v>
      </c>
      <c r="I212" s="22">
        <v>0.6</v>
      </c>
      <c r="J212" s="22">
        <v>0.6</v>
      </c>
      <c r="K212" s="22">
        <v>0</v>
      </c>
      <c r="L212" s="22">
        <v>0</v>
      </c>
      <c r="M212" s="93">
        <v>0</v>
      </c>
    </row>
    <row r="213" spans="2:13">
      <c r="B213" s="118"/>
      <c r="C213" s="5" t="s">
        <v>75</v>
      </c>
      <c r="D213" s="74">
        <v>0</v>
      </c>
      <c r="E213" s="22">
        <v>0</v>
      </c>
      <c r="F213" s="22">
        <v>0</v>
      </c>
      <c r="G213" s="22">
        <v>0</v>
      </c>
      <c r="H213" s="22">
        <v>0</v>
      </c>
      <c r="I213" s="22">
        <v>0</v>
      </c>
      <c r="J213" s="22">
        <v>0</v>
      </c>
      <c r="K213" s="22">
        <v>0</v>
      </c>
      <c r="L213" s="22">
        <v>0</v>
      </c>
      <c r="M213" s="93">
        <v>1</v>
      </c>
    </row>
    <row r="214" spans="2:13">
      <c r="B214" s="118"/>
      <c r="C214" s="5" t="s">
        <v>76</v>
      </c>
      <c r="D214" s="74">
        <v>0</v>
      </c>
      <c r="E214" s="22">
        <v>0</v>
      </c>
      <c r="F214" s="22">
        <v>0</v>
      </c>
      <c r="G214" s="22">
        <v>0</v>
      </c>
      <c r="H214" s="22">
        <v>0</v>
      </c>
      <c r="I214" s="22">
        <v>0</v>
      </c>
      <c r="J214" s="22">
        <v>0</v>
      </c>
      <c r="K214" s="22">
        <v>1.6</v>
      </c>
      <c r="L214" s="22">
        <v>0</v>
      </c>
      <c r="M214" s="93">
        <v>0</v>
      </c>
    </row>
    <row r="215" spans="2:13">
      <c r="B215" s="118"/>
      <c r="C215" s="5" t="s">
        <v>77</v>
      </c>
      <c r="D215" s="74">
        <v>0</v>
      </c>
      <c r="E215" s="22">
        <v>0</v>
      </c>
      <c r="F215" s="22">
        <v>0</v>
      </c>
      <c r="G215" s="22">
        <v>0</v>
      </c>
      <c r="H215" s="22">
        <v>0.1</v>
      </c>
      <c r="I215" s="22">
        <v>0</v>
      </c>
      <c r="J215" s="22">
        <v>0</v>
      </c>
      <c r="K215" s="22">
        <v>0.4</v>
      </c>
      <c r="L215" s="22">
        <v>0.3125</v>
      </c>
      <c r="M215" s="93">
        <v>0</v>
      </c>
    </row>
    <row r="216" spans="2:13">
      <c r="B216" s="118"/>
      <c r="C216" s="5" t="s">
        <v>78</v>
      </c>
      <c r="D216" s="74">
        <v>0</v>
      </c>
      <c r="E216" s="22">
        <v>0</v>
      </c>
      <c r="F216" s="22">
        <v>0</v>
      </c>
      <c r="G216" s="22">
        <v>0</v>
      </c>
      <c r="H216" s="22">
        <v>0</v>
      </c>
      <c r="I216" s="22">
        <v>0</v>
      </c>
      <c r="J216" s="22">
        <v>0</v>
      </c>
      <c r="K216" s="22">
        <v>0</v>
      </c>
      <c r="L216" s="22">
        <v>1.25</v>
      </c>
      <c r="M216" s="93">
        <v>0</v>
      </c>
    </row>
    <row r="217" spans="2:13">
      <c r="B217" s="118"/>
      <c r="C217" s="5" t="s">
        <v>79</v>
      </c>
      <c r="D217" s="74">
        <v>0</v>
      </c>
      <c r="E217" s="22">
        <v>0</v>
      </c>
      <c r="F217" s="22">
        <v>0</v>
      </c>
      <c r="G217" s="22">
        <v>0</v>
      </c>
      <c r="H217" s="22">
        <v>0</v>
      </c>
      <c r="I217" s="22">
        <v>0</v>
      </c>
      <c r="J217" s="22">
        <v>0</v>
      </c>
      <c r="K217" s="22">
        <v>0</v>
      </c>
      <c r="L217" s="22">
        <v>0</v>
      </c>
      <c r="M217" s="93">
        <v>0</v>
      </c>
    </row>
    <row r="218" spans="2:13">
      <c r="B218" s="118"/>
      <c r="C218" s="5" t="s">
        <v>80</v>
      </c>
      <c r="D218" s="74">
        <v>0</v>
      </c>
      <c r="E218" s="22">
        <v>0</v>
      </c>
      <c r="F218" s="22">
        <v>0</v>
      </c>
      <c r="G218" s="22">
        <v>0</v>
      </c>
      <c r="H218" s="22">
        <v>0</v>
      </c>
      <c r="I218" s="22">
        <v>0</v>
      </c>
      <c r="J218" s="22">
        <v>0</v>
      </c>
      <c r="K218" s="22">
        <v>0</v>
      </c>
      <c r="L218" s="22">
        <v>0</v>
      </c>
      <c r="M218" s="93">
        <v>0</v>
      </c>
    </row>
    <row r="219" spans="2:13">
      <c r="B219" s="118"/>
      <c r="C219" s="5" t="s">
        <v>81</v>
      </c>
      <c r="D219" s="76">
        <v>0</v>
      </c>
      <c r="E219" s="77">
        <v>0</v>
      </c>
      <c r="F219" s="77">
        <v>0</v>
      </c>
      <c r="G219" s="77">
        <v>0</v>
      </c>
      <c r="H219" s="77">
        <v>0</v>
      </c>
      <c r="I219" s="77">
        <v>6.0000000000000005E-2</v>
      </c>
      <c r="J219" s="77">
        <v>6.0000000000000005E-2</v>
      </c>
      <c r="K219" s="77">
        <v>0</v>
      </c>
      <c r="L219" s="77">
        <v>0.1875</v>
      </c>
      <c r="M219" s="96">
        <v>0</v>
      </c>
    </row>
    <row r="220" spans="2:13" ht="15.75">
      <c r="D220" s="119" t="s">
        <v>131</v>
      </c>
      <c r="E220" s="119"/>
      <c r="F220" s="119"/>
      <c r="G220" s="119"/>
      <c r="H220" s="119"/>
      <c r="I220" s="119"/>
      <c r="J220" s="119"/>
      <c r="K220" s="119"/>
      <c r="L220" s="119"/>
      <c r="M220" s="119"/>
    </row>
    <row r="221" spans="2:13">
      <c r="D221" s="113" t="s">
        <v>126</v>
      </c>
      <c r="E221" s="113"/>
      <c r="F221" s="113"/>
      <c r="G221" s="113"/>
      <c r="H221" s="113"/>
      <c r="I221" s="113"/>
      <c r="J221" s="113"/>
      <c r="K221" s="113"/>
      <c r="L221" s="113"/>
      <c r="M221" s="113"/>
    </row>
    <row r="225" spans="2:30">
      <c r="D225" s="109" t="s">
        <v>69</v>
      </c>
      <c r="E225" s="109"/>
      <c r="F225" s="109"/>
      <c r="G225" s="109"/>
      <c r="H225" s="109"/>
      <c r="I225" s="109"/>
      <c r="J225" s="109"/>
      <c r="K225" s="109"/>
      <c r="L225" s="109"/>
      <c r="M225" s="109"/>
      <c r="U225" s="109" t="s">
        <v>69</v>
      </c>
      <c r="V225" s="109"/>
      <c r="W225" s="109"/>
      <c r="X225" s="109"/>
      <c r="Y225" s="109"/>
      <c r="Z225" s="109"/>
      <c r="AA225" s="109"/>
      <c r="AB225" s="109"/>
      <c r="AC225" s="109"/>
      <c r="AD225" s="109"/>
    </row>
    <row r="226" spans="2:30" ht="129.75">
      <c r="D226" s="4" t="s">
        <v>72</v>
      </c>
      <c r="E226" s="4" t="s">
        <v>73</v>
      </c>
      <c r="F226" s="4" t="s">
        <v>74</v>
      </c>
      <c r="G226" s="4" t="s">
        <v>75</v>
      </c>
      <c r="H226" s="4" t="s">
        <v>76</v>
      </c>
      <c r="I226" s="4" t="s">
        <v>77</v>
      </c>
      <c r="J226" s="4" t="s">
        <v>78</v>
      </c>
      <c r="K226" s="4" t="s">
        <v>79</v>
      </c>
      <c r="L226" s="4" t="s">
        <v>80</v>
      </c>
      <c r="M226" s="4" t="s">
        <v>81</v>
      </c>
      <c r="U226" s="4" t="s">
        <v>72</v>
      </c>
      <c r="V226" s="4" t="s">
        <v>73</v>
      </c>
      <c r="W226" s="4" t="s">
        <v>74</v>
      </c>
      <c r="X226" s="4" t="s">
        <v>75</v>
      </c>
      <c r="Y226" s="4" t="s">
        <v>76</v>
      </c>
      <c r="Z226" s="4" t="s">
        <v>77</v>
      </c>
      <c r="AA226" s="4" t="s">
        <v>78</v>
      </c>
      <c r="AB226" s="4" t="s">
        <v>79</v>
      </c>
      <c r="AC226" s="4" t="s">
        <v>80</v>
      </c>
      <c r="AD226" s="4" t="s">
        <v>81</v>
      </c>
    </row>
    <row r="227" spans="2:30">
      <c r="B227" s="118" t="s">
        <v>69</v>
      </c>
      <c r="C227" s="5" t="s">
        <v>72</v>
      </c>
      <c r="D227" s="70">
        <f t="array" ref="D227:M236">MINVERSE(U227:AD236-D210:M219)</f>
        <v>1</v>
      </c>
      <c r="E227" s="71">
        <v>0</v>
      </c>
      <c r="F227" s="71">
        <v>0</v>
      </c>
      <c r="G227" s="71">
        <v>0</v>
      </c>
      <c r="H227" s="71">
        <v>1</v>
      </c>
      <c r="I227" s="71">
        <v>0</v>
      </c>
      <c r="J227" s="71">
        <v>0</v>
      </c>
      <c r="K227" s="71">
        <v>1.6</v>
      </c>
      <c r="L227" s="71">
        <v>0</v>
      </c>
      <c r="M227" s="92">
        <v>0</v>
      </c>
      <c r="S227" s="118"/>
      <c r="T227" s="5"/>
      <c r="U227" s="44">
        <v>1</v>
      </c>
      <c r="V227" s="45">
        <f>0</f>
        <v>0</v>
      </c>
      <c r="W227" s="45">
        <f>0</f>
        <v>0</v>
      </c>
      <c r="X227" s="45">
        <f>0</f>
        <v>0</v>
      </c>
      <c r="Y227" s="45">
        <f>0</f>
        <v>0</v>
      </c>
      <c r="Z227" s="45">
        <f>0</f>
        <v>0</v>
      </c>
      <c r="AA227" s="45">
        <f>0</f>
        <v>0</v>
      </c>
      <c r="AB227" s="45">
        <f>0</f>
        <v>0</v>
      </c>
      <c r="AC227" s="45">
        <f>0</f>
        <v>0</v>
      </c>
      <c r="AD227" s="46">
        <f>0</f>
        <v>0</v>
      </c>
    </row>
    <row r="228" spans="2:30">
      <c r="B228" s="118"/>
      <c r="C228" s="5" t="s">
        <v>73</v>
      </c>
      <c r="D228" s="74">
        <v>0</v>
      </c>
      <c r="E228" s="22">
        <v>1</v>
      </c>
      <c r="F228" s="22">
        <v>0</v>
      </c>
      <c r="G228" s="22">
        <v>0</v>
      </c>
      <c r="H228" s="22">
        <v>4.0000000000000008E-2</v>
      </c>
      <c r="I228" s="22">
        <v>0.4</v>
      </c>
      <c r="J228" s="22">
        <v>0.4</v>
      </c>
      <c r="K228" s="22">
        <v>0.22400000000000003</v>
      </c>
      <c r="L228" s="22">
        <v>0.625</v>
      </c>
      <c r="M228" s="93">
        <v>0</v>
      </c>
      <c r="S228" s="118"/>
      <c r="T228" s="5"/>
      <c r="U228" s="47">
        <f>0</f>
        <v>0</v>
      </c>
      <c r="V228" s="21">
        <v>1</v>
      </c>
      <c r="W228" s="21">
        <f>0</f>
        <v>0</v>
      </c>
      <c r="X228" s="21">
        <f>0</f>
        <v>0</v>
      </c>
      <c r="Y228" s="21">
        <f>0</f>
        <v>0</v>
      </c>
      <c r="Z228" s="21">
        <f>0</f>
        <v>0</v>
      </c>
      <c r="AA228" s="21">
        <f>0</f>
        <v>0</v>
      </c>
      <c r="AB228" s="21">
        <f>0</f>
        <v>0</v>
      </c>
      <c r="AC228" s="21">
        <f>0</f>
        <v>0</v>
      </c>
      <c r="AD228" s="48">
        <f>0</f>
        <v>0</v>
      </c>
    </row>
    <row r="229" spans="2:30">
      <c r="B229" s="118"/>
      <c r="C229" s="5" t="s">
        <v>74</v>
      </c>
      <c r="D229" s="74">
        <v>0</v>
      </c>
      <c r="E229" s="22">
        <v>0</v>
      </c>
      <c r="F229" s="22">
        <v>1</v>
      </c>
      <c r="G229" s="22">
        <v>0</v>
      </c>
      <c r="H229" s="22">
        <v>0.06</v>
      </c>
      <c r="I229" s="22">
        <v>0.6</v>
      </c>
      <c r="J229" s="22">
        <v>0.6</v>
      </c>
      <c r="K229" s="22">
        <v>0.33600000000000002</v>
      </c>
      <c r="L229" s="22">
        <v>0.9375</v>
      </c>
      <c r="M229" s="93">
        <v>0</v>
      </c>
      <c r="S229" s="118"/>
      <c r="T229" s="5"/>
      <c r="U229" s="47">
        <f>0</f>
        <v>0</v>
      </c>
      <c r="V229" s="21">
        <f>0</f>
        <v>0</v>
      </c>
      <c r="W229" s="21">
        <v>1</v>
      </c>
      <c r="X229" s="21">
        <f>0</f>
        <v>0</v>
      </c>
      <c r="Y229" s="21">
        <f>0</f>
        <v>0</v>
      </c>
      <c r="Z229" s="21">
        <f>0</f>
        <v>0</v>
      </c>
      <c r="AA229" s="21">
        <f>0</f>
        <v>0</v>
      </c>
      <c r="AB229" s="21">
        <f>0</f>
        <v>0</v>
      </c>
      <c r="AC229" s="21">
        <f>0</f>
        <v>0</v>
      </c>
      <c r="AD229" s="48">
        <f>0</f>
        <v>0</v>
      </c>
    </row>
    <row r="230" spans="2:30">
      <c r="B230" s="118"/>
      <c r="C230" s="5" t="s">
        <v>75</v>
      </c>
      <c r="D230" s="74">
        <v>0</v>
      </c>
      <c r="E230" s="22">
        <v>0</v>
      </c>
      <c r="F230" s="22">
        <v>0</v>
      </c>
      <c r="G230" s="22">
        <v>1</v>
      </c>
      <c r="H230" s="22">
        <v>6.000000000000001E-3</v>
      </c>
      <c r="I230" s="22">
        <v>6.0000000000000005E-2</v>
      </c>
      <c r="J230" s="22">
        <v>6.0000000000000005E-2</v>
      </c>
      <c r="K230" s="22">
        <v>3.3600000000000005E-2</v>
      </c>
      <c r="L230" s="22">
        <v>0.28125</v>
      </c>
      <c r="M230" s="93">
        <v>1</v>
      </c>
      <c r="S230" s="118"/>
      <c r="T230" s="5"/>
      <c r="U230" s="47">
        <f>0</f>
        <v>0</v>
      </c>
      <c r="V230" s="21">
        <f>0</f>
        <v>0</v>
      </c>
      <c r="W230" s="21">
        <f>0</f>
        <v>0</v>
      </c>
      <c r="X230" s="21">
        <v>1</v>
      </c>
      <c r="Y230" s="21">
        <f>0</f>
        <v>0</v>
      </c>
      <c r="Z230" s="21">
        <f>0</f>
        <v>0</v>
      </c>
      <c r="AA230" s="21">
        <f>0</f>
        <v>0</v>
      </c>
      <c r="AB230" s="21">
        <f>0</f>
        <v>0</v>
      </c>
      <c r="AC230" s="21">
        <f>0</f>
        <v>0</v>
      </c>
      <c r="AD230" s="48">
        <f>0</f>
        <v>0</v>
      </c>
    </row>
    <row r="231" spans="2:30">
      <c r="B231" s="118"/>
      <c r="C231" s="5" t="s">
        <v>76</v>
      </c>
      <c r="D231" s="74">
        <v>0</v>
      </c>
      <c r="E231" s="22">
        <v>0</v>
      </c>
      <c r="F231" s="22">
        <v>0</v>
      </c>
      <c r="G231" s="22">
        <v>0</v>
      </c>
      <c r="H231" s="22">
        <v>1</v>
      </c>
      <c r="I231" s="22">
        <v>0</v>
      </c>
      <c r="J231" s="22">
        <v>0</v>
      </c>
      <c r="K231" s="22">
        <v>1.6</v>
      </c>
      <c r="L231" s="22">
        <v>0</v>
      </c>
      <c r="M231" s="93">
        <v>0</v>
      </c>
      <c r="S231" s="118"/>
      <c r="T231" s="5"/>
      <c r="U231" s="47">
        <f>0</f>
        <v>0</v>
      </c>
      <c r="V231" s="21">
        <f>0</f>
        <v>0</v>
      </c>
      <c r="W231" s="21">
        <f>0</f>
        <v>0</v>
      </c>
      <c r="X231" s="21">
        <f>0</f>
        <v>0</v>
      </c>
      <c r="Y231" s="21">
        <v>1</v>
      </c>
      <c r="Z231" s="21">
        <f>0</f>
        <v>0</v>
      </c>
      <c r="AA231" s="21">
        <f>0</f>
        <v>0</v>
      </c>
      <c r="AB231" s="21">
        <f>0</f>
        <v>0</v>
      </c>
      <c r="AC231" s="21">
        <f>0</f>
        <v>0</v>
      </c>
      <c r="AD231" s="48">
        <f>0</f>
        <v>0</v>
      </c>
    </row>
    <row r="232" spans="2:30">
      <c r="B232" s="118"/>
      <c r="C232" s="5" t="s">
        <v>77</v>
      </c>
      <c r="D232" s="74">
        <v>0</v>
      </c>
      <c r="E232" s="22">
        <v>0</v>
      </c>
      <c r="F232" s="22">
        <v>0</v>
      </c>
      <c r="G232" s="22">
        <v>0</v>
      </c>
      <c r="H232" s="22">
        <v>0.1</v>
      </c>
      <c r="I232" s="22">
        <v>1</v>
      </c>
      <c r="J232" s="22">
        <v>0</v>
      </c>
      <c r="K232" s="22">
        <v>0.56000000000000005</v>
      </c>
      <c r="L232" s="22">
        <v>0.3125</v>
      </c>
      <c r="M232" s="93">
        <v>0</v>
      </c>
      <c r="S232" s="118"/>
      <c r="T232" s="5"/>
      <c r="U232" s="47">
        <f>0</f>
        <v>0</v>
      </c>
      <c r="V232" s="21">
        <f>0</f>
        <v>0</v>
      </c>
      <c r="W232" s="21">
        <f>0</f>
        <v>0</v>
      </c>
      <c r="X232" s="21">
        <f>0</f>
        <v>0</v>
      </c>
      <c r="Y232" s="21">
        <f>0</f>
        <v>0</v>
      </c>
      <c r="Z232" s="21">
        <v>1</v>
      </c>
      <c r="AA232" s="21">
        <f>0</f>
        <v>0</v>
      </c>
      <c r="AB232" s="21">
        <f>0</f>
        <v>0</v>
      </c>
      <c r="AC232" s="21">
        <f>0</f>
        <v>0</v>
      </c>
      <c r="AD232" s="48">
        <f>0</f>
        <v>0</v>
      </c>
    </row>
    <row r="233" spans="2:30">
      <c r="B233" s="118"/>
      <c r="C233" s="5" t="s">
        <v>78</v>
      </c>
      <c r="D233" s="74">
        <v>0</v>
      </c>
      <c r="E233" s="22">
        <v>0</v>
      </c>
      <c r="F233" s="22">
        <v>0</v>
      </c>
      <c r="G233" s="22">
        <v>0</v>
      </c>
      <c r="H233" s="22">
        <v>0</v>
      </c>
      <c r="I233" s="22">
        <v>0</v>
      </c>
      <c r="J233" s="22">
        <v>1</v>
      </c>
      <c r="K233" s="22">
        <v>0</v>
      </c>
      <c r="L233" s="22">
        <v>1.25</v>
      </c>
      <c r="M233" s="93">
        <v>0</v>
      </c>
      <c r="S233" s="118"/>
      <c r="T233" s="5"/>
      <c r="U233" s="47">
        <f>0</f>
        <v>0</v>
      </c>
      <c r="V233" s="21">
        <f>0</f>
        <v>0</v>
      </c>
      <c r="W233" s="21">
        <f>0</f>
        <v>0</v>
      </c>
      <c r="X233" s="21">
        <f>0</f>
        <v>0</v>
      </c>
      <c r="Y233" s="21">
        <f>0</f>
        <v>0</v>
      </c>
      <c r="Z233" s="21">
        <f>0</f>
        <v>0</v>
      </c>
      <c r="AA233" s="21">
        <v>1</v>
      </c>
      <c r="AB233" s="21">
        <f>0</f>
        <v>0</v>
      </c>
      <c r="AC233" s="21">
        <f>0</f>
        <v>0</v>
      </c>
      <c r="AD233" s="48">
        <f>0</f>
        <v>0</v>
      </c>
    </row>
    <row r="234" spans="2:30">
      <c r="B234" s="118"/>
      <c r="C234" s="5" t="s">
        <v>79</v>
      </c>
      <c r="D234" s="74">
        <v>0</v>
      </c>
      <c r="E234" s="22">
        <v>0</v>
      </c>
      <c r="F234" s="22">
        <v>0</v>
      </c>
      <c r="G234" s="22">
        <v>0</v>
      </c>
      <c r="H234" s="22">
        <v>0</v>
      </c>
      <c r="I234" s="22">
        <v>0</v>
      </c>
      <c r="J234" s="22">
        <v>0</v>
      </c>
      <c r="K234" s="22">
        <v>1</v>
      </c>
      <c r="L234" s="22">
        <v>0</v>
      </c>
      <c r="M234" s="93">
        <v>0</v>
      </c>
      <c r="S234" s="118"/>
      <c r="T234" s="5"/>
      <c r="U234" s="47">
        <f>0</f>
        <v>0</v>
      </c>
      <c r="V234" s="21">
        <f>0</f>
        <v>0</v>
      </c>
      <c r="W234" s="21">
        <f>0</f>
        <v>0</v>
      </c>
      <c r="X234" s="21">
        <f>0</f>
        <v>0</v>
      </c>
      <c r="Y234" s="21">
        <f>0</f>
        <v>0</v>
      </c>
      <c r="Z234" s="21">
        <f>0</f>
        <v>0</v>
      </c>
      <c r="AA234" s="21">
        <f>0</f>
        <v>0</v>
      </c>
      <c r="AB234" s="21">
        <v>1</v>
      </c>
      <c r="AC234" s="21">
        <f>0</f>
        <v>0</v>
      </c>
      <c r="AD234" s="48">
        <f>0</f>
        <v>0</v>
      </c>
    </row>
    <row r="235" spans="2:30">
      <c r="B235" s="118"/>
      <c r="C235" s="5" t="s">
        <v>80</v>
      </c>
      <c r="D235" s="74">
        <v>0</v>
      </c>
      <c r="E235" s="22">
        <v>0</v>
      </c>
      <c r="F235" s="22">
        <v>0</v>
      </c>
      <c r="G235" s="22">
        <v>0</v>
      </c>
      <c r="H235" s="22">
        <v>0</v>
      </c>
      <c r="I235" s="22">
        <v>0</v>
      </c>
      <c r="J235" s="22">
        <v>0</v>
      </c>
      <c r="K235" s="22">
        <v>0</v>
      </c>
      <c r="L235" s="22">
        <v>1</v>
      </c>
      <c r="M235" s="93">
        <v>0</v>
      </c>
      <c r="S235" s="118"/>
      <c r="T235" s="5"/>
      <c r="U235" s="47">
        <f>0</f>
        <v>0</v>
      </c>
      <c r="V235" s="21">
        <f>0</f>
        <v>0</v>
      </c>
      <c r="W235" s="21">
        <f>0</f>
        <v>0</v>
      </c>
      <c r="X235" s="21">
        <f>0</f>
        <v>0</v>
      </c>
      <c r="Y235" s="21">
        <f>0</f>
        <v>0</v>
      </c>
      <c r="Z235" s="21">
        <f>0</f>
        <v>0</v>
      </c>
      <c r="AA235" s="21">
        <f>0</f>
        <v>0</v>
      </c>
      <c r="AB235" s="21">
        <f>0</f>
        <v>0</v>
      </c>
      <c r="AC235" s="21">
        <v>1</v>
      </c>
      <c r="AD235" s="48">
        <f>0</f>
        <v>0</v>
      </c>
    </row>
    <row r="236" spans="2:30">
      <c r="B236" s="118"/>
      <c r="C236" s="5" t="s">
        <v>81</v>
      </c>
      <c r="D236" s="76">
        <v>0</v>
      </c>
      <c r="E236" s="77">
        <v>0</v>
      </c>
      <c r="F236" s="77">
        <v>0</v>
      </c>
      <c r="G236" s="77">
        <v>0</v>
      </c>
      <c r="H236" s="77">
        <v>6.000000000000001E-3</v>
      </c>
      <c r="I236" s="77">
        <v>6.0000000000000005E-2</v>
      </c>
      <c r="J236" s="77">
        <v>6.0000000000000005E-2</v>
      </c>
      <c r="K236" s="77">
        <v>3.3600000000000005E-2</v>
      </c>
      <c r="L236" s="77">
        <v>0.28125</v>
      </c>
      <c r="M236" s="96">
        <v>1</v>
      </c>
      <c r="S236" s="118"/>
      <c r="T236" s="5"/>
      <c r="U236" s="99">
        <f>0</f>
        <v>0</v>
      </c>
      <c r="V236" s="100">
        <f>0</f>
        <v>0</v>
      </c>
      <c r="W236" s="100">
        <f>0</f>
        <v>0</v>
      </c>
      <c r="X236" s="100">
        <f>0</f>
        <v>0</v>
      </c>
      <c r="Y236" s="100">
        <f>0</f>
        <v>0</v>
      </c>
      <c r="Z236" s="100">
        <f>0</f>
        <v>0</v>
      </c>
      <c r="AA236" s="100">
        <f>0</f>
        <v>0</v>
      </c>
      <c r="AB236" s="100">
        <f>0</f>
        <v>0</v>
      </c>
      <c r="AC236" s="100">
        <f>0</f>
        <v>0</v>
      </c>
      <c r="AD236" s="101">
        <v>1</v>
      </c>
    </row>
    <row r="237" spans="2:30" ht="18.75">
      <c r="D237" s="119" t="s">
        <v>43</v>
      </c>
      <c r="E237" s="119"/>
      <c r="F237" s="119"/>
      <c r="G237" s="119"/>
      <c r="H237" s="119"/>
      <c r="I237" s="119"/>
      <c r="J237" s="119"/>
      <c r="K237" s="119"/>
      <c r="L237" s="119"/>
      <c r="M237" s="119"/>
      <c r="U237" s="119" t="s">
        <v>44</v>
      </c>
      <c r="V237" s="119"/>
      <c r="W237" s="119"/>
      <c r="X237" s="119"/>
      <c r="Y237" s="119"/>
      <c r="Z237" s="119"/>
      <c r="AA237" s="119"/>
      <c r="AB237" s="119"/>
      <c r="AC237" s="119"/>
      <c r="AD237" s="119"/>
    </row>
    <row r="238" spans="2:30">
      <c r="D238" s="113" t="s">
        <v>126</v>
      </c>
      <c r="E238" s="113"/>
      <c r="F238" s="113"/>
      <c r="G238" s="113"/>
      <c r="H238" s="113"/>
      <c r="I238" s="113"/>
      <c r="J238" s="113"/>
      <c r="K238" s="113"/>
      <c r="L238" s="113"/>
      <c r="M238" s="113"/>
      <c r="U238" s="113" t="s">
        <v>126</v>
      </c>
      <c r="V238" s="113"/>
      <c r="W238" s="113"/>
      <c r="X238" s="113"/>
      <c r="Y238" s="113"/>
      <c r="Z238" s="113"/>
      <c r="AA238" s="113"/>
      <c r="AB238" s="113"/>
      <c r="AC238" s="113"/>
      <c r="AD238" s="113"/>
    </row>
    <row r="243" spans="1:15" ht="15.75">
      <c r="A243" s="116" t="s">
        <v>56</v>
      </c>
      <c r="B243" s="116"/>
      <c r="C243" s="116"/>
      <c r="D243" s="3"/>
      <c r="E243" s="3"/>
      <c r="F243" s="3"/>
      <c r="G243" s="3"/>
    </row>
    <row r="244" spans="1:15" ht="100.5" customHeight="1">
      <c r="A244" s="117" t="s">
        <v>132</v>
      </c>
      <c r="B244" s="117"/>
      <c r="C244" s="117"/>
      <c r="D244" s="117"/>
      <c r="E244" s="117"/>
      <c r="F244" s="117"/>
      <c r="G244" s="117"/>
      <c r="H244" s="117"/>
      <c r="I244" s="117"/>
      <c r="J244" s="117"/>
      <c r="K244" s="117"/>
      <c r="L244" s="117"/>
      <c r="M244" s="117"/>
      <c r="N244" s="117"/>
      <c r="O244" s="117"/>
    </row>
    <row r="248" spans="1:15">
      <c r="B248" s="118" t="s">
        <v>70</v>
      </c>
      <c r="C248" s="5" t="s">
        <v>82</v>
      </c>
      <c r="D248" s="102">
        <f t="array" ref="D248:D256">MMULT(R192:Z200,TRANSPOSE(AI65:AQ65))</f>
        <v>0</v>
      </c>
    </row>
    <row r="249" spans="1:15">
      <c r="B249" s="118"/>
      <c r="C249" s="5" t="s">
        <v>83</v>
      </c>
      <c r="D249" s="103">
        <v>0</v>
      </c>
    </row>
    <row r="250" spans="1:15">
      <c r="B250" s="118"/>
      <c r="C250" s="5" t="s">
        <v>84</v>
      </c>
      <c r="D250" s="103">
        <v>0</v>
      </c>
    </row>
    <row r="251" spans="1:15">
      <c r="B251" s="118"/>
      <c r="C251" s="5" t="s">
        <v>85</v>
      </c>
      <c r="D251" s="103">
        <v>0</v>
      </c>
    </row>
    <row r="252" spans="1:15">
      <c r="B252" s="118"/>
      <c r="C252" s="5" t="s">
        <v>86</v>
      </c>
      <c r="D252" s="103">
        <v>0.1</v>
      </c>
    </row>
    <row r="253" spans="1:15">
      <c r="B253" s="118"/>
      <c r="C253" s="5" t="s">
        <v>87</v>
      </c>
      <c r="D253" s="103">
        <v>6.0000000000000005E-2</v>
      </c>
    </row>
    <row r="254" spans="1:15">
      <c r="B254" s="118"/>
      <c r="C254" s="5" t="s">
        <v>88</v>
      </c>
      <c r="D254" s="103">
        <v>0.4</v>
      </c>
    </row>
    <row r="255" spans="1:15">
      <c r="B255" s="118"/>
      <c r="C255" s="5" t="s">
        <v>89</v>
      </c>
      <c r="D255" s="103">
        <v>0.5</v>
      </c>
    </row>
    <row r="256" spans="1:15">
      <c r="B256" s="118"/>
      <c r="C256" s="5" t="s">
        <v>90</v>
      </c>
      <c r="D256" s="104">
        <v>0</v>
      </c>
    </row>
    <row r="257" spans="2:13" ht="20.25">
      <c r="D257" s="97" t="s">
        <v>133</v>
      </c>
      <c r="E257" s="7" t="s">
        <v>134</v>
      </c>
      <c r="F257" s="23"/>
    </row>
    <row r="258" spans="2:13">
      <c r="D258" s="37" t="s">
        <v>126</v>
      </c>
    </row>
    <row r="263" spans="2:13">
      <c r="D263" s="109" t="s">
        <v>69</v>
      </c>
      <c r="E263" s="109"/>
      <c r="F263" s="109"/>
      <c r="G263" s="109"/>
      <c r="H263" s="109"/>
      <c r="I263" s="109"/>
      <c r="J263" s="109"/>
      <c r="K263" s="109"/>
      <c r="L263" s="109"/>
      <c r="M263" s="109"/>
    </row>
    <row r="264" spans="2:13" ht="129.75">
      <c r="D264" s="4" t="s">
        <v>72</v>
      </c>
      <c r="E264" s="4" t="s">
        <v>73</v>
      </c>
      <c r="F264" s="4" t="s">
        <v>74</v>
      </c>
      <c r="G264" s="4" t="s">
        <v>75</v>
      </c>
      <c r="H264" s="4" t="s">
        <v>76</v>
      </c>
      <c r="I264" s="4" t="s">
        <v>77</v>
      </c>
      <c r="J264" s="4" t="s">
        <v>78</v>
      </c>
      <c r="K264" s="4" t="s">
        <v>79</v>
      </c>
      <c r="L264" s="4" t="s">
        <v>80</v>
      </c>
      <c r="M264" s="4" t="s">
        <v>81</v>
      </c>
    </row>
    <row r="265" spans="2:13">
      <c r="B265" s="118" t="s">
        <v>70</v>
      </c>
      <c r="C265" s="5" t="s">
        <v>82</v>
      </c>
      <c r="D265" s="70">
        <f t="array" ref="D265:M273">MMULT(D175:M183,D227:M236)</f>
        <v>0</v>
      </c>
      <c r="E265" s="71">
        <v>0</v>
      </c>
      <c r="F265" s="71">
        <v>0</v>
      </c>
      <c r="G265" s="71">
        <v>0</v>
      </c>
      <c r="H265" s="71">
        <v>0</v>
      </c>
      <c r="I265" s="71">
        <v>0</v>
      </c>
      <c r="J265" s="71">
        <v>0</v>
      </c>
      <c r="K265" s="71">
        <v>0</v>
      </c>
      <c r="L265" s="71">
        <v>0</v>
      </c>
      <c r="M265" s="92">
        <v>0</v>
      </c>
    </row>
    <row r="266" spans="2:13">
      <c r="B266" s="118"/>
      <c r="C266" s="5" t="s">
        <v>83</v>
      </c>
      <c r="D266" s="74">
        <v>0</v>
      </c>
      <c r="E266" s="22">
        <v>0</v>
      </c>
      <c r="F266" s="22">
        <v>0</v>
      </c>
      <c r="G266" s="22">
        <v>0</v>
      </c>
      <c r="H266" s="22">
        <v>0</v>
      </c>
      <c r="I266" s="22">
        <v>0</v>
      </c>
      <c r="J266" s="22">
        <v>0</v>
      </c>
      <c r="K266" s="22">
        <v>0</v>
      </c>
      <c r="L266" s="22">
        <v>0</v>
      </c>
      <c r="M266" s="93">
        <v>0</v>
      </c>
    </row>
    <row r="267" spans="2:13">
      <c r="B267" s="118"/>
      <c r="C267" s="5" t="s">
        <v>84</v>
      </c>
      <c r="D267" s="74">
        <v>0</v>
      </c>
      <c r="E267" s="22">
        <v>0</v>
      </c>
      <c r="F267" s="22">
        <v>0</v>
      </c>
      <c r="G267" s="22">
        <v>0</v>
      </c>
      <c r="H267" s="22">
        <v>0</v>
      </c>
      <c r="I267" s="22">
        <v>0</v>
      </c>
      <c r="J267" s="22">
        <v>0</v>
      </c>
      <c r="K267" s="22">
        <v>0</v>
      </c>
      <c r="L267" s="22">
        <v>0</v>
      </c>
      <c r="M267" s="93">
        <v>0</v>
      </c>
    </row>
    <row r="268" spans="2:13">
      <c r="B268" s="118"/>
      <c r="C268" s="5" t="s">
        <v>85</v>
      </c>
      <c r="D268" s="74">
        <v>0</v>
      </c>
      <c r="E268" s="22">
        <v>0</v>
      </c>
      <c r="F268" s="22">
        <v>0</v>
      </c>
      <c r="G268" s="22">
        <v>0</v>
      </c>
      <c r="H268" s="22">
        <v>0</v>
      </c>
      <c r="I268" s="22">
        <v>0</v>
      </c>
      <c r="J268" s="22">
        <v>0</v>
      </c>
      <c r="K268" s="22">
        <v>0</v>
      </c>
      <c r="L268" s="22">
        <v>0</v>
      </c>
      <c r="M268" s="93">
        <v>0</v>
      </c>
    </row>
    <row r="269" spans="2:13">
      <c r="B269" s="118"/>
      <c r="C269" s="5" t="s">
        <v>86</v>
      </c>
      <c r="D269" s="74">
        <v>0</v>
      </c>
      <c r="E269" s="22">
        <v>0</v>
      </c>
      <c r="F269" s="22">
        <v>0</v>
      </c>
      <c r="G269" s="22">
        <v>0</v>
      </c>
      <c r="H269" s="22">
        <v>1</v>
      </c>
      <c r="I269" s="22">
        <v>0</v>
      </c>
      <c r="J269" s="22">
        <v>0</v>
      </c>
      <c r="K269" s="22">
        <v>1.6</v>
      </c>
      <c r="L269" s="22">
        <v>0</v>
      </c>
      <c r="M269" s="93">
        <v>0</v>
      </c>
    </row>
    <row r="270" spans="2:13">
      <c r="B270" s="118"/>
      <c r="C270" s="5" t="s">
        <v>87</v>
      </c>
      <c r="D270" s="74">
        <v>0</v>
      </c>
      <c r="E270" s="22">
        <v>0</v>
      </c>
      <c r="F270" s="22">
        <v>0</v>
      </c>
      <c r="G270" s="22">
        <v>0</v>
      </c>
      <c r="H270" s="22">
        <v>0.1</v>
      </c>
      <c r="I270" s="22">
        <v>1</v>
      </c>
      <c r="J270" s="22">
        <v>1</v>
      </c>
      <c r="K270" s="22">
        <v>0.56000000000000005</v>
      </c>
      <c r="L270" s="22">
        <v>1.5625</v>
      </c>
      <c r="M270" s="93">
        <v>0</v>
      </c>
    </row>
    <row r="271" spans="2:13">
      <c r="B271" s="118"/>
      <c r="C271" s="5" t="s">
        <v>88</v>
      </c>
      <c r="D271" s="74">
        <v>0</v>
      </c>
      <c r="E271" s="22">
        <v>0</v>
      </c>
      <c r="F271" s="22">
        <v>0</v>
      </c>
      <c r="G271" s="22">
        <v>0</v>
      </c>
      <c r="H271" s="22">
        <v>0</v>
      </c>
      <c r="I271" s="22">
        <v>0</v>
      </c>
      <c r="J271" s="22">
        <v>0</v>
      </c>
      <c r="K271" s="22">
        <v>1</v>
      </c>
      <c r="L271" s="22">
        <v>0</v>
      </c>
      <c r="M271" s="93">
        <v>0</v>
      </c>
    </row>
    <row r="272" spans="2:13">
      <c r="B272" s="118"/>
      <c r="C272" s="5" t="s">
        <v>89</v>
      </c>
      <c r="D272" s="74">
        <v>0</v>
      </c>
      <c r="E272" s="22">
        <v>0</v>
      </c>
      <c r="F272" s="22">
        <v>0</v>
      </c>
      <c r="G272" s="22">
        <v>0</v>
      </c>
      <c r="H272" s="22">
        <v>0</v>
      </c>
      <c r="I272" s="22">
        <v>0</v>
      </c>
      <c r="J272" s="22">
        <v>0</v>
      </c>
      <c r="K272" s="22">
        <v>0</v>
      </c>
      <c r="L272" s="22">
        <v>1</v>
      </c>
      <c r="M272" s="93">
        <v>0</v>
      </c>
    </row>
    <row r="273" spans="2:13">
      <c r="B273" s="118"/>
      <c r="C273" s="5" t="s">
        <v>90</v>
      </c>
      <c r="D273" s="76">
        <v>0</v>
      </c>
      <c r="E273" s="77">
        <v>0</v>
      </c>
      <c r="F273" s="77">
        <v>0</v>
      </c>
      <c r="G273" s="77">
        <v>0</v>
      </c>
      <c r="H273" s="77">
        <v>6.000000000000001E-3</v>
      </c>
      <c r="I273" s="77">
        <v>6.0000000000000005E-2</v>
      </c>
      <c r="J273" s="77">
        <v>6.0000000000000005E-2</v>
      </c>
      <c r="K273" s="77">
        <v>3.3600000000000005E-2</v>
      </c>
      <c r="L273" s="77">
        <v>0.28125</v>
      </c>
      <c r="M273" s="96">
        <v>1</v>
      </c>
    </row>
    <row r="274" spans="2:13" ht="15.75">
      <c r="D274" s="119" t="s">
        <v>135</v>
      </c>
      <c r="E274" s="119"/>
      <c r="F274" s="119"/>
      <c r="G274" s="119"/>
      <c r="H274" s="119"/>
      <c r="I274" s="119"/>
      <c r="J274" s="119"/>
      <c r="K274" s="119"/>
      <c r="L274" s="119"/>
      <c r="M274" s="119"/>
    </row>
    <row r="275" spans="2:13">
      <c r="D275" s="113" t="s">
        <v>126</v>
      </c>
      <c r="E275" s="113"/>
      <c r="F275" s="113"/>
      <c r="G275" s="113"/>
      <c r="H275" s="113"/>
      <c r="I275" s="113"/>
      <c r="J275" s="113"/>
      <c r="K275" s="113"/>
      <c r="L275" s="113"/>
      <c r="M275" s="113"/>
    </row>
    <row r="279" spans="2:13">
      <c r="B279" s="118" t="s">
        <v>69</v>
      </c>
      <c r="C279" s="5" t="s">
        <v>72</v>
      </c>
      <c r="D279" s="63">
        <f t="array" ref="D279:D288">TRANSPOSE(MMULT(TRANSPOSE(D248:D256),D265:M273))</f>
        <v>0</v>
      </c>
      <c r="H279" s="53" t="str">
        <f t="shared" ref="H279:H288" si="27">IFERROR(1/D279, "Inf")</f>
        <v>Inf</v>
      </c>
    </row>
    <row r="280" spans="2:13">
      <c r="B280" s="118"/>
      <c r="C280" s="5" t="s">
        <v>73</v>
      </c>
      <c r="D280" s="64">
        <v>0</v>
      </c>
      <c r="H280" s="54" t="str">
        <f t="shared" si="27"/>
        <v>Inf</v>
      </c>
    </row>
    <row r="281" spans="2:13">
      <c r="B281" s="118"/>
      <c r="C281" s="5" t="s">
        <v>74</v>
      </c>
      <c r="D281" s="64">
        <v>0</v>
      </c>
      <c r="H281" s="54" t="str">
        <f t="shared" si="27"/>
        <v>Inf</v>
      </c>
    </row>
    <row r="282" spans="2:13">
      <c r="B282" s="118"/>
      <c r="C282" s="5" t="s">
        <v>75</v>
      </c>
      <c r="D282" s="64">
        <v>0</v>
      </c>
      <c r="H282" s="54" t="str">
        <f t="shared" si="27"/>
        <v>Inf</v>
      </c>
    </row>
    <row r="283" spans="2:13">
      <c r="B283" s="118"/>
      <c r="C283" s="5" t="s">
        <v>76</v>
      </c>
      <c r="D283" s="64">
        <v>0.10600000000000001</v>
      </c>
      <c r="H283" s="54">
        <f t="shared" si="27"/>
        <v>9.4339622641509422</v>
      </c>
    </row>
    <row r="284" spans="2:13">
      <c r="B284" s="118"/>
      <c r="C284" s="5" t="s">
        <v>77</v>
      </c>
      <c r="D284" s="64">
        <v>6.0000000000000005E-2</v>
      </c>
      <c r="H284" s="54">
        <f t="shared" si="27"/>
        <v>16.666666666666664</v>
      </c>
    </row>
    <row r="285" spans="2:13">
      <c r="B285" s="118"/>
      <c r="C285" s="5" t="s">
        <v>78</v>
      </c>
      <c r="D285" s="64">
        <v>6.0000000000000005E-2</v>
      </c>
      <c r="H285" s="54">
        <f t="shared" si="27"/>
        <v>16.666666666666664</v>
      </c>
    </row>
    <row r="286" spans="2:13">
      <c r="B286" s="118"/>
      <c r="C286" s="5" t="s">
        <v>79</v>
      </c>
      <c r="D286" s="64">
        <v>0.59360000000000013</v>
      </c>
      <c r="H286" s="54">
        <f t="shared" si="27"/>
        <v>1.6846361185983825</v>
      </c>
    </row>
    <row r="287" spans="2:13">
      <c r="B287" s="118"/>
      <c r="C287" s="5" t="s">
        <v>80</v>
      </c>
      <c r="D287" s="64">
        <v>0.59375</v>
      </c>
      <c r="H287" s="54">
        <f t="shared" si="27"/>
        <v>1.6842105263157894</v>
      </c>
    </row>
    <row r="288" spans="2:13">
      <c r="B288" s="118"/>
      <c r="C288" s="5" t="s">
        <v>81</v>
      </c>
      <c r="D288" s="65">
        <v>0</v>
      </c>
      <c r="H288" s="105" t="str">
        <f t="shared" si="27"/>
        <v>Inf</v>
      </c>
    </row>
    <row r="289" spans="1:16" ht="20.25">
      <c r="D289" s="97" t="s">
        <v>109</v>
      </c>
      <c r="E289" s="7" t="s">
        <v>136</v>
      </c>
      <c r="H289" s="97" t="s">
        <v>137</v>
      </c>
      <c r="I289" s="7" t="s">
        <v>138</v>
      </c>
    </row>
    <row r="290" spans="1:16">
      <c r="D290" s="37" t="s">
        <v>126</v>
      </c>
      <c r="H290" s="37" t="s">
        <v>126</v>
      </c>
    </row>
    <row r="293" spans="1:16" ht="15">
      <c r="A293" s="108" t="s">
        <v>64</v>
      </c>
      <c r="B293" s="108"/>
      <c r="C293" s="108"/>
      <c r="D293" s="3"/>
      <c r="E293" s="3"/>
      <c r="F293" s="3"/>
      <c r="G293" s="3"/>
    </row>
    <row r="294" spans="1:16" ht="31.5" customHeight="1">
      <c r="A294" s="106" t="s">
        <v>139</v>
      </c>
      <c r="B294" s="106"/>
      <c r="C294" s="106"/>
      <c r="D294" s="106"/>
      <c r="E294" s="106"/>
      <c r="F294" s="106"/>
      <c r="G294" s="106"/>
      <c r="H294" s="106"/>
      <c r="I294" s="106"/>
      <c r="J294" s="106"/>
      <c r="K294" s="106"/>
      <c r="L294" s="106"/>
      <c r="M294" s="106"/>
      <c r="N294" s="106"/>
      <c r="O294" s="106"/>
      <c r="P294" s="106"/>
    </row>
    <row r="295" spans="1:16" ht="32.25" customHeight="1">
      <c r="A295" s="106" t="s">
        <v>140</v>
      </c>
      <c r="B295" s="106"/>
      <c r="C295" s="106"/>
      <c r="D295" s="106"/>
      <c r="E295" s="106"/>
      <c r="F295" s="106"/>
      <c r="G295" s="106"/>
      <c r="H295" s="106"/>
      <c r="I295" s="106"/>
      <c r="J295" s="106"/>
      <c r="K295" s="106"/>
      <c r="L295" s="106"/>
      <c r="M295" s="106"/>
      <c r="N295" s="106"/>
      <c r="O295" s="106"/>
      <c r="P295" s="106"/>
    </row>
    <row r="296" spans="1:16" ht="33.75" customHeight="1">
      <c r="A296" s="106" t="s">
        <v>141</v>
      </c>
      <c r="B296" s="106"/>
      <c r="C296" s="106"/>
      <c r="D296" s="106"/>
      <c r="E296" s="106"/>
      <c r="F296" s="106"/>
      <c r="G296" s="106"/>
      <c r="H296" s="106"/>
      <c r="I296" s="106"/>
      <c r="J296" s="106"/>
      <c r="K296" s="106"/>
      <c r="L296" s="106"/>
      <c r="M296" s="106"/>
      <c r="N296" s="106"/>
      <c r="O296" s="106"/>
      <c r="P296" s="106"/>
    </row>
  </sheetData>
  <mergeCells count="86">
    <mergeCell ref="A293:C293"/>
    <mergeCell ref="A294:P294"/>
    <mergeCell ref="A295:P295"/>
    <mergeCell ref="A296:P296"/>
    <mergeCell ref="D263:M263"/>
    <mergeCell ref="B265:B273"/>
    <mergeCell ref="D274:M274"/>
    <mergeCell ref="D275:M275"/>
    <mergeCell ref="B279:B288"/>
    <mergeCell ref="D238:M238"/>
    <mergeCell ref="U238:AD238"/>
    <mergeCell ref="A243:C243"/>
    <mergeCell ref="A244:O244"/>
    <mergeCell ref="B248:B256"/>
    <mergeCell ref="U225:AD225"/>
    <mergeCell ref="B227:B236"/>
    <mergeCell ref="S227:S236"/>
    <mergeCell ref="D237:M237"/>
    <mergeCell ref="U237:AD237"/>
    <mergeCell ref="D208:M208"/>
    <mergeCell ref="B210:B219"/>
    <mergeCell ref="D220:M220"/>
    <mergeCell ref="D221:M221"/>
    <mergeCell ref="D225:M225"/>
    <mergeCell ref="B192:B201"/>
    <mergeCell ref="R201:Z201"/>
    <mergeCell ref="D202:L202"/>
    <mergeCell ref="R202:Z202"/>
    <mergeCell ref="D203:L203"/>
    <mergeCell ref="D184:M184"/>
    <mergeCell ref="D185:M185"/>
    <mergeCell ref="R185:AA185"/>
    <mergeCell ref="R186:AA186"/>
    <mergeCell ref="D190:L190"/>
    <mergeCell ref="R190:Z190"/>
    <mergeCell ref="A168:C168"/>
    <mergeCell ref="A169:O169"/>
    <mergeCell ref="D173:M173"/>
    <mergeCell ref="R173:AA173"/>
    <mergeCell ref="B175:B183"/>
    <mergeCell ref="B135:K135"/>
    <mergeCell ref="C138:H138"/>
    <mergeCell ref="B140:B148"/>
    <mergeCell ref="C153:J153"/>
    <mergeCell ref="B155:B163"/>
    <mergeCell ref="O115:W115"/>
    <mergeCell ref="O127:W127"/>
    <mergeCell ref="O128:W128"/>
    <mergeCell ref="O131:W131"/>
    <mergeCell ref="O132:W132"/>
    <mergeCell ref="D97:M97"/>
    <mergeCell ref="D100:M100"/>
    <mergeCell ref="D101:M101"/>
    <mergeCell ref="A110:C110"/>
    <mergeCell ref="A111:O111"/>
    <mergeCell ref="D79:M79"/>
    <mergeCell ref="D80:M80"/>
    <mergeCell ref="D83:M83"/>
    <mergeCell ref="D84:M84"/>
    <mergeCell ref="D96:M96"/>
    <mergeCell ref="O67:W67"/>
    <mergeCell ref="Y67:AB67"/>
    <mergeCell ref="AI67:AQ67"/>
    <mergeCell ref="AW67:BE67"/>
    <mergeCell ref="B70:B78"/>
    <mergeCell ref="O63:W63"/>
    <mergeCell ref="Y63:AB63"/>
    <mergeCell ref="AI63:AQ63"/>
    <mergeCell ref="AW63:BE63"/>
    <mergeCell ref="O66:W66"/>
    <mergeCell ref="Y66:AB66"/>
    <mergeCell ref="AI66:AQ66"/>
    <mergeCell ref="AW66:BE66"/>
    <mergeCell ref="Y50:AB50"/>
    <mergeCell ref="AI50:AQ50"/>
    <mergeCell ref="AW50:BE50"/>
    <mergeCell ref="B52:B61"/>
    <mergeCell ref="O62:W62"/>
    <mergeCell ref="Y62:AB62"/>
    <mergeCell ref="AI62:AQ62"/>
    <mergeCell ref="AW62:BE62"/>
    <mergeCell ref="A2:O2"/>
    <mergeCell ref="A4:C4"/>
    <mergeCell ref="A5:O5"/>
    <mergeCell ref="D50:M50"/>
    <mergeCell ref="O50:W50"/>
  </mergeCells>
  <hyperlinks>
    <hyperlink ref="A294" r:id="rId1" display="https://doi.org/10.1016/j.apenergy.2018.05.109" xr:uid="{00000000-0004-0000-0200-000000000000}"/>
    <hyperlink ref="A295" r:id="rId2" display="https://doi.org.10.1016/j.apenergy.2021.118413" xr:uid="{00000000-0004-0000-0200-000001000000}"/>
    <hyperlink ref="A296" r:id="rId3" display="https://doi.org/10.1038/s41560-024-01518-6" xr:uid="{00000000-0004-0000-0200-000002000000}"/>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AMJ91"/>
  <sheetViews>
    <sheetView zoomScale="110" zoomScaleNormal="110" workbookViewId="0">
      <selection activeCell="C16" sqref="C16"/>
    </sheetView>
  </sheetViews>
  <sheetFormatPr defaultColWidth="11.5703125" defaultRowHeight="12.75"/>
  <cols>
    <col min="1" max="1" width="7" style="1" customWidth="1"/>
    <col min="2" max="2" width="7.42578125" style="1" customWidth="1"/>
    <col min="3" max="3" width="40.28515625" style="1" customWidth="1"/>
    <col min="4" max="4" width="8" style="1" customWidth="1"/>
    <col min="5" max="6" width="11.5703125" style="1"/>
    <col min="7" max="7" width="8.42578125" style="1" customWidth="1"/>
    <col min="8" max="1024" width="11.5703125" style="1"/>
  </cols>
  <sheetData>
    <row r="2" spans="1:15" ht="31.5" customHeight="1">
      <c r="A2" s="106" t="s">
        <v>142</v>
      </c>
      <c r="B2" s="106"/>
      <c r="C2" s="106"/>
      <c r="D2" s="106"/>
      <c r="E2" s="106"/>
      <c r="F2" s="106"/>
      <c r="G2" s="106"/>
      <c r="H2" s="106"/>
      <c r="I2" s="106"/>
      <c r="J2" s="106"/>
      <c r="K2" s="106"/>
      <c r="L2" s="106"/>
    </row>
    <row r="3" spans="1:15">
      <c r="C3" s="3"/>
      <c r="D3" s="3"/>
      <c r="E3" s="3"/>
      <c r="F3" s="3"/>
      <c r="G3" s="3"/>
    </row>
    <row r="4" spans="1:15" ht="15.75">
      <c r="A4" s="116" t="s">
        <v>13</v>
      </c>
      <c r="B4" s="116"/>
      <c r="C4" s="116"/>
      <c r="D4" s="3"/>
      <c r="E4" s="3"/>
      <c r="F4" s="3"/>
      <c r="G4" s="3"/>
    </row>
    <row r="5" spans="1:15" ht="65.099999999999994" customHeight="1">
      <c r="A5" s="117" t="s">
        <v>143</v>
      </c>
      <c r="B5" s="117"/>
      <c r="C5" s="117"/>
      <c r="D5" s="117"/>
      <c r="E5" s="117"/>
      <c r="F5" s="117"/>
      <c r="G5" s="117"/>
      <c r="H5" s="117"/>
      <c r="I5" s="117"/>
      <c r="J5" s="117"/>
      <c r="K5" s="117"/>
      <c r="L5" s="117"/>
      <c r="M5" s="23"/>
      <c r="N5" s="23"/>
      <c r="O5" s="23"/>
    </row>
    <row r="6" spans="1:15" ht="39.75" customHeight="1">
      <c r="A6" s="117"/>
      <c r="B6" s="117"/>
      <c r="C6" s="117"/>
      <c r="D6" s="117"/>
      <c r="E6" s="117"/>
      <c r="F6" s="117"/>
      <c r="G6" s="117"/>
      <c r="H6" s="117"/>
      <c r="I6" s="117"/>
      <c r="J6" s="117"/>
      <c r="K6" s="117"/>
      <c r="L6" s="117"/>
    </row>
    <row r="9" spans="1:15">
      <c r="B9" s="118" t="s">
        <v>69</v>
      </c>
      <c r="C9" s="5" t="s">
        <v>72</v>
      </c>
      <c r="D9" s="67">
        <v>0</v>
      </c>
    </row>
    <row r="10" spans="1:15">
      <c r="B10" s="118"/>
      <c r="C10" s="5" t="s">
        <v>73</v>
      </c>
      <c r="D10" s="68">
        <v>0</v>
      </c>
    </row>
    <row r="11" spans="1:15">
      <c r="B11" s="118"/>
      <c r="C11" s="5" t="s">
        <v>74</v>
      </c>
      <c r="D11" s="68">
        <v>0</v>
      </c>
    </row>
    <row r="12" spans="1:15">
      <c r="B12" s="118"/>
      <c r="C12" s="5" t="s">
        <v>75</v>
      </c>
      <c r="D12" s="68">
        <v>0</v>
      </c>
    </row>
    <row r="13" spans="1:15">
      <c r="B13" s="118"/>
      <c r="C13" s="5" t="s">
        <v>76</v>
      </c>
      <c r="D13" s="64">
        <f>('2_PIOA'!AD56+'2_PIOA'!AS56)/(SUM('2_PIOA'!$AD$52:$AD$60)+SUM('2_PIOA'!$AS$52:$AS$60))</f>
        <v>3.7735849056603772E-2</v>
      </c>
    </row>
    <row r="14" spans="1:15">
      <c r="B14" s="118"/>
      <c r="C14" s="5" t="s">
        <v>77</v>
      </c>
      <c r="D14" s="64">
        <f>('2_PIOA'!AD57+'2_PIOA'!AS57)/(SUM('2_PIOA'!$AD$52:$AD$60)+SUM('2_PIOA'!$AS$52:$AS$60))</f>
        <v>0.37735849056603776</v>
      </c>
    </row>
    <row r="15" spans="1:15">
      <c r="B15" s="118"/>
      <c r="C15" s="5" t="s">
        <v>78</v>
      </c>
      <c r="D15" s="64">
        <f>('2_PIOA'!AD58+'2_PIOA'!AS58)/(SUM('2_PIOA'!$AD$52:$AD$60)+SUM('2_PIOA'!$AS$52:$AS$60))</f>
        <v>0.18867924528301888</v>
      </c>
    </row>
    <row r="16" spans="1:15">
      <c r="B16" s="118"/>
      <c r="C16" s="5" t="s">
        <v>79</v>
      </c>
      <c r="D16" s="64">
        <f>('2_PIOA'!AD59+'2_PIOA'!AS59)/(SUM('2_PIOA'!$AD$52:$AD$60)+SUM('2_PIOA'!$AS$52:$AS$60))</f>
        <v>9.4339622641509441E-2</v>
      </c>
    </row>
    <row r="17" spans="1:15">
      <c r="B17" s="118"/>
      <c r="C17" s="5" t="s">
        <v>80</v>
      </c>
      <c r="D17" s="64">
        <f>('2_PIOA'!AD60+'2_PIOA'!AS60)/(SUM('2_PIOA'!$AD$52:$AD$60)+SUM('2_PIOA'!$AS$52:$AS$60))</f>
        <v>0.30188679245283018</v>
      </c>
    </row>
    <row r="18" spans="1:15">
      <c r="B18" s="118"/>
      <c r="C18" s="5" t="s">
        <v>81</v>
      </c>
      <c r="D18" s="69">
        <v>0</v>
      </c>
    </row>
    <row r="19" spans="1:15" ht="15.75">
      <c r="D19" s="41" t="s">
        <v>144</v>
      </c>
      <c r="G19"/>
    </row>
    <row r="20" spans="1:15">
      <c r="D20" s="37" t="s">
        <v>126</v>
      </c>
      <c r="F20" s="58" t="s">
        <v>145</v>
      </c>
      <c r="G20" s="59">
        <f>SUM(D9:D18)</f>
        <v>1</v>
      </c>
    </row>
    <row r="24" spans="1:15" ht="15.75">
      <c r="A24" s="116" t="s">
        <v>32</v>
      </c>
      <c r="B24" s="116"/>
      <c r="C24" s="116"/>
      <c r="D24" s="3"/>
      <c r="E24" s="3"/>
      <c r="F24" s="3"/>
      <c r="G24" s="3"/>
    </row>
    <row r="25" spans="1:15" ht="23.1" customHeight="1">
      <c r="A25" s="117" t="s">
        <v>146</v>
      </c>
      <c r="B25" s="117"/>
      <c r="C25" s="117"/>
      <c r="D25" s="117"/>
      <c r="E25" s="117"/>
      <c r="F25" s="117"/>
      <c r="G25" s="117"/>
      <c r="H25" s="117"/>
      <c r="I25" s="117"/>
      <c r="J25" s="117"/>
      <c r="K25" s="117"/>
      <c r="L25" s="117"/>
      <c r="M25" s="23"/>
      <c r="N25" s="23"/>
      <c r="O25" s="23"/>
    </row>
    <row r="28" spans="1:15">
      <c r="B28" s="118" t="s">
        <v>69</v>
      </c>
      <c r="C28" s="5" t="s">
        <v>72</v>
      </c>
      <c r="D28" s="63">
        <f>'2_PIOA'!D279</f>
        <v>0</v>
      </c>
    </row>
    <row r="29" spans="1:15">
      <c r="B29" s="118"/>
      <c r="C29" s="5" t="s">
        <v>73</v>
      </c>
      <c r="D29" s="64">
        <f>'2_PIOA'!D280</f>
        <v>0</v>
      </c>
    </row>
    <row r="30" spans="1:15">
      <c r="B30" s="118"/>
      <c r="C30" s="5" t="s">
        <v>74</v>
      </c>
      <c r="D30" s="64">
        <f>'2_PIOA'!D281</f>
        <v>0</v>
      </c>
    </row>
    <row r="31" spans="1:15">
      <c r="B31" s="118"/>
      <c r="C31" s="5" t="s">
        <v>75</v>
      </c>
      <c r="D31" s="64">
        <f>'2_PIOA'!D282</f>
        <v>0</v>
      </c>
    </row>
    <row r="32" spans="1:15">
      <c r="B32" s="118"/>
      <c r="C32" s="5" t="s">
        <v>76</v>
      </c>
      <c r="D32" s="64">
        <f>'2_PIOA'!D283</f>
        <v>0.10600000000000001</v>
      </c>
    </row>
    <row r="33" spans="1:15">
      <c r="B33" s="118"/>
      <c r="C33" s="5" t="s">
        <v>77</v>
      </c>
      <c r="D33" s="64">
        <f>'2_PIOA'!D284</f>
        <v>6.0000000000000005E-2</v>
      </c>
    </row>
    <row r="34" spans="1:15">
      <c r="B34" s="118"/>
      <c r="C34" s="5" t="s">
        <v>78</v>
      </c>
      <c r="D34" s="64">
        <f>'2_PIOA'!D285</f>
        <v>6.0000000000000005E-2</v>
      </c>
    </row>
    <row r="35" spans="1:15">
      <c r="B35" s="118"/>
      <c r="C35" s="5" t="s">
        <v>79</v>
      </c>
      <c r="D35" s="64">
        <f>'2_PIOA'!D286</f>
        <v>0.59360000000000013</v>
      </c>
    </row>
    <row r="36" spans="1:15">
      <c r="B36" s="118"/>
      <c r="C36" s="5" t="s">
        <v>80</v>
      </c>
      <c r="D36" s="64">
        <f>'2_PIOA'!D287</f>
        <v>0.59375</v>
      </c>
    </row>
    <row r="37" spans="1:15">
      <c r="B37" s="118"/>
      <c r="C37" s="5" t="s">
        <v>81</v>
      </c>
      <c r="D37" s="65">
        <f>'2_PIOA'!D288</f>
        <v>0</v>
      </c>
    </row>
    <row r="38" spans="1:15" ht="15.75">
      <c r="C38" s="5"/>
      <c r="D38" s="41" t="s">
        <v>109</v>
      </c>
    </row>
    <row r="39" spans="1:15">
      <c r="C39" s="5"/>
      <c r="D39" s="37" t="s">
        <v>126</v>
      </c>
    </row>
    <row r="40" spans="1:15">
      <c r="C40" s="5"/>
    </row>
    <row r="41" spans="1:15">
      <c r="C41" s="60" t="s">
        <v>147</v>
      </c>
      <c r="D41" s="61">
        <f>1/SUMPRODUCT(D13:D17,D32:D36)</f>
        <v>3.660220994475138</v>
      </c>
    </row>
    <row r="42" spans="1:15" ht="18.75">
      <c r="C42" s="5"/>
      <c r="D42" s="36" t="s">
        <v>148</v>
      </c>
    </row>
    <row r="43" spans="1:15">
      <c r="C43" s="5"/>
      <c r="D43" s="57" t="s">
        <v>126</v>
      </c>
    </row>
    <row r="46" spans="1:15" ht="15.75">
      <c r="A46" s="116" t="s">
        <v>123</v>
      </c>
      <c r="B46" s="116"/>
      <c r="C46" s="116"/>
      <c r="D46" s="3"/>
      <c r="E46" s="3"/>
      <c r="F46" s="3"/>
      <c r="G46" s="3"/>
    </row>
    <row r="47" spans="1:15" ht="85.5" customHeight="1">
      <c r="A47" s="117" t="s">
        <v>149</v>
      </c>
      <c r="B47" s="117"/>
      <c r="C47" s="117"/>
      <c r="D47" s="117"/>
      <c r="E47" s="117"/>
      <c r="F47" s="117"/>
      <c r="G47" s="117"/>
      <c r="H47" s="117"/>
      <c r="I47" s="117"/>
      <c r="J47" s="117"/>
      <c r="K47" s="117"/>
      <c r="L47" s="117"/>
      <c r="M47" s="23"/>
      <c r="N47" s="23"/>
      <c r="O47" s="23"/>
    </row>
    <row r="50" spans="3:7">
      <c r="C50" s="5" t="s">
        <v>17</v>
      </c>
      <c r="D50" s="42">
        <f t="array" ref="D50:D54">MMULT('1_EEIOA'!L104:P108, MMULT('1_EEIOA'!C47:G51,'1_EEIOA'!N9:N13))</f>
        <v>200</v>
      </c>
      <c r="F50" s="5" t="s">
        <v>17</v>
      </c>
      <c r="G50" s="42">
        <f>'1_EEIOA'!N115</f>
        <v>196.05326488047487</v>
      </c>
    </row>
    <row r="51" spans="3:7">
      <c r="C51" s="5" t="s">
        <v>15</v>
      </c>
      <c r="D51" s="43">
        <v>2499.9999999999995</v>
      </c>
      <c r="F51" s="5" t="s">
        <v>15</v>
      </c>
      <c r="G51" s="43">
        <f>'1_EEIOA'!N116</f>
        <v>2225.0521418257654</v>
      </c>
    </row>
    <row r="52" spans="3:7">
      <c r="C52" s="5" t="s">
        <v>18</v>
      </c>
      <c r="D52" s="43">
        <v>399.99999999999994</v>
      </c>
      <c r="F52" s="5" t="s">
        <v>18</v>
      </c>
      <c r="G52" s="43">
        <f>'1_EEIOA'!N117</f>
        <v>357.67688111663722</v>
      </c>
    </row>
    <row r="53" spans="3:7">
      <c r="C53" s="5" t="s">
        <v>19</v>
      </c>
      <c r="D53" s="43">
        <v>0</v>
      </c>
      <c r="F53" s="5" t="s">
        <v>19</v>
      </c>
      <c r="G53" s="43">
        <f>'1_EEIOA'!N118</f>
        <v>0</v>
      </c>
    </row>
    <row r="54" spans="3:7">
      <c r="C54" s="5" t="s">
        <v>20</v>
      </c>
      <c r="D54" s="66">
        <v>400</v>
      </c>
      <c r="F54" s="5" t="s">
        <v>20</v>
      </c>
      <c r="G54" s="66">
        <f>'1_EEIOA'!N119</f>
        <v>363.13171827370445</v>
      </c>
    </row>
    <row r="55" spans="3:7" ht="18.75">
      <c r="D55" s="36" t="s">
        <v>150</v>
      </c>
      <c r="G55" s="36" t="s">
        <v>62</v>
      </c>
    </row>
    <row r="56" spans="3:7">
      <c r="D56" s="57" t="s">
        <v>37</v>
      </c>
      <c r="G56" s="57" t="s">
        <v>37</v>
      </c>
    </row>
    <row r="59" spans="3:7">
      <c r="C59" s="5" t="s">
        <v>17</v>
      </c>
      <c r="D59" s="63">
        <f>D50-G50</f>
        <v>3.9467351195251297</v>
      </c>
    </row>
    <row r="60" spans="3:7">
      <c r="C60" s="5" t="s">
        <v>15</v>
      </c>
      <c r="D60" s="64">
        <f>D51-G51</f>
        <v>274.94785817423417</v>
      </c>
    </row>
    <row r="61" spans="3:7">
      <c r="C61" s="5" t="s">
        <v>18</v>
      </c>
      <c r="D61" s="64">
        <f>D52-G52</f>
        <v>42.323118883362724</v>
      </c>
    </row>
    <row r="62" spans="3:7">
      <c r="C62" s="5" t="s">
        <v>19</v>
      </c>
      <c r="D62" s="64">
        <f>D53-G53</f>
        <v>0</v>
      </c>
    </row>
    <row r="63" spans="3:7">
      <c r="C63" s="5" t="s">
        <v>20</v>
      </c>
      <c r="D63" s="65">
        <f>D54-G54</f>
        <v>36.86828172629555</v>
      </c>
    </row>
    <row r="64" spans="3:7" ht="15.75">
      <c r="D64" s="36" t="s">
        <v>151</v>
      </c>
    </row>
    <row r="65" spans="1:7">
      <c r="D65" s="57" t="s">
        <v>37</v>
      </c>
    </row>
    <row r="67" spans="1:7">
      <c r="C67" s="24" t="s">
        <v>152</v>
      </c>
      <c r="D67" s="61">
        <f>SUM(D59:D63)</f>
        <v>358.08599390341755</v>
      </c>
    </row>
    <row r="68" spans="1:7">
      <c r="D68" s="57" t="s">
        <v>37</v>
      </c>
    </row>
    <row r="69" spans="1:7">
      <c r="D69"/>
    </row>
    <row r="71" spans="1:7">
      <c r="C71" s="24" t="s">
        <v>153</v>
      </c>
      <c r="D71" s="61">
        <f>SUM('2_PIOA'!AD56:AD60)+SUM('2_PIOA'!AS56:AS60)</f>
        <v>5300</v>
      </c>
    </row>
    <row r="72" spans="1:7">
      <c r="D72" s="57" t="s">
        <v>37</v>
      </c>
      <c r="E72" s="23"/>
    </row>
    <row r="75" spans="1:7">
      <c r="C75" s="24" t="s">
        <v>154</v>
      </c>
      <c r="D75" s="61">
        <f>D67/D71</f>
        <v>6.7563395076116514E-2</v>
      </c>
    </row>
    <row r="76" spans="1:7" ht="15.75">
      <c r="D76" s="36" t="s">
        <v>155</v>
      </c>
    </row>
    <row r="77" spans="1:7">
      <c r="D77" s="57" t="s">
        <v>126</v>
      </c>
    </row>
    <row r="80" spans="1:7" ht="15.75">
      <c r="A80" s="116" t="s">
        <v>56</v>
      </c>
      <c r="B80" s="116"/>
      <c r="C80" s="116"/>
      <c r="D80" s="3"/>
      <c r="E80" s="3"/>
      <c r="F80" s="3"/>
      <c r="G80" s="3"/>
    </row>
    <row r="81" spans="1:15" ht="33" customHeight="1">
      <c r="A81" s="117" t="s">
        <v>156</v>
      </c>
      <c r="B81" s="117"/>
      <c r="C81" s="117"/>
      <c r="D81" s="117"/>
      <c r="E81" s="117"/>
      <c r="F81" s="117"/>
      <c r="G81" s="117"/>
      <c r="H81" s="117"/>
      <c r="I81" s="117"/>
      <c r="J81" s="117"/>
      <c r="K81" s="117"/>
      <c r="L81" s="117"/>
      <c r="M81" s="117"/>
      <c r="N81" s="117"/>
      <c r="O81" s="117"/>
    </row>
    <row r="84" spans="1:15">
      <c r="C84" s="24" t="s">
        <v>157</v>
      </c>
      <c r="D84" s="62">
        <f>1/(1/D41+D75)</f>
        <v>2.9345225077269621</v>
      </c>
    </row>
    <row r="85" spans="1:15" ht="20.25">
      <c r="D85" s="36" t="s">
        <v>158</v>
      </c>
      <c r="E85" s="7" t="s">
        <v>159</v>
      </c>
    </row>
    <row r="86" spans="1:15">
      <c r="D86" s="57" t="s">
        <v>126</v>
      </c>
    </row>
    <row r="89" spans="1:15" ht="18.95" customHeight="1">
      <c r="A89" s="108" t="s">
        <v>64</v>
      </c>
      <c r="B89" s="108"/>
      <c r="C89" s="108"/>
    </row>
    <row r="90" spans="1:15" ht="42" customHeight="1">
      <c r="A90" s="106" t="s">
        <v>160</v>
      </c>
      <c r="B90" s="106"/>
      <c r="C90" s="106"/>
      <c r="D90" s="106"/>
      <c r="E90" s="106"/>
      <c r="F90" s="106"/>
      <c r="G90" s="106"/>
      <c r="H90" s="106"/>
      <c r="I90" s="106"/>
    </row>
    <row r="91" spans="1:15" ht="33" customHeight="1">
      <c r="A91" s="106" t="s">
        <v>161</v>
      </c>
      <c r="B91" s="106"/>
      <c r="C91" s="106"/>
      <c r="D91" s="106"/>
      <c r="E91" s="106"/>
      <c r="F91" s="106"/>
      <c r="G91" s="106"/>
      <c r="H91" s="106"/>
      <c r="I91" s="106"/>
    </row>
  </sheetData>
  <mergeCells count="14">
    <mergeCell ref="A81:O81"/>
    <mergeCell ref="A89:C89"/>
    <mergeCell ref="A90:I90"/>
    <mergeCell ref="A91:I91"/>
    <mergeCell ref="A25:L25"/>
    <mergeCell ref="B28:B37"/>
    <mergeCell ref="A46:C46"/>
    <mergeCell ref="A47:L47"/>
    <mergeCell ref="A80:C80"/>
    <mergeCell ref="A2:L2"/>
    <mergeCell ref="A4:C4"/>
    <mergeCell ref="A5:L6"/>
    <mergeCell ref="B9:B18"/>
    <mergeCell ref="A24:C24"/>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AMG245"/>
  <sheetViews>
    <sheetView zoomScale="110" zoomScaleNormal="110" workbookViewId="0">
      <selection activeCell="H116" sqref="H116"/>
    </sheetView>
  </sheetViews>
  <sheetFormatPr defaultColWidth="11.5703125" defaultRowHeight="12.75"/>
  <cols>
    <col min="1" max="1" width="7.85546875" style="1" customWidth="1"/>
    <col min="2" max="2" width="6.5703125" style="1" customWidth="1"/>
    <col min="3" max="3" width="29.140625" style="1" customWidth="1"/>
    <col min="4" max="13" width="6.140625" style="1" customWidth="1"/>
    <col min="14" max="14" width="16.85546875" style="1" customWidth="1"/>
    <col min="15" max="23" width="6.140625" style="1" customWidth="1"/>
    <col min="24" max="24" width="5.140625" style="1" customWidth="1"/>
    <col min="25" max="28" width="6.140625" style="1" customWidth="1"/>
    <col min="29" max="29" width="7.5703125" style="1" customWidth="1"/>
    <col min="30" max="30" width="6.140625" style="1" customWidth="1"/>
    <col min="31" max="31" width="6.85546875" style="1" customWidth="1"/>
    <col min="32" max="32" width="6.140625" style="1" customWidth="1"/>
    <col min="33" max="34" width="5.140625" style="1" customWidth="1"/>
    <col min="35" max="43" width="6.140625" style="1" customWidth="1"/>
    <col min="44" max="44" width="5.140625" style="1" customWidth="1"/>
    <col min="45" max="45" width="6.140625" style="1" customWidth="1"/>
    <col min="46" max="48" width="5.140625" style="1" customWidth="1"/>
    <col min="49" max="57" width="6.140625" style="1" customWidth="1"/>
    <col min="58" max="58" width="5.140625" style="1" customWidth="1"/>
    <col min="59" max="59" width="6.140625" style="1" customWidth="1"/>
    <col min="60" max="60" width="6.28515625" style="1" customWidth="1"/>
    <col min="61" max="66" width="5.140625" style="1" customWidth="1"/>
    <col min="67" max="1021" width="11.5703125" style="1"/>
  </cols>
  <sheetData>
    <row r="2" spans="1:15" ht="30.75" customHeight="1">
      <c r="A2" s="106" t="s">
        <v>162</v>
      </c>
      <c r="B2" s="106"/>
      <c r="C2" s="106"/>
      <c r="D2" s="106"/>
      <c r="E2" s="106"/>
      <c r="F2" s="106"/>
      <c r="G2" s="106"/>
      <c r="H2" s="106"/>
      <c r="I2" s="106"/>
      <c r="J2" s="106"/>
      <c r="K2" s="106"/>
      <c r="L2" s="106"/>
      <c r="M2" s="106"/>
      <c r="N2" s="106"/>
      <c r="O2" s="106"/>
    </row>
    <row r="3" spans="1:15">
      <c r="C3" s="3"/>
      <c r="D3" s="3"/>
      <c r="E3" s="3"/>
      <c r="F3" s="3"/>
      <c r="G3" s="3"/>
    </row>
    <row r="4" spans="1:15" ht="18.95" customHeight="1">
      <c r="A4" s="116" t="s">
        <v>13</v>
      </c>
      <c r="B4" s="116"/>
      <c r="C4" s="116"/>
      <c r="D4" s="3"/>
      <c r="E4" s="3"/>
      <c r="F4" s="3"/>
      <c r="G4" s="3"/>
    </row>
    <row r="5" spans="1:15" ht="68.25" customHeight="1">
      <c r="A5" s="117" t="s">
        <v>68</v>
      </c>
      <c r="B5" s="117"/>
      <c r="C5" s="117"/>
      <c r="D5" s="117"/>
      <c r="E5" s="117"/>
      <c r="F5" s="117"/>
      <c r="G5" s="117"/>
      <c r="H5" s="117"/>
      <c r="I5" s="117"/>
      <c r="J5" s="117"/>
      <c r="K5" s="117"/>
      <c r="L5" s="117"/>
      <c r="M5" s="117"/>
      <c r="N5" s="117"/>
      <c r="O5" s="117"/>
    </row>
    <row r="9" spans="1:15">
      <c r="F9" s="98"/>
    </row>
    <row r="50" spans="2:59">
      <c r="D50" s="109" t="s">
        <v>69</v>
      </c>
      <c r="E50" s="109"/>
      <c r="F50" s="109"/>
      <c r="G50" s="109"/>
      <c r="H50" s="109"/>
      <c r="I50" s="109"/>
      <c r="J50" s="109"/>
      <c r="K50" s="109"/>
      <c r="L50" s="109"/>
      <c r="M50" s="109"/>
      <c r="O50" s="109" t="s">
        <v>70</v>
      </c>
      <c r="P50" s="109"/>
      <c r="Q50" s="109"/>
      <c r="R50" s="109"/>
      <c r="S50" s="109"/>
      <c r="T50" s="109"/>
      <c r="U50" s="109"/>
      <c r="V50" s="109"/>
      <c r="W50" s="109"/>
      <c r="Y50" s="109" t="s">
        <v>71</v>
      </c>
      <c r="Z50" s="109"/>
      <c r="AA50" s="109"/>
      <c r="AB50" s="109"/>
      <c r="AI50" s="109" t="s">
        <v>70</v>
      </c>
      <c r="AJ50" s="109"/>
      <c r="AK50" s="109"/>
      <c r="AL50" s="109"/>
      <c r="AM50" s="109"/>
      <c r="AN50" s="109"/>
      <c r="AO50" s="109"/>
      <c r="AP50" s="109"/>
      <c r="AQ50" s="109"/>
      <c r="AW50" s="109" t="s">
        <v>70</v>
      </c>
      <c r="AX50" s="109"/>
      <c r="AY50" s="109"/>
      <c r="AZ50" s="109"/>
      <c r="BA50" s="109"/>
      <c r="BB50" s="109"/>
      <c r="BC50" s="109"/>
      <c r="BD50" s="109"/>
      <c r="BE50" s="109"/>
    </row>
    <row r="51" spans="2:59" ht="157.5" customHeight="1">
      <c r="D51" s="4" t="s">
        <v>72</v>
      </c>
      <c r="E51" s="4" t="s">
        <v>73</v>
      </c>
      <c r="F51" s="4" t="s">
        <v>74</v>
      </c>
      <c r="G51" s="4" t="s">
        <v>75</v>
      </c>
      <c r="H51" s="4" t="s">
        <v>76</v>
      </c>
      <c r="I51" s="4" t="s">
        <v>77</v>
      </c>
      <c r="J51" s="4" t="s">
        <v>78</v>
      </c>
      <c r="K51" s="4" t="s">
        <v>79</v>
      </c>
      <c r="L51" s="4" t="s">
        <v>80</v>
      </c>
      <c r="M51" s="4" t="s">
        <v>81</v>
      </c>
      <c r="N51" s="14"/>
      <c r="O51" s="15" t="s">
        <v>82</v>
      </c>
      <c r="P51" s="15" t="s">
        <v>83</v>
      </c>
      <c r="Q51" s="15" t="s">
        <v>84</v>
      </c>
      <c r="R51" s="15" t="s">
        <v>85</v>
      </c>
      <c r="S51" s="15" t="s">
        <v>86</v>
      </c>
      <c r="T51" s="15" t="s">
        <v>87</v>
      </c>
      <c r="U51" s="15" t="s">
        <v>88</v>
      </c>
      <c r="V51" s="15" t="s">
        <v>89</v>
      </c>
      <c r="W51" s="15" t="s">
        <v>90</v>
      </c>
      <c r="Y51" s="15" t="s">
        <v>15</v>
      </c>
      <c r="Z51" s="15" t="s">
        <v>91</v>
      </c>
      <c r="AA51" s="15" t="s">
        <v>92</v>
      </c>
      <c r="AB51" s="15" t="s">
        <v>24</v>
      </c>
      <c r="AI51" s="15" t="s">
        <v>82</v>
      </c>
      <c r="AJ51" s="15" t="s">
        <v>83</v>
      </c>
      <c r="AK51" s="15" t="s">
        <v>84</v>
      </c>
      <c r="AL51" s="15" t="s">
        <v>85</v>
      </c>
      <c r="AM51" s="15" t="s">
        <v>86</v>
      </c>
      <c r="AN51" s="15" t="s">
        <v>87</v>
      </c>
      <c r="AO51" s="15" t="s">
        <v>88</v>
      </c>
      <c r="AP51" s="15" t="s">
        <v>89</v>
      </c>
      <c r="AQ51" s="15" t="s">
        <v>90</v>
      </c>
      <c r="AW51" s="15" t="s">
        <v>82</v>
      </c>
      <c r="AX51" s="15" t="s">
        <v>83</v>
      </c>
      <c r="AY51" s="15" t="s">
        <v>84</v>
      </c>
      <c r="AZ51" s="15" t="s">
        <v>85</v>
      </c>
      <c r="BA51" s="15" t="s">
        <v>86</v>
      </c>
      <c r="BB51" s="15" t="s">
        <v>87</v>
      </c>
      <c r="BC51" s="15" t="s">
        <v>88</v>
      </c>
      <c r="BD51" s="15" t="s">
        <v>89</v>
      </c>
      <c r="BE51" s="15" t="s">
        <v>90</v>
      </c>
    </row>
    <row r="52" spans="2:59">
      <c r="B52" s="118" t="s">
        <v>69</v>
      </c>
      <c r="C52" s="5" t="s">
        <v>72</v>
      </c>
      <c r="O52" s="70">
        <v>0</v>
      </c>
      <c r="P52" s="71">
        <v>0</v>
      </c>
      <c r="Q52" s="71">
        <v>0</v>
      </c>
      <c r="R52" s="71">
        <v>0</v>
      </c>
      <c r="S52" s="72">
        <v>1000</v>
      </c>
      <c r="T52" s="72">
        <v>0</v>
      </c>
      <c r="U52" s="72">
        <v>0</v>
      </c>
      <c r="V52" s="72">
        <v>0</v>
      </c>
      <c r="W52" s="73">
        <v>0</v>
      </c>
      <c r="Y52" s="83">
        <f>0</f>
        <v>0</v>
      </c>
      <c r="Z52" s="84">
        <f>0</f>
        <v>0</v>
      </c>
      <c r="AA52" s="84">
        <f>0</f>
        <v>0</v>
      </c>
      <c r="AB52" s="85">
        <f>0</f>
        <v>0</v>
      </c>
      <c r="AD52" s="63">
        <f t="shared" ref="AD52:AD61" si="0">SUM(Y52:AB52)</f>
        <v>0</v>
      </c>
      <c r="AF52" s="63">
        <f t="shared" ref="AF52:AF61" si="1">SUM(O52:W52,Y52:AB52)</f>
        <v>1000</v>
      </c>
      <c r="AI52" s="70">
        <v>0</v>
      </c>
      <c r="AJ52" s="71">
        <v>0</v>
      </c>
      <c r="AK52" s="71">
        <v>0</v>
      </c>
      <c r="AL52" s="71">
        <v>0</v>
      </c>
      <c r="AM52" s="72">
        <v>0</v>
      </c>
      <c r="AN52" s="72">
        <v>0</v>
      </c>
      <c r="AO52" s="72">
        <v>0</v>
      </c>
      <c r="AP52" s="72">
        <v>0</v>
      </c>
      <c r="AQ52" s="73">
        <v>0</v>
      </c>
      <c r="AS52" s="63">
        <f t="shared" ref="AS52:AS61" si="2">SUM(AI52:AQ52)</f>
        <v>0</v>
      </c>
      <c r="AW52" s="70">
        <f t="shared" ref="AW52:AW61" si="3">O52-AI52</f>
        <v>0</v>
      </c>
      <c r="AX52" s="71">
        <f t="shared" ref="AX52:AX61" si="4">P52-AJ52</f>
        <v>0</v>
      </c>
      <c r="AY52" s="71">
        <f t="shared" ref="AY52:AY61" si="5">Q52-AK52</f>
        <v>0</v>
      </c>
      <c r="AZ52" s="71">
        <f t="shared" ref="AZ52:AZ61" si="6">R52-AL52</f>
        <v>0</v>
      </c>
      <c r="BA52" s="72">
        <f t="shared" ref="BA52:BA61" si="7">S52-AM52</f>
        <v>1000</v>
      </c>
      <c r="BB52" s="72">
        <f t="shared" ref="BB52:BB61" si="8">T52-AN52</f>
        <v>0</v>
      </c>
      <c r="BC52" s="72">
        <f t="shared" ref="BC52:BC61" si="9">U52-AO52</f>
        <v>0</v>
      </c>
      <c r="BD52" s="72">
        <f t="shared" ref="BD52:BD61" si="10">V52-AP52</f>
        <v>0</v>
      </c>
      <c r="BE52" s="73">
        <f t="shared" ref="BE52:BE61" si="11">W52-AQ52</f>
        <v>0</v>
      </c>
      <c r="BG52" s="63">
        <f t="shared" ref="BG52:BG61" si="12">SUM(AW52:BE52)</f>
        <v>1000</v>
      </c>
    </row>
    <row r="53" spans="2:59">
      <c r="B53" s="118"/>
      <c r="C53" s="5" t="s">
        <v>73</v>
      </c>
      <c r="O53" s="74">
        <v>0</v>
      </c>
      <c r="P53" s="22">
        <f>0</f>
        <v>0</v>
      </c>
      <c r="Q53" s="22">
        <f>0</f>
        <v>0</v>
      </c>
      <c r="R53" s="22">
        <f>0</f>
        <v>0</v>
      </c>
      <c r="S53" s="25">
        <v>0</v>
      </c>
      <c r="T53" s="25">
        <v>2000</v>
      </c>
      <c r="U53" s="25">
        <v>0</v>
      </c>
      <c r="V53" s="25">
        <v>0</v>
      </c>
      <c r="W53" s="75">
        <v>0</v>
      </c>
      <c r="Y53" s="86">
        <f>0</f>
        <v>0</v>
      </c>
      <c r="Z53" s="16">
        <f>0</f>
        <v>0</v>
      </c>
      <c r="AA53" s="16">
        <f>0</f>
        <v>0</v>
      </c>
      <c r="AB53" s="87">
        <f>0</f>
        <v>0</v>
      </c>
      <c r="AD53" s="64">
        <f t="shared" si="0"/>
        <v>0</v>
      </c>
      <c r="AF53" s="64">
        <f t="shared" si="1"/>
        <v>2000</v>
      </c>
      <c r="AI53" s="74">
        <v>0</v>
      </c>
      <c r="AJ53" s="22">
        <f>0</f>
        <v>0</v>
      </c>
      <c r="AK53" s="22">
        <f>0</f>
        <v>0</v>
      </c>
      <c r="AL53" s="22">
        <f>0</f>
        <v>0</v>
      </c>
      <c r="AM53" s="25">
        <v>0</v>
      </c>
      <c r="AN53" s="25">
        <v>0</v>
      </c>
      <c r="AO53" s="25">
        <v>0</v>
      </c>
      <c r="AP53" s="25">
        <v>0</v>
      </c>
      <c r="AQ53" s="75">
        <v>0</v>
      </c>
      <c r="AS53" s="64">
        <f t="shared" si="2"/>
        <v>0</v>
      </c>
      <c r="AW53" s="74">
        <f t="shared" si="3"/>
        <v>0</v>
      </c>
      <c r="AX53" s="22">
        <f t="shared" si="4"/>
        <v>0</v>
      </c>
      <c r="AY53" s="22">
        <f t="shared" si="5"/>
        <v>0</v>
      </c>
      <c r="AZ53" s="22">
        <f t="shared" si="6"/>
        <v>0</v>
      </c>
      <c r="BA53" s="25">
        <f t="shared" si="7"/>
        <v>0</v>
      </c>
      <c r="BB53" s="25">
        <f t="shared" si="8"/>
        <v>2000</v>
      </c>
      <c r="BC53" s="25">
        <f t="shared" si="9"/>
        <v>0</v>
      </c>
      <c r="BD53" s="25">
        <f t="shared" si="10"/>
        <v>0</v>
      </c>
      <c r="BE53" s="75">
        <f t="shared" si="11"/>
        <v>0</v>
      </c>
      <c r="BG53" s="64">
        <f t="shared" si="12"/>
        <v>2000</v>
      </c>
    </row>
    <row r="54" spans="2:59">
      <c r="B54" s="118"/>
      <c r="C54" s="5" t="s">
        <v>74</v>
      </c>
      <c r="O54" s="74">
        <v>0</v>
      </c>
      <c r="P54" s="22">
        <f>0</f>
        <v>0</v>
      </c>
      <c r="Q54" s="22">
        <f>0</f>
        <v>0</v>
      </c>
      <c r="R54" s="22">
        <f>0</f>
        <v>0</v>
      </c>
      <c r="S54" s="25">
        <v>0</v>
      </c>
      <c r="T54" s="25">
        <v>3000</v>
      </c>
      <c r="U54" s="25">
        <v>0</v>
      </c>
      <c r="V54" s="25">
        <v>0</v>
      </c>
      <c r="W54" s="75">
        <v>0</v>
      </c>
      <c r="Y54" s="86">
        <f>0</f>
        <v>0</v>
      </c>
      <c r="Z54" s="16">
        <f>0</f>
        <v>0</v>
      </c>
      <c r="AA54" s="16">
        <f>0</f>
        <v>0</v>
      </c>
      <c r="AB54" s="87">
        <f>0</f>
        <v>0</v>
      </c>
      <c r="AD54" s="64">
        <f t="shared" si="0"/>
        <v>0</v>
      </c>
      <c r="AF54" s="64">
        <f t="shared" si="1"/>
        <v>3000</v>
      </c>
      <c r="AI54" s="74">
        <v>0</v>
      </c>
      <c r="AJ54" s="22">
        <f>0</f>
        <v>0</v>
      </c>
      <c r="AK54" s="22">
        <f>0</f>
        <v>0</v>
      </c>
      <c r="AL54" s="22">
        <f>0</f>
        <v>0</v>
      </c>
      <c r="AM54" s="25">
        <v>0</v>
      </c>
      <c r="AN54" s="25">
        <v>0</v>
      </c>
      <c r="AO54" s="25">
        <v>0</v>
      </c>
      <c r="AP54" s="25">
        <v>0</v>
      </c>
      <c r="AQ54" s="75">
        <v>0</v>
      </c>
      <c r="AS54" s="64">
        <f t="shared" si="2"/>
        <v>0</v>
      </c>
      <c r="AW54" s="74">
        <f t="shared" si="3"/>
        <v>0</v>
      </c>
      <c r="AX54" s="22">
        <f t="shared" si="4"/>
        <v>0</v>
      </c>
      <c r="AY54" s="22">
        <f t="shared" si="5"/>
        <v>0</v>
      </c>
      <c r="AZ54" s="22">
        <f t="shared" si="6"/>
        <v>0</v>
      </c>
      <c r="BA54" s="25">
        <f t="shared" si="7"/>
        <v>0</v>
      </c>
      <c r="BB54" s="25">
        <f t="shared" si="8"/>
        <v>3000</v>
      </c>
      <c r="BC54" s="25">
        <f t="shared" si="9"/>
        <v>0</v>
      </c>
      <c r="BD54" s="25">
        <f t="shared" si="10"/>
        <v>0</v>
      </c>
      <c r="BE54" s="75">
        <f t="shared" si="11"/>
        <v>0</v>
      </c>
      <c r="BG54" s="64">
        <f t="shared" si="12"/>
        <v>3000</v>
      </c>
    </row>
    <row r="55" spans="2:59">
      <c r="B55" s="118"/>
      <c r="C55" s="5" t="s">
        <v>75</v>
      </c>
      <c r="O55" s="74">
        <v>0</v>
      </c>
      <c r="P55" s="22">
        <f>0</f>
        <v>0</v>
      </c>
      <c r="Q55" s="22">
        <f>0</f>
        <v>0</v>
      </c>
      <c r="R55" s="22">
        <f>0</f>
        <v>0</v>
      </c>
      <c r="S55" s="25">
        <v>0</v>
      </c>
      <c r="T55" s="25">
        <v>0</v>
      </c>
      <c r="U55" s="25">
        <v>0</v>
      </c>
      <c r="V55" s="25">
        <v>0</v>
      </c>
      <c r="W55" s="75">
        <v>2000</v>
      </c>
      <c r="Y55" s="86">
        <f>0</f>
        <v>0</v>
      </c>
      <c r="Z55" s="16">
        <f>0</f>
        <v>0</v>
      </c>
      <c r="AA55" s="16">
        <f>0</f>
        <v>0</v>
      </c>
      <c r="AB55" s="87">
        <f>0</f>
        <v>0</v>
      </c>
      <c r="AD55" s="64">
        <f t="shared" si="0"/>
        <v>0</v>
      </c>
      <c r="AF55" s="64">
        <f t="shared" si="1"/>
        <v>2000</v>
      </c>
      <c r="AI55" s="74">
        <v>0</v>
      </c>
      <c r="AJ55" s="22">
        <f>0</f>
        <v>0</v>
      </c>
      <c r="AK55" s="22">
        <f>0</f>
        <v>0</v>
      </c>
      <c r="AL55" s="22">
        <f>0</f>
        <v>0</v>
      </c>
      <c r="AM55" s="25">
        <v>0</v>
      </c>
      <c r="AN55" s="25">
        <v>0</v>
      </c>
      <c r="AO55" s="25">
        <v>0</v>
      </c>
      <c r="AP55" s="25">
        <v>0</v>
      </c>
      <c r="AQ55" s="75">
        <v>0</v>
      </c>
      <c r="AS55" s="64">
        <f t="shared" si="2"/>
        <v>0</v>
      </c>
      <c r="AW55" s="74">
        <f t="shared" si="3"/>
        <v>0</v>
      </c>
      <c r="AX55" s="22">
        <f t="shared" si="4"/>
        <v>0</v>
      </c>
      <c r="AY55" s="22">
        <f t="shared" si="5"/>
        <v>0</v>
      </c>
      <c r="AZ55" s="22">
        <f t="shared" si="6"/>
        <v>0</v>
      </c>
      <c r="BA55" s="25">
        <f t="shared" si="7"/>
        <v>0</v>
      </c>
      <c r="BB55" s="25">
        <f t="shared" si="8"/>
        <v>0</v>
      </c>
      <c r="BC55" s="25">
        <f t="shared" si="9"/>
        <v>0</v>
      </c>
      <c r="BD55" s="25">
        <f t="shared" si="10"/>
        <v>0</v>
      </c>
      <c r="BE55" s="75">
        <f t="shared" si="11"/>
        <v>2000</v>
      </c>
      <c r="BG55" s="64">
        <f t="shared" si="12"/>
        <v>2000</v>
      </c>
    </row>
    <row r="56" spans="2:59">
      <c r="B56" s="118"/>
      <c r="C56" s="5" t="s">
        <v>76</v>
      </c>
      <c r="O56" s="74">
        <v>0</v>
      </c>
      <c r="P56" s="22">
        <f>0</f>
        <v>0</v>
      </c>
      <c r="Q56" s="22">
        <f>0</f>
        <v>0</v>
      </c>
      <c r="R56" s="22">
        <f>0</f>
        <v>0</v>
      </c>
      <c r="S56" s="25">
        <v>0</v>
      </c>
      <c r="T56" s="25">
        <v>0</v>
      </c>
      <c r="U56" s="25">
        <v>800</v>
      </c>
      <c r="V56" s="25">
        <v>0</v>
      </c>
      <c r="W56" s="75">
        <v>0</v>
      </c>
      <c r="Y56" s="86">
        <v>0</v>
      </c>
      <c r="Z56" s="16">
        <v>0</v>
      </c>
      <c r="AA56" s="16">
        <v>0</v>
      </c>
      <c r="AB56" s="87">
        <v>200</v>
      </c>
      <c r="AD56" s="64">
        <f t="shared" si="0"/>
        <v>200</v>
      </c>
      <c r="AF56" s="64">
        <f t="shared" si="1"/>
        <v>1000</v>
      </c>
      <c r="AI56" s="74">
        <v>0</v>
      </c>
      <c r="AJ56" s="22">
        <f>0</f>
        <v>0</v>
      </c>
      <c r="AK56" s="22">
        <f>0</f>
        <v>0</v>
      </c>
      <c r="AL56" s="22">
        <f>0</f>
        <v>0</v>
      </c>
      <c r="AM56" s="25">
        <v>0</v>
      </c>
      <c r="AN56" s="25">
        <v>0</v>
      </c>
      <c r="AO56" s="25">
        <v>0</v>
      </c>
      <c r="AP56" s="25">
        <v>0</v>
      </c>
      <c r="AQ56" s="75">
        <v>0</v>
      </c>
      <c r="AS56" s="64">
        <f t="shared" si="2"/>
        <v>0</v>
      </c>
      <c r="AW56" s="74">
        <f t="shared" si="3"/>
        <v>0</v>
      </c>
      <c r="AX56" s="22">
        <f t="shared" si="4"/>
        <v>0</v>
      </c>
      <c r="AY56" s="22">
        <f t="shared" si="5"/>
        <v>0</v>
      </c>
      <c r="AZ56" s="22">
        <f t="shared" si="6"/>
        <v>0</v>
      </c>
      <c r="BA56" s="25">
        <f t="shared" si="7"/>
        <v>0</v>
      </c>
      <c r="BB56" s="25">
        <f t="shared" si="8"/>
        <v>0</v>
      </c>
      <c r="BC56" s="25">
        <f t="shared" si="9"/>
        <v>800</v>
      </c>
      <c r="BD56" s="25">
        <f t="shared" si="10"/>
        <v>0</v>
      </c>
      <c r="BE56" s="75">
        <f t="shared" si="11"/>
        <v>0</v>
      </c>
      <c r="BG56" s="64">
        <f t="shared" si="12"/>
        <v>800</v>
      </c>
    </row>
    <row r="57" spans="2:59">
      <c r="B57" s="118"/>
      <c r="C57" s="5" t="s">
        <v>77</v>
      </c>
      <c r="O57" s="74">
        <v>0</v>
      </c>
      <c r="P57" s="22">
        <f>0</f>
        <v>0</v>
      </c>
      <c r="Q57" s="22">
        <f>0</f>
        <v>0</v>
      </c>
      <c r="R57" s="22">
        <f>0</f>
        <v>0</v>
      </c>
      <c r="S57" s="25">
        <v>100</v>
      </c>
      <c r="T57" s="25">
        <v>0</v>
      </c>
      <c r="U57" s="25">
        <v>200</v>
      </c>
      <c r="V57" s="25">
        <v>500</v>
      </c>
      <c r="W57" s="75">
        <v>0</v>
      </c>
      <c r="Y57" s="86">
        <v>1200</v>
      </c>
      <c r="Z57" s="16">
        <v>0</v>
      </c>
      <c r="AA57" s="16">
        <v>0</v>
      </c>
      <c r="AB57" s="87">
        <v>0</v>
      </c>
      <c r="AD57" s="64">
        <f t="shared" si="0"/>
        <v>1200</v>
      </c>
      <c r="AF57" s="64">
        <f t="shared" si="1"/>
        <v>2000</v>
      </c>
      <c r="AI57" s="74">
        <v>0</v>
      </c>
      <c r="AJ57" s="22">
        <f>0</f>
        <v>0</v>
      </c>
      <c r="AK57" s="22">
        <f>0</f>
        <v>0</v>
      </c>
      <c r="AL57" s="22">
        <f>0</f>
        <v>0</v>
      </c>
      <c r="AM57" s="25">
        <v>100</v>
      </c>
      <c r="AN57" s="25">
        <v>0</v>
      </c>
      <c r="AO57" s="25">
        <v>200</v>
      </c>
      <c r="AP57" s="25">
        <v>500</v>
      </c>
      <c r="AQ57" s="75">
        <v>0</v>
      </c>
      <c r="AS57" s="64">
        <f t="shared" si="2"/>
        <v>800</v>
      </c>
      <c r="AW57" s="74">
        <f t="shared" si="3"/>
        <v>0</v>
      </c>
      <c r="AX57" s="22">
        <f t="shared" si="4"/>
        <v>0</v>
      </c>
      <c r="AY57" s="22">
        <f t="shared" si="5"/>
        <v>0</v>
      </c>
      <c r="AZ57" s="22">
        <f t="shared" si="6"/>
        <v>0</v>
      </c>
      <c r="BA57" s="25">
        <f t="shared" si="7"/>
        <v>0</v>
      </c>
      <c r="BB57" s="25">
        <f t="shared" si="8"/>
        <v>0</v>
      </c>
      <c r="BC57" s="25">
        <f t="shared" si="9"/>
        <v>0</v>
      </c>
      <c r="BD57" s="25">
        <f t="shared" si="10"/>
        <v>0</v>
      </c>
      <c r="BE57" s="75">
        <f t="shared" si="11"/>
        <v>0</v>
      </c>
      <c r="BG57" s="64">
        <f t="shared" si="12"/>
        <v>0</v>
      </c>
    </row>
    <row r="58" spans="2:59">
      <c r="B58" s="118"/>
      <c r="C58" s="5" t="s">
        <v>78</v>
      </c>
      <c r="O58" s="74">
        <v>0</v>
      </c>
      <c r="P58" s="22">
        <f>0</f>
        <v>0</v>
      </c>
      <c r="Q58" s="22">
        <f>0</f>
        <v>0</v>
      </c>
      <c r="R58" s="22">
        <f>0</f>
        <v>0</v>
      </c>
      <c r="S58" s="25">
        <v>0</v>
      </c>
      <c r="T58" s="25">
        <v>0</v>
      </c>
      <c r="U58" s="25">
        <v>0</v>
      </c>
      <c r="V58" s="25">
        <v>2000</v>
      </c>
      <c r="W58" s="75">
        <v>0</v>
      </c>
      <c r="Y58" s="86">
        <v>0</v>
      </c>
      <c r="Z58" s="16">
        <v>0</v>
      </c>
      <c r="AA58" s="16">
        <v>0</v>
      </c>
      <c r="AB58" s="87">
        <v>1000</v>
      </c>
      <c r="AD58" s="64">
        <f t="shared" si="0"/>
        <v>1000</v>
      </c>
      <c r="AF58" s="64">
        <f t="shared" si="1"/>
        <v>3000</v>
      </c>
      <c r="AI58" s="74">
        <v>0</v>
      </c>
      <c r="AJ58" s="22">
        <f>0</f>
        <v>0</v>
      </c>
      <c r="AK58" s="22">
        <f>0</f>
        <v>0</v>
      </c>
      <c r="AL58" s="22">
        <f>0</f>
        <v>0</v>
      </c>
      <c r="AM58" s="25">
        <v>0</v>
      </c>
      <c r="AN58" s="25">
        <v>0</v>
      </c>
      <c r="AO58" s="25">
        <v>0</v>
      </c>
      <c r="AP58" s="25">
        <v>0</v>
      </c>
      <c r="AQ58" s="75">
        <v>0</v>
      </c>
      <c r="AS58" s="64">
        <f t="shared" si="2"/>
        <v>0</v>
      </c>
      <c r="AW58" s="74">
        <f t="shared" si="3"/>
        <v>0</v>
      </c>
      <c r="AX58" s="22">
        <f t="shared" si="4"/>
        <v>0</v>
      </c>
      <c r="AY58" s="22">
        <f t="shared" si="5"/>
        <v>0</v>
      </c>
      <c r="AZ58" s="22">
        <f t="shared" si="6"/>
        <v>0</v>
      </c>
      <c r="BA58" s="25">
        <f t="shared" si="7"/>
        <v>0</v>
      </c>
      <c r="BB58" s="25">
        <f t="shared" si="8"/>
        <v>0</v>
      </c>
      <c r="BC58" s="25">
        <f t="shared" si="9"/>
        <v>0</v>
      </c>
      <c r="BD58" s="25">
        <f t="shared" si="10"/>
        <v>2000</v>
      </c>
      <c r="BE58" s="75">
        <f t="shared" si="11"/>
        <v>0</v>
      </c>
      <c r="BG58" s="64">
        <f t="shared" si="12"/>
        <v>2000</v>
      </c>
    </row>
    <row r="59" spans="2:59">
      <c r="B59" s="118"/>
      <c r="C59" s="5" t="s">
        <v>79</v>
      </c>
      <c r="O59" s="74">
        <v>0</v>
      </c>
      <c r="P59" s="22">
        <f>0</f>
        <v>0</v>
      </c>
      <c r="Q59" s="22">
        <f>0</f>
        <v>0</v>
      </c>
      <c r="R59" s="22">
        <f>0</f>
        <v>0</v>
      </c>
      <c r="S59" s="25">
        <v>0</v>
      </c>
      <c r="T59" s="25">
        <v>0</v>
      </c>
      <c r="U59" s="25">
        <v>0</v>
      </c>
      <c r="V59" s="25">
        <v>0</v>
      </c>
      <c r="W59" s="75">
        <v>0</v>
      </c>
      <c r="Y59" s="86">
        <v>500</v>
      </c>
      <c r="Z59" s="16">
        <v>0</v>
      </c>
      <c r="AA59" s="16">
        <v>0</v>
      </c>
      <c r="AB59" s="87">
        <v>0</v>
      </c>
      <c r="AD59" s="64">
        <f t="shared" si="0"/>
        <v>500</v>
      </c>
      <c r="AF59" s="64">
        <f t="shared" si="1"/>
        <v>500</v>
      </c>
      <c r="AI59" s="74">
        <v>0</v>
      </c>
      <c r="AJ59" s="22">
        <f>0</f>
        <v>0</v>
      </c>
      <c r="AK59" s="22">
        <f>0</f>
        <v>0</v>
      </c>
      <c r="AL59" s="22">
        <f>0</f>
        <v>0</v>
      </c>
      <c r="AM59" s="25">
        <v>0</v>
      </c>
      <c r="AN59" s="25">
        <v>0</v>
      </c>
      <c r="AO59" s="25">
        <v>0</v>
      </c>
      <c r="AP59" s="25">
        <v>0</v>
      </c>
      <c r="AQ59" s="75">
        <v>0</v>
      </c>
      <c r="AS59" s="64">
        <f t="shared" si="2"/>
        <v>0</v>
      </c>
      <c r="AW59" s="74">
        <f t="shared" si="3"/>
        <v>0</v>
      </c>
      <c r="AX59" s="22">
        <f t="shared" si="4"/>
        <v>0</v>
      </c>
      <c r="AY59" s="22">
        <f t="shared" si="5"/>
        <v>0</v>
      </c>
      <c r="AZ59" s="22">
        <f t="shared" si="6"/>
        <v>0</v>
      </c>
      <c r="BA59" s="25">
        <f t="shared" si="7"/>
        <v>0</v>
      </c>
      <c r="BB59" s="25">
        <f t="shared" si="8"/>
        <v>0</v>
      </c>
      <c r="BC59" s="25">
        <f t="shared" si="9"/>
        <v>0</v>
      </c>
      <c r="BD59" s="25">
        <f t="shared" si="10"/>
        <v>0</v>
      </c>
      <c r="BE59" s="75">
        <f t="shared" si="11"/>
        <v>0</v>
      </c>
      <c r="BG59" s="64">
        <f t="shared" si="12"/>
        <v>0</v>
      </c>
    </row>
    <row r="60" spans="2:59">
      <c r="B60" s="118"/>
      <c r="C60" s="5" t="s">
        <v>80</v>
      </c>
      <c r="O60" s="74">
        <v>0</v>
      </c>
      <c r="P60" s="22">
        <f>0</f>
        <v>0</v>
      </c>
      <c r="Q60" s="22">
        <f>0</f>
        <v>0</v>
      </c>
      <c r="R60" s="22">
        <f>0</f>
        <v>0</v>
      </c>
      <c r="S60" s="25">
        <v>0</v>
      </c>
      <c r="T60" s="25">
        <v>0</v>
      </c>
      <c r="U60" s="25">
        <v>0</v>
      </c>
      <c r="V60" s="25">
        <v>0</v>
      </c>
      <c r="W60" s="75">
        <v>0</v>
      </c>
      <c r="Y60" s="86">
        <v>0</v>
      </c>
      <c r="Z60" s="16">
        <v>0</v>
      </c>
      <c r="AA60" s="16">
        <v>1600</v>
      </c>
      <c r="AB60" s="87">
        <v>0</v>
      </c>
      <c r="AD60" s="64">
        <f t="shared" si="0"/>
        <v>1600</v>
      </c>
      <c r="AF60" s="64">
        <f t="shared" si="1"/>
        <v>1600</v>
      </c>
      <c r="AI60" s="74">
        <v>0</v>
      </c>
      <c r="AJ60" s="22">
        <f>0</f>
        <v>0</v>
      </c>
      <c r="AK60" s="22">
        <f>0</f>
        <v>0</v>
      </c>
      <c r="AL60" s="22">
        <f>0</f>
        <v>0</v>
      </c>
      <c r="AM60" s="25">
        <v>0</v>
      </c>
      <c r="AN60" s="25">
        <v>0</v>
      </c>
      <c r="AO60" s="25">
        <v>0</v>
      </c>
      <c r="AP60" s="25">
        <v>0</v>
      </c>
      <c r="AQ60" s="75">
        <v>0</v>
      </c>
      <c r="AS60" s="64">
        <f t="shared" si="2"/>
        <v>0</v>
      </c>
      <c r="AW60" s="74">
        <f t="shared" si="3"/>
        <v>0</v>
      </c>
      <c r="AX60" s="22">
        <f t="shared" si="4"/>
        <v>0</v>
      </c>
      <c r="AY60" s="22">
        <f t="shared" si="5"/>
        <v>0</v>
      </c>
      <c r="AZ60" s="22">
        <f t="shared" si="6"/>
        <v>0</v>
      </c>
      <c r="BA60" s="25">
        <f t="shared" si="7"/>
        <v>0</v>
      </c>
      <c r="BB60" s="25">
        <f t="shared" si="8"/>
        <v>0</v>
      </c>
      <c r="BC60" s="25">
        <f t="shared" si="9"/>
        <v>0</v>
      </c>
      <c r="BD60" s="25">
        <f t="shared" si="10"/>
        <v>0</v>
      </c>
      <c r="BE60" s="75">
        <f t="shared" si="11"/>
        <v>0</v>
      </c>
      <c r="BG60" s="64">
        <f t="shared" si="12"/>
        <v>0</v>
      </c>
    </row>
    <row r="61" spans="2:59">
      <c r="B61" s="118"/>
      <c r="C61" s="5" t="s">
        <v>81</v>
      </c>
      <c r="O61" s="76">
        <v>0</v>
      </c>
      <c r="P61" s="77">
        <f>0</f>
        <v>0</v>
      </c>
      <c r="Q61" s="77">
        <f>0</f>
        <v>0</v>
      </c>
      <c r="R61" s="77">
        <f>0</f>
        <v>0</v>
      </c>
      <c r="S61" s="78">
        <v>0</v>
      </c>
      <c r="T61" s="78">
        <v>300</v>
      </c>
      <c r="U61" s="78">
        <v>0</v>
      </c>
      <c r="V61" s="78">
        <v>300</v>
      </c>
      <c r="W61" s="79">
        <v>0</v>
      </c>
      <c r="Y61" s="88">
        <v>400</v>
      </c>
      <c r="Z61" s="89">
        <v>1000</v>
      </c>
      <c r="AA61" s="89">
        <v>0</v>
      </c>
      <c r="AB61" s="90">
        <v>0</v>
      </c>
      <c r="AD61" s="65">
        <f t="shared" si="0"/>
        <v>1400</v>
      </c>
      <c r="AF61" s="65">
        <f t="shared" si="1"/>
        <v>2000</v>
      </c>
      <c r="AI61" s="76">
        <v>0</v>
      </c>
      <c r="AJ61" s="77">
        <f>0</f>
        <v>0</v>
      </c>
      <c r="AK61" s="77">
        <f>0</f>
        <v>0</v>
      </c>
      <c r="AL61" s="77">
        <f>0</f>
        <v>0</v>
      </c>
      <c r="AM61" s="78">
        <v>0</v>
      </c>
      <c r="AN61" s="78">
        <v>300</v>
      </c>
      <c r="AO61" s="78">
        <v>0</v>
      </c>
      <c r="AP61" s="78">
        <v>300</v>
      </c>
      <c r="AQ61" s="79">
        <v>0</v>
      </c>
      <c r="AS61" s="65">
        <f t="shared" si="2"/>
        <v>600</v>
      </c>
      <c r="AW61" s="76">
        <f t="shared" si="3"/>
        <v>0</v>
      </c>
      <c r="AX61" s="77">
        <f t="shared" si="4"/>
        <v>0</v>
      </c>
      <c r="AY61" s="77">
        <f t="shared" si="5"/>
        <v>0</v>
      </c>
      <c r="AZ61" s="77">
        <f t="shared" si="6"/>
        <v>0</v>
      </c>
      <c r="BA61" s="78">
        <f t="shared" si="7"/>
        <v>0</v>
      </c>
      <c r="BB61" s="78">
        <f t="shared" si="8"/>
        <v>0</v>
      </c>
      <c r="BC61" s="78">
        <f t="shared" si="9"/>
        <v>0</v>
      </c>
      <c r="BD61" s="78">
        <f t="shared" si="10"/>
        <v>0</v>
      </c>
      <c r="BE61" s="79">
        <f t="shared" si="11"/>
        <v>0</v>
      </c>
      <c r="BG61" s="65">
        <f t="shared" si="12"/>
        <v>0</v>
      </c>
    </row>
    <row r="62" spans="2:59" ht="18.75">
      <c r="O62" s="112" t="s">
        <v>93</v>
      </c>
      <c r="P62" s="112"/>
      <c r="Q62" s="112"/>
      <c r="R62" s="112"/>
      <c r="S62" s="112"/>
      <c r="T62" s="112"/>
      <c r="U62" s="112"/>
      <c r="V62" s="112"/>
      <c r="W62" s="112"/>
      <c r="Y62" s="112" t="s">
        <v>26</v>
      </c>
      <c r="Z62" s="112"/>
      <c r="AA62" s="112"/>
      <c r="AB62" s="112"/>
      <c r="AD62" s="41" t="s">
        <v>27</v>
      </c>
      <c r="AE62" s="9" t="s">
        <v>28</v>
      </c>
      <c r="AF62" s="41" t="s">
        <v>94</v>
      </c>
      <c r="AG62" s="7" t="s">
        <v>95</v>
      </c>
      <c r="AI62" s="112" t="s">
        <v>96</v>
      </c>
      <c r="AJ62" s="112"/>
      <c r="AK62" s="112"/>
      <c r="AL62" s="112"/>
      <c r="AM62" s="112"/>
      <c r="AN62" s="112"/>
      <c r="AO62" s="112"/>
      <c r="AP62" s="112"/>
      <c r="AQ62" s="112"/>
      <c r="AS62" s="41" t="s">
        <v>97</v>
      </c>
      <c r="AW62" s="112" t="s">
        <v>98</v>
      </c>
      <c r="AX62" s="112"/>
      <c r="AY62" s="112"/>
      <c r="AZ62" s="112"/>
      <c r="BA62" s="112"/>
      <c r="BB62" s="112"/>
      <c r="BC62" s="112"/>
      <c r="BD62" s="112"/>
      <c r="BE62" s="112"/>
      <c r="BG62" s="41" t="s">
        <v>99</v>
      </c>
    </row>
    <row r="63" spans="2:59">
      <c r="O63" s="113" t="s">
        <v>37</v>
      </c>
      <c r="P63" s="113"/>
      <c r="Q63" s="113"/>
      <c r="R63" s="113"/>
      <c r="S63" s="113"/>
      <c r="T63" s="113"/>
      <c r="U63" s="113"/>
      <c r="V63" s="113"/>
      <c r="W63" s="113"/>
      <c r="Y63" s="113" t="s">
        <v>37</v>
      </c>
      <c r="Z63" s="113"/>
      <c r="AA63" s="113"/>
      <c r="AB63" s="113"/>
      <c r="AD63" s="37" t="s">
        <v>37</v>
      </c>
      <c r="AF63" s="37" t="s">
        <v>37</v>
      </c>
      <c r="AI63" s="113" t="s">
        <v>37</v>
      </c>
      <c r="AJ63" s="113"/>
      <c r="AK63" s="113"/>
      <c r="AL63" s="113"/>
      <c r="AM63" s="113"/>
      <c r="AN63" s="113"/>
      <c r="AO63" s="113"/>
      <c r="AP63" s="113"/>
      <c r="AQ63" s="113"/>
      <c r="AS63" s="37" t="s">
        <v>37</v>
      </c>
      <c r="AW63" s="113" t="s">
        <v>37</v>
      </c>
      <c r="AX63" s="113"/>
      <c r="AY63" s="113"/>
      <c r="AZ63" s="113"/>
      <c r="BA63" s="113"/>
      <c r="BB63" s="113"/>
      <c r="BC63" s="113"/>
      <c r="BD63" s="113"/>
      <c r="BE63" s="113"/>
      <c r="BG63" s="37" t="s">
        <v>37</v>
      </c>
    </row>
    <row r="64" spans="2:59" ht="15.75">
      <c r="O64" s="17"/>
      <c r="Y64" s="17"/>
      <c r="AI64" s="17"/>
      <c r="AW64" s="17"/>
    </row>
    <row r="65" spans="2:57">
      <c r="O65" s="80">
        <f>SUM(O52:O61)</f>
        <v>0</v>
      </c>
      <c r="P65" s="81">
        <f>SUM(P52:P61)</f>
        <v>0</v>
      </c>
      <c r="Q65" s="81">
        <f>SUM(Q52:Q61)</f>
        <v>0</v>
      </c>
      <c r="R65" s="81"/>
      <c r="S65" s="81">
        <f>SUM(S52:S61)</f>
        <v>1100</v>
      </c>
      <c r="T65" s="81">
        <f>SUM(T52:T61)</f>
        <v>5300</v>
      </c>
      <c r="U65" s="81">
        <f>SUM(U52:U61)</f>
        <v>1000</v>
      </c>
      <c r="V65" s="81">
        <f>SUM(V52:V61)</f>
        <v>2800</v>
      </c>
      <c r="W65" s="82">
        <f>SUM(W52:W61)</f>
        <v>2000</v>
      </c>
      <c r="Y65" s="80">
        <f>SUM(Y52:Y61)</f>
        <v>2100</v>
      </c>
      <c r="Z65" s="81">
        <f>SUM(Z52:Z61)</f>
        <v>1000</v>
      </c>
      <c r="AA65" s="81">
        <f>SUM(AA52:AA61)</f>
        <v>1600</v>
      </c>
      <c r="AB65" s="82">
        <f>SUM(AB52:AB61)</f>
        <v>1200</v>
      </c>
      <c r="AI65" s="80">
        <f t="shared" ref="AI65:AQ65" si="13">SUM(AI52:AI61)</f>
        <v>0</v>
      </c>
      <c r="AJ65" s="81">
        <f t="shared" si="13"/>
        <v>0</v>
      </c>
      <c r="AK65" s="81">
        <f t="shared" si="13"/>
        <v>0</v>
      </c>
      <c r="AL65" s="81">
        <f t="shared" si="13"/>
        <v>0</v>
      </c>
      <c r="AM65" s="81">
        <f t="shared" si="13"/>
        <v>100</v>
      </c>
      <c r="AN65" s="81">
        <f t="shared" si="13"/>
        <v>300</v>
      </c>
      <c r="AO65" s="81">
        <f t="shared" si="13"/>
        <v>200</v>
      </c>
      <c r="AP65" s="81">
        <f t="shared" si="13"/>
        <v>800</v>
      </c>
      <c r="AQ65" s="82">
        <f t="shared" si="13"/>
        <v>0</v>
      </c>
      <c r="AW65" s="80">
        <f t="shared" ref="AW65:BE65" si="14">SUM(AW52:AW61)</f>
        <v>0</v>
      </c>
      <c r="AX65" s="81">
        <f t="shared" si="14"/>
        <v>0</v>
      </c>
      <c r="AY65" s="81">
        <f t="shared" si="14"/>
        <v>0</v>
      </c>
      <c r="AZ65" s="81">
        <f t="shared" si="14"/>
        <v>0</v>
      </c>
      <c r="BA65" s="81">
        <f t="shared" si="14"/>
        <v>1000</v>
      </c>
      <c r="BB65" s="81">
        <f t="shared" si="14"/>
        <v>5000</v>
      </c>
      <c r="BC65" s="81">
        <f t="shared" si="14"/>
        <v>800</v>
      </c>
      <c r="BD65" s="81">
        <f t="shared" si="14"/>
        <v>2000</v>
      </c>
      <c r="BE65" s="82">
        <f t="shared" si="14"/>
        <v>2000</v>
      </c>
    </row>
    <row r="66" spans="2:57" ht="18.75">
      <c r="O66" s="112" t="s">
        <v>100</v>
      </c>
      <c r="P66" s="112"/>
      <c r="Q66" s="112"/>
      <c r="R66" s="112"/>
      <c r="S66" s="112"/>
      <c r="T66" s="112"/>
      <c r="U66" s="112"/>
      <c r="V66" s="112"/>
      <c r="W66" s="112"/>
      <c r="Y66" s="112" t="s">
        <v>101</v>
      </c>
      <c r="Z66" s="112"/>
      <c r="AA66" s="112"/>
      <c r="AB66" s="112"/>
      <c r="AI66" s="112" t="s">
        <v>102</v>
      </c>
      <c r="AJ66" s="112"/>
      <c r="AK66" s="112"/>
      <c r="AL66" s="112"/>
      <c r="AM66" s="112"/>
      <c r="AN66" s="112"/>
      <c r="AO66" s="112"/>
      <c r="AP66" s="112"/>
      <c r="AQ66" s="112"/>
      <c r="AW66" s="112" t="s">
        <v>103</v>
      </c>
      <c r="AX66" s="112"/>
      <c r="AY66" s="112"/>
      <c r="AZ66" s="112"/>
      <c r="BA66" s="112"/>
      <c r="BB66" s="112"/>
      <c r="BC66" s="112"/>
      <c r="BD66" s="112"/>
      <c r="BE66" s="112"/>
    </row>
    <row r="67" spans="2:57">
      <c r="O67" s="113" t="s">
        <v>37</v>
      </c>
      <c r="P67" s="113"/>
      <c r="Q67" s="113"/>
      <c r="R67" s="113"/>
      <c r="S67" s="113"/>
      <c r="T67" s="113"/>
      <c r="U67" s="113"/>
      <c r="V67" s="113"/>
      <c r="W67" s="113"/>
      <c r="Y67" s="113" t="s">
        <v>37</v>
      </c>
      <c r="Z67" s="113"/>
      <c r="AA67" s="113"/>
      <c r="AB67" s="113"/>
      <c r="AI67" s="113" t="s">
        <v>37</v>
      </c>
      <c r="AJ67" s="113"/>
      <c r="AK67" s="113"/>
      <c r="AL67" s="113"/>
      <c r="AM67" s="113"/>
      <c r="AN67" s="113"/>
      <c r="AO67" s="113"/>
      <c r="AP67" s="113"/>
      <c r="AQ67" s="113"/>
      <c r="AW67" s="113" t="s">
        <v>37</v>
      </c>
      <c r="AX67" s="113"/>
      <c r="AY67" s="113"/>
      <c r="AZ67" s="113"/>
      <c r="BA67" s="113"/>
      <c r="BB67" s="113"/>
      <c r="BC67" s="113"/>
      <c r="BD67" s="113"/>
      <c r="BE67" s="113"/>
    </row>
    <row r="70" spans="2:57">
      <c r="B70" s="118" t="s">
        <v>70</v>
      </c>
      <c r="C70" s="5" t="s">
        <v>82</v>
      </c>
      <c r="D70" s="70">
        <v>0</v>
      </c>
      <c r="E70" s="71">
        <v>0</v>
      </c>
      <c r="F70" s="71">
        <v>0</v>
      </c>
      <c r="G70" s="71">
        <v>0</v>
      </c>
      <c r="H70" s="71">
        <v>0</v>
      </c>
      <c r="I70" s="71">
        <v>0</v>
      </c>
      <c r="J70" s="71">
        <v>0</v>
      </c>
      <c r="K70" s="71">
        <v>0</v>
      </c>
      <c r="L70" s="71">
        <v>0</v>
      </c>
      <c r="M70" s="92">
        <v>0</v>
      </c>
      <c r="O70" s="63">
        <f t="shared" ref="O70:O78" si="15">SUM(D70:M70)</f>
        <v>0</v>
      </c>
    </row>
    <row r="71" spans="2:57">
      <c r="B71" s="118"/>
      <c r="C71" s="5" t="s">
        <v>83</v>
      </c>
      <c r="D71" s="74">
        <v>0</v>
      </c>
      <c r="E71" s="22">
        <v>0</v>
      </c>
      <c r="F71" s="22">
        <v>0</v>
      </c>
      <c r="G71" s="22">
        <v>0</v>
      </c>
      <c r="H71" s="22">
        <v>0</v>
      </c>
      <c r="I71" s="22">
        <v>0</v>
      </c>
      <c r="J71" s="22">
        <v>0</v>
      </c>
      <c r="K71" s="22">
        <v>0</v>
      </c>
      <c r="L71" s="22">
        <v>0</v>
      </c>
      <c r="M71" s="93">
        <v>0</v>
      </c>
      <c r="O71" s="64">
        <f t="shared" si="15"/>
        <v>0</v>
      </c>
    </row>
    <row r="72" spans="2:57">
      <c r="B72" s="118"/>
      <c r="C72" s="5" t="s">
        <v>84</v>
      </c>
      <c r="D72" s="74">
        <v>0</v>
      </c>
      <c r="E72" s="22">
        <v>0</v>
      </c>
      <c r="F72" s="22">
        <v>0</v>
      </c>
      <c r="G72" s="22">
        <v>0</v>
      </c>
      <c r="H72" s="22">
        <v>0</v>
      </c>
      <c r="I72" s="22">
        <v>0</v>
      </c>
      <c r="J72" s="22">
        <v>0</v>
      </c>
      <c r="K72" s="22">
        <v>0</v>
      </c>
      <c r="L72" s="22">
        <v>0</v>
      </c>
      <c r="M72" s="93">
        <v>0</v>
      </c>
      <c r="O72" s="64">
        <f t="shared" si="15"/>
        <v>0</v>
      </c>
    </row>
    <row r="73" spans="2:57">
      <c r="B73" s="118"/>
      <c r="C73" s="5" t="s">
        <v>85</v>
      </c>
      <c r="D73" s="74">
        <v>0</v>
      </c>
      <c r="E73" s="22">
        <v>0</v>
      </c>
      <c r="F73" s="22">
        <v>0</v>
      </c>
      <c r="G73" s="22">
        <v>0</v>
      </c>
      <c r="H73" s="22">
        <v>0</v>
      </c>
      <c r="I73" s="22">
        <v>0</v>
      </c>
      <c r="J73" s="22">
        <v>0</v>
      </c>
      <c r="K73" s="22">
        <v>0</v>
      </c>
      <c r="L73" s="22">
        <v>0</v>
      </c>
      <c r="M73" s="93">
        <v>0</v>
      </c>
      <c r="O73" s="64">
        <f t="shared" si="15"/>
        <v>0</v>
      </c>
    </row>
    <row r="74" spans="2:57">
      <c r="B74" s="118"/>
      <c r="C74" s="5" t="s">
        <v>86</v>
      </c>
      <c r="D74" s="74">
        <v>0</v>
      </c>
      <c r="E74" s="22">
        <v>0</v>
      </c>
      <c r="F74" s="22">
        <v>0</v>
      </c>
      <c r="G74" s="22">
        <v>0</v>
      </c>
      <c r="H74" s="25">
        <v>1000</v>
      </c>
      <c r="I74" s="25">
        <v>0</v>
      </c>
      <c r="J74" s="25">
        <v>0</v>
      </c>
      <c r="K74" s="25">
        <v>0</v>
      </c>
      <c r="L74" s="25">
        <v>0</v>
      </c>
      <c r="M74" s="75">
        <v>0</v>
      </c>
      <c r="O74" s="64">
        <f t="shared" si="15"/>
        <v>1000</v>
      </c>
    </row>
    <row r="75" spans="2:57">
      <c r="B75" s="118"/>
      <c r="C75" s="5" t="s">
        <v>87</v>
      </c>
      <c r="D75" s="74">
        <v>0</v>
      </c>
      <c r="E75" s="22">
        <v>0</v>
      </c>
      <c r="F75" s="22">
        <v>0</v>
      </c>
      <c r="G75" s="22">
        <v>0</v>
      </c>
      <c r="H75" s="25">
        <v>0</v>
      </c>
      <c r="I75" s="25">
        <v>2000</v>
      </c>
      <c r="J75" s="25">
        <v>3000</v>
      </c>
      <c r="K75" s="25">
        <v>0</v>
      </c>
      <c r="L75" s="25">
        <v>0</v>
      </c>
      <c r="M75" s="75">
        <v>0</v>
      </c>
      <c r="O75" s="64">
        <f t="shared" si="15"/>
        <v>5000</v>
      </c>
    </row>
    <row r="76" spans="2:57">
      <c r="B76" s="118"/>
      <c r="C76" s="5" t="s">
        <v>88</v>
      </c>
      <c r="D76" s="74">
        <v>0</v>
      </c>
      <c r="E76" s="22">
        <v>0</v>
      </c>
      <c r="F76" s="22">
        <v>0</v>
      </c>
      <c r="G76" s="22">
        <v>0</v>
      </c>
      <c r="H76" s="25">
        <v>0</v>
      </c>
      <c r="I76" s="25">
        <v>0</v>
      </c>
      <c r="J76" s="25">
        <v>0</v>
      </c>
      <c r="K76" s="25">
        <v>500</v>
      </c>
      <c r="L76" s="25">
        <v>0</v>
      </c>
      <c r="M76" s="75">
        <v>0</v>
      </c>
      <c r="O76" s="64">
        <f t="shared" si="15"/>
        <v>500</v>
      </c>
    </row>
    <row r="77" spans="2:57">
      <c r="B77" s="118"/>
      <c r="C77" s="5" t="s">
        <v>89</v>
      </c>
      <c r="D77" s="74">
        <v>0</v>
      </c>
      <c r="E77" s="22">
        <v>0</v>
      </c>
      <c r="F77" s="22">
        <v>0</v>
      </c>
      <c r="G77" s="22">
        <v>0</v>
      </c>
      <c r="H77" s="25">
        <v>0</v>
      </c>
      <c r="I77" s="25">
        <v>0</v>
      </c>
      <c r="J77" s="25">
        <v>0</v>
      </c>
      <c r="K77" s="25">
        <v>0</v>
      </c>
      <c r="L77" s="25">
        <v>1600</v>
      </c>
      <c r="M77" s="75">
        <v>0</v>
      </c>
      <c r="O77" s="64">
        <f t="shared" si="15"/>
        <v>1600</v>
      </c>
    </row>
    <row r="78" spans="2:57">
      <c r="B78" s="118"/>
      <c r="C78" s="5" t="s">
        <v>90</v>
      </c>
      <c r="D78" s="76">
        <v>0</v>
      </c>
      <c r="E78" s="77">
        <v>0</v>
      </c>
      <c r="F78" s="77">
        <v>0</v>
      </c>
      <c r="G78" s="77">
        <v>0</v>
      </c>
      <c r="H78" s="78">
        <v>0</v>
      </c>
      <c r="I78" s="78">
        <v>0</v>
      </c>
      <c r="J78" s="78">
        <v>0</v>
      </c>
      <c r="K78" s="78">
        <v>0</v>
      </c>
      <c r="L78" s="78">
        <v>0</v>
      </c>
      <c r="M78" s="79">
        <v>2000</v>
      </c>
      <c r="O78" s="65">
        <f t="shared" si="15"/>
        <v>2000</v>
      </c>
    </row>
    <row r="79" spans="2:57" ht="15.75">
      <c r="D79" s="119" t="s">
        <v>104</v>
      </c>
      <c r="E79" s="119"/>
      <c r="F79" s="119"/>
      <c r="G79" s="119"/>
      <c r="H79" s="119"/>
      <c r="I79" s="119"/>
      <c r="J79" s="119"/>
      <c r="K79" s="119"/>
      <c r="L79" s="119"/>
      <c r="M79" s="119"/>
      <c r="O79" s="97" t="s">
        <v>105</v>
      </c>
      <c r="P79" s="18" t="s">
        <v>106</v>
      </c>
    </row>
    <row r="80" spans="2:57">
      <c r="D80" s="113" t="s">
        <v>37</v>
      </c>
      <c r="E80" s="113"/>
      <c r="F80" s="113"/>
      <c r="G80" s="113"/>
      <c r="H80" s="113"/>
      <c r="I80" s="113"/>
      <c r="J80" s="113"/>
      <c r="K80" s="113"/>
      <c r="L80" s="113"/>
      <c r="M80" s="113"/>
      <c r="O80" s="37" t="s">
        <v>37</v>
      </c>
    </row>
    <row r="82" spans="3:16">
      <c r="D82" s="80">
        <f t="shared" ref="D82:M82" si="16">SUM(D70:D78)</f>
        <v>0</v>
      </c>
      <c r="E82" s="81">
        <f t="shared" si="16"/>
        <v>0</v>
      </c>
      <c r="F82" s="81">
        <f t="shared" si="16"/>
        <v>0</v>
      </c>
      <c r="G82" s="81">
        <f t="shared" si="16"/>
        <v>0</v>
      </c>
      <c r="H82" s="81">
        <f t="shared" si="16"/>
        <v>1000</v>
      </c>
      <c r="I82" s="81">
        <f t="shared" si="16"/>
        <v>2000</v>
      </c>
      <c r="J82" s="81">
        <f t="shared" si="16"/>
        <v>3000</v>
      </c>
      <c r="K82" s="81">
        <f t="shared" si="16"/>
        <v>500</v>
      </c>
      <c r="L82" s="81">
        <f t="shared" si="16"/>
        <v>1600</v>
      </c>
      <c r="M82" s="82">
        <f t="shared" si="16"/>
        <v>2000</v>
      </c>
    </row>
    <row r="83" spans="3:16" ht="18.75">
      <c r="D83" s="119" t="s">
        <v>107</v>
      </c>
      <c r="E83" s="119"/>
      <c r="F83" s="119"/>
      <c r="G83" s="119"/>
      <c r="H83" s="119"/>
      <c r="I83" s="119"/>
      <c r="J83" s="119"/>
      <c r="K83" s="119"/>
      <c r="L83" s="119"/>
      <c r="M83" s="119"/>
    </row>
    <row r="84" spans="3:16">
      <c r="D84" s="113" t="s">
        <v>37</v>
      </c>
      <c r="E84" s="113"/>
      <c r="F84" s="113"/>
      <c r="G84" s="113"/>
      <c r="H84" s="113"/>
      <c r="I84" s="113"/>
      <c r="J84" s="113"/>
      <c r="K84" s="113"/>
      <c r="L84" s="113"/>
      <c r="M84" s="113"/>
    </row>
    <row r="87" spans="3:16">
      <c r="C87" s="5" t="s">
        <v>82</v>
      </c>
      <c r="D87" s="94">
        <v>1000</v>
      </c>
      <c r="E87" s="72">
        <v>0</v>
      </c>
      <c r="F87" s="72">
        <v>0</v>
      </c>
      <c r="G87" s="72">
        <v>0</v>
      </c>
      <c r="H87" s="71">
        <v>0</v>
      </c>
      <c r="I87" s="71">
        <v>0</v>
      </c>
      <c r="J87" s="71">
        <v>0</v>
      </c>
      <c r="K87" s="71">
        <v>0</v>
      </c>
      <c r="L87" s="71">
        <v>0</v>
      </c>
      <c r="M87" s="92">
        <f>0</f>
        <v>0</v>
      </c>
      <c r="O87" s="63">
        <f t="shared" ref="O87:O95" si="17">SUM(D87:M87)</f>
        <v>1000</v>
      </c>
    </row>
    <row r="88" spans="3:16">
      <c r="C88" s="5" t="s">
        <v>83</v>
      </c>
      <c r="D88" s="95">
        <v>0</v>
      </c>
      <c r="E88" s="25">
        <v>2000</v>
      </c>
      <c r="F88" s="25">
        <v>0</v>
      </c>
      <c r="G88" s="25">
        <v>0</v>
      </c>
      <c r="H88" s="22">
        <v>0</v>
      </c>
      <c r="I88" s="22">
        <v>0</v>
      </c>
      <c r="J88" s="22">
        <v>0</v>
      </c>
      <c r="K88" s="22">
        <v>0</v>
      </c>
      <c r="L88" s="22">
        <v>0</v>
      </c>
      <c r="M88" s="93">
        <f>0</f>
        <v>0</v>
      </c>
      <c r="O88" s="64">
        <f t="shared" si="17"/>
        <v>2000</v>
      </c>
    </row>
    <row r="89" spans="3:16">
      <c r="C89" s="5" t="s">
        <v>84</v>
      </c>
      <c r="D89" s="95">
        <v>0</v>
      </c>
      <c r="E89" s="25">
        <v>0</v>
      </c>
      <c r="F89" s="25">
        <v>3000</v>
      </c>
      <c r="G89" s="25">
        <v>0</v>
      </c>
      <c r="H89" s="22">
        <v>0</v>
      </c>
      <c r="I89" s="22">
        <v>0</v>
      </c>
      <c r="J89" s="22">
        <v>0</v>
      </c>
      <c r="K89" s="22">
        <v>0</v>
      </c>
      <c r="L89" s="22">
        <v>0</v>
      </c>
      <c r="M89" s="93">
        <f>0</f>
        <v>0</v>
      </c>
      <c r="O89" s="64">
        <f t="shared" si="17"/>
        <v>3000</v>
      </c>
    </row>
    <row r="90" spans="3:16">
      <c r="C90" s="5" t="s">
        <v>85</v>
      </c>
      <c r="D90" s="95">
        <v>0</v>
      </c>
      <c r="E90" s="25">
        <v>0</v>
      </c>
      <c r="F90" s="25">
        <v>0</v>
      </c>
      <c r="G90" s="25">
        <v>2000</v>
      </c>
      <c r="H90" s="22">
        <v>0</v>
      </c>
      <c r="I90" s="22">
        <v>0</v>
      </c>
      <c r="J90" s="22">
        <v>0</v>
      </c>
      <c r="K90" s="22">
        <v>0</v>
      </c>
      <c r="L90" s="22">
        <v>0</v>
      </c>
      <c r="M90" s="93">
        <v>0</v>
      </c>
      <c r="O90" s="64">
        <f t="shared" si="17"/>
        <v>2000</v>
      </c>
    </row>
    <row r="91" spans="3:16">
      <c r="C91" s="5" t="s">
        <v>86</v>
      </c>
      <c r="D91" s="74">
        <v>0</v>
      </c>
      <c r="E91" s="22">
        <v>0</v>
      </c>
      <c r="F91" s="22">
        <v>0</v>
      </c>
      <c r="G91" s="22">
        <v>0</v>
      </c>
      <c r="H91" s="22">
        <v>0</v>
      </c>
      <c r="I91" s="22">
        <v>0</v>
      </c>
      <c r="J91" s="22">
        <v>0</v>
      </c>
      <c r="K91" s="22">
        <v>0</v>
      </c>
      <c r="L91" s="22">
        <v>0</v>
      </c>
      <c r="M91" s="93">
        <f>0</f>
        <v>0</v>
      </c>
      <c r="O91" s="64">
        <f t="shared" si="17"/>
        <v>0</v>
      </c>
    </row>
    <row r="92" spans="3:16">
      <c r="C92" s="5" t="s">
        <v>87</v>
      </c>
      <c r="D92" s="74">
        <v>0</v>
      </c>
      <c r="E92" s="22">
        <v>0</v>
      </c>
      <c r="F92" s="22">
        <v>0</v>
      </c>
      <c r="G92" s="22">
        <v>0</v>
      </c>
      <c r="H92" s="22">
        <v>0</v>
      </c>
      <c r="I92" s="22">
        <v>0</v>
      </c>
      <c r="J92" s="22">
        <v>0</v>
      </c>
      <c r="K92" s="22">
        <v>0</v>
      </c>
      <c r="L92" s="22">
        <v>0</v>
      </c>
      <c r="M92" s="93">
        <f>0</f>
        <v>0</v>
      </c>
      <c r="O92" s="64">
        <f t="shared" si="17"/>
        <v>0</v>
      </c>
    </row>
    <row r="93" spans="3:16">
      <c r="C93" s="5" t="s">
        <v>88</v>
      </c>
      <c r="D93" s="74">
        <v>0</v>
      </c>
      <c r="E93" s="22">
        <v>0</v>
      </c>
      <c r="F93" s="22">
        <v>0</v>
      </c>
      <c r="G93" s="22">
        <v>0</v>
      </c>
      <c r="H93" s="22">
        <v>0</v>
      </c>
      <c r="I93" s="22">
        <v>0</v>
      </c>
      <c r="J93" s="22">
        <v>0</v>
      </c>
      <c r="K93" s="22">
        <v>0</v>
      </c>
      <c r="L93" s="22">
        <v>0</v>
      </c>
      <c r="M93" s="93">
        <f>0</f>
        <v>0</v>
      </c>
      <c r="O93" s="64">
        <f t="shared" si="17"/>
        <v>0</v>
      </c>
    </row>
    <row r="94" spans="3:16">
      <c r="C94" s="5" t="s">
        <v>89</v>
      </c>
      <c r="D94" s="74">
        <v>0</v>
      </c>
      <c r="E94" s="22">
        <v>0</v>
      </c>
      <c r="F94" s="22">
        <v>0</v>
      </c>
      <c r="G94" s="22">
        <v>0</v>
      </c>
      <c r="H94" s="22">
        <v>0</v>
      </c>
      <c r="I94" s="22">
        <v>0</v>
      </c>
      <c r="J94" s="22">
        <v>0</v>
      </c>
      <c r="K94" s="22">
        <v>0</v>
      </c>
      <c r="L94" s="22">
        <v>0</v>
      </c>
      <c r="M94" s="93">
        <f>0</f>
        <v>0</v>
      </c>
      <c r="O94" s="64">
        <f t="shared" si="17"/>
        <v>0</v>
      </c>
    </row>
    <row r="95" spans="3:16">
      <c r="C95" s="5" t="s">
        <v>90</v>
      </c>
      <c r="D95" s="76">
        <v>0</v>
      </c>
      <c r="E95" s="77">
        <v>0</v>
      </c>
      <c r="F95" s="77">
        <v>0</v>
      </c>
      <c r="G95" s="77">
        <v>0</v>
      </c>
      <c r="H95" s="77">
        <v>0</v>
      </c>
      <c r="I95" s="77">
        <v>0</v>
      </c>
      <c r="J95" s="77">
        <v>0</v>
      </c>
      <c r="K95" s="77">
        <v>0</v>
      </c>
      <c r="L95" s="77">
        <v>0</v>
      </c>
      <c r="M95" s="96">
        <f>0</f>
        <v>0</v>
      </c>
      <c r="O95" s="65">
        <f t="shared" si="17"/>
        <v>0</v>
      </c>
    </row>
    <row r="96" spans="3:16" ht="15.75">
      <c r="D96" s="119" t="s">
        <v>108</v>
      </c>
      <c r="E96" s="119"/>
      <c r="F96" s="119"/>
      <c r="G96" s="119"/>
      <c r="H96" s="119"/>
      <c r="I96" s="119"/>
      <c r="J96" s="119"/>
      <c r="K96" s="119"/>
      <c r="L96" s="119"/>
      <c r="M96" s="119"/>
      <c r="O96" s="97" t="s">
        <v>109</v>
      </c>
      <c r="P96" s="18" t="s">
        <v>110</v>
      </c>
    </row>
    <row r="97" spans="1:15">
      <c r="D97" s="113" t="s">
        <v>37</v>
      </c>
      <c r="E97" s="113"/>
      <c r="F97" s="113"/>
      <c r="G97" s="113"/>
      <c r="H97" s="113"/>
      <c r="I97" s="113"/>
      <c r="J97" s="113"/>
      <c r="K97" s="113"/>
      <c r="L97" s="113"/>
      <c r="M97" s="113"/>
      <c r="O97" s="37" t="s">
        <v>37</v>
      </c>
    </row>
    <row r="98" spans="1:15" ht="15.75">
      <c r="D98" s="19"/>
      <c r="O98" s="7"/>
    </row>
    <row r="99" spans="1:15">
      <c r="D99" s="80">
        <f t="shared" ref="D99:M99" si="18">SUM(D87:D89)</f>
        <v>1000</v>
      </c>
      <c r="E99" s="81">
        <f t="shared" si="18"/>
        <v>2000</v>
      </c>
      <c r="F99" s="81">
        <f t="shared" si="18"/>
        <v>3000</v>
      </c>
      <c r="G99" s="81">
        <f t="shared" si="18"/>
        <v>0</v>
      </c>
      <c r="H99" s="81">
        <f t="shared" si="18"/>
        <v>0</v>
      </c>
      <c r="I99" s="81">
        <f t="shared" si="18"/>
        <v>0</v>
      </c>
      <c r="J99" s="81">
        <f t="shared" si="18"/>
        <v>0</v>
      </c>
      <c r="K99" s="81">
        <f t="shared" si="18"/>
        <v>0</v>
      </c>
      <c r="L99" s="81">
        <f t="shared" si="18"/>
        <v>0</v>
      </c>
      <c r="M99" s="82">
        <f t="shared" si="18"/>
        <v>0</v>
      </c>
    </row>
    <row r="100" spans="1:15" ht="18.75">
      <c r="D100" s="119" t="s">
        <v>111</v>
      </c>
      <c r="E100" s="119"/>
      <c r="F100" s="119"/>
      <c r="G100" s="119"/>
      <c r="H100" s="119"/>
      <c r="I100" s="119"/>
      <c r="J100" s="119"/>
      <c r="K100" s="119"/>
      <c r="L100" s="119"/>
      <c r="M100" s="119"/>
    </row>
    <row r="101" spans="1:15">
      <c r="D101" s="113" t="s">
        <v>37</v>
      </c>
      <c r="E101" s="113"/>
      <c r="F101" s="113"/>
      <c r="G101" s="113"/>
      <c r="H101" s="113"/>
      <c r="I101" s="113"/>
      <c r="J101" s="113"/>
      <c r="K101" s="113"/>
      <c r="L101" s="113"/>
      <c r="M101" s="113"/>
    </row>
    <row r="110" spans="1:15" ht="15.75">
      <c r="A110" s="116" t="s">
        <v>32</v>
      </c>
      <c r="B110" s="116"/>
      <c r="C110" s="116"/>
      <c r="D110" s="3"/>
      <c r="E110" s="3"/>
      <c r="F110" s="3"/>
      <c r="G110" s="3"/>
    </row>
    <row r="111" spans="1:15" ht="33" customHeight="1">
      <c r="A111" s="117" t="s">
        <v>163</v>
      </c>
      <c r="B111" s="117"/>
      <c r="C111" s="117"/>
      <c r="D111" s="117"/>
      <c r="E111" s="117"/>
      <c r="F111" s="117"/>
      <c r="G111" s="117"/>
      <c r="H111" s="117"/>
      <c r="I111" s="117"/>
      <c r="J111" s="117"/>
      <c r="K111" s="117"/>
      <c r="L111" s="117"/>
      <c r="M111" s="117"/>
      <c r="N111" s="117"/>
      <c r="O111" s="117"/>
    </row>
    <row r="115" spans="14:25">
      <c r="O115" s="109" t="s">
        <v>70</v>
      </c>
      <c r="P115" s="109"/>
      <c r="Q115" s="109"/>
      <c r="R115" s="109"/>
      <c r="S115" s="109"/>
      <c r="T115" s="109"/>
      <c r="U115" s="109"/>
      <c r="V115" s="109"/>
      <c r="W115" s="109"/>
    </row>
    <row r="116" spans="14:25" ht="146.25">
      <c r="O116" s="15" t="s">
        <v>82</v>
      </c>
      <c r="P116" s="15" t="s">
        <v>83</v>
      </c>
      <c r="Q116" s="15" t="s">
        <v>84</v>
      </c>
      <c r="R116" s="15" t="s">
        <v>85</v>
      </c>
      <c r="S116" s="15" t="s">
        <v>86</v>
      </c>
      <c r="T116" s="15" t="s">
        <v>87</v>
      </c>
      <c r="U116" s="15" t="s">
        <v>88</v>
      </c>
      <c r="V116" s="15" t="s">
        <v>89</v>
      </c>
      <c r="W116" s="15" t="s">
        <v>90</v>
      </c>
    </row>
    <row r="117" spans="14:25">
      <c r="N117" s="5" t="s">
        <v>82</v>
      </c>
      <c r="O117" s="70">
        <f t="array" ref="O117:W126">TRANSPOSE(D70:M78+D87:M95)-O52:W61</f>
        <v>1000</v>
      </c>
      <c r="P117" s="71">
        <v>0</v>
      </c>
      <c r="Q117" s="71">
        <v>0</v>
      </c>
      <c r="R117" s="71">
        <v>0</v>
      </c>
      <c r="S117" s="71">
        <v>-1000</v>
      </c>
      <c r="T117" s="71">
        <v>0</v>
      </c>
      <c r="U117" s="71">
        <v>0</v>
      </c>
      <c r="V117" s="71">
        <v>0</v>
      </c>
      <c r="W117" s="92">
        <v>0</v>
      </c>
      <c r="Y117" s="63">
        <f t="shared" ref="Y117:Y126" si="19">SUM(O117:W117)</f>
        <v>0</v>
      </c>
    </row>
    <row r="118" spans="14:25">
      <c r="N118" s="5" t="s">
        <v>83</v>
      </c>
      <c r="O118" s="74">
        <v>0</v>
      </c>
      <c r="P118" s="22">
        <v>2000</v>
      </c>
      <c r="Q118" s="22">
        <v>0</v>
      </c>
      <c r="R118" s="22">
        <v>0</v>
      </c>
      <c r="S118" s="22">
        <v>0</v>
      </c>
      <c r="T118" s="22">
        <v>-2000</v>
      </c>
      <c r="U118" s="22">
        <v>0</v>
      </c>
      <c r="V118" s="22">
        <v>0</v>
      </c>
      <c r="W118" s="93">
        <v>0</v>
      </c>
      <c r="Y118" s="64">
        <f t="shared" si="19"/>
        <v>0</v>
      </c>
    </row>
    <row r="119" spans="14:25">
      <c r="N119" s="5" t="s">
        <v>84</v>
      </c>
      <c r="O119" s="74">
        <v>0</v>
      </c>
      <c r="P119" s="22">
        <v>0</v>
      </c>
      <c r="Q119" s="22">
        <v>3000</v>
      </c>
      <c r="R119" s="22">
        <v>0</v>
      </c>
      <c r="S119" s="22">
        <v>0</v>
      </c>
      <c r="T119" s="22">
        <v>-3000</v>
      </c>
      <c r="U119" s="22">
        <v>0</v>
      </c>
      <c r="V119" s="22">
        <v>0</v>
      </c>
      <c r="W119" s="93">
        <v>0</v>
      </c>
      <c r="Y119" s="64">
        <f t="shared" si="19"/>
        <v>0</v>
      </c>
    </row>
    <row r="120" spans="14:25">
      <c r="N120" s="5" t="s">
        <v>85</v>
      </c>
      <c r="O120" s="74">
        <v>0</v>
      </c>
      <c r="P120" s="22">
        <v>0</v>
      </c>
      <c r="Q120" s="22">
        <v>0</v>
      </c>
      <c r="R120" s="22">
        <v>2000</v>
      </c>
      <c r="S120" s="22">
        <v>0</v>
      </c>
      <c r="T120" s="22">
        <v>0</v>
      </c>
      <c r="U120" s="22">
        <v>0</v>
      </c>
      <c r="V120" s="22">
        <v>0</v>
      </c>
      <c r="W120" s="93">
        <v>-2000</v>
      </c>
      <c r="Y120" s="64">
        <f t="shared" si="19"/>
        <v>0</v>
      </c>
    </row>
    <row r="121" spans="14:25">
      <c r="N121" s="5" t="s">
        <v>86</v>
      </c>
      <c r="O121" s="74">
        <v>0</v>
      </c>
      <c r="P121" s="22">
        <v>0</v>
      </c>
      <c r="Q121" s="22">
        <v>0</v>
      </c>
      <c r="R121" s="22">
        <v>0</v>
      </c>
      <c r="S121" s="22">
        <v>1000</v>
      </c>
      <c r="T121" s="22">
        <v>0</v>
      </c>
      <c r="U121" s="22">
        <v>-800</v>
      </c>
      <c r="V121" s="22">
        <v>0</v>
      </c>
      <c r="W121" s="93">
        <v>0</v>
      </c>
      <c r="Y121" s="64">
        <f t="shared" si="19"/>
        <v>200</v>
      </c>
    </row>
    <row r="122" spans="14:25">
      <c r="N122" s="5" t="s">
        <v>87</v>
      </c>
      <c r="O122" s="74">
        <v>0</v>
      </c>
      <c r="P122" s="22">
        <v>0</v>
      </c>
      <c r="Q122" s="22">
        <v>0</v>
      </c>
      <c r="R122" s="22">
        <v>0</v>
      </c>
      <c r="S122" s="22">
        <v>-100</v>
      </c>
      <c r="T122" s="22">
        <v>2000</v>
      </c>
      <c r="U122" s="22">
        <v>-200</v>
      </c>
      <c r="V122" s="22">
        <v>-500</v>
      </c>
      <c r="W122" s="93">
        <v>0</v>
      </c>
      <c r="Y122" s="64">
        <f t="shared" si="19"/>
        <v>1200</v>
      </c>
    </row>
    <row r="123" spans="14:25">
      <c r="N123" s="5" t="s">
        <v>88</v>
      </c>
      <c r="O123" s="74">
        <v>0</v>
      </c>
      <c r="P123" s="22">
        <v>0</v>
      </c>
      <c r="Q123" s="22">
        <v>0</v>
      </c>
      <c r="R123" s="22">
        <v>0</v>
      </c>
      <c r="S123" s="22">
        <v>0</v>
      </c>
      <c r="T123" s="22">
        <v>3000</v>
      </c>
      <c r="U123" s="22">
        <v>0</v>
      </c>
      <c r="V123" s="22">
        <v>-2000</v>
      </c>
      <c r="W123" s="93">
        <v>0</v>
      </c>
      <c r="Y123" s="64">
        <f t="shared" si="19"/>
        <v>1000</v>
      </c>
    </row>
    <row r="124" spans="14:25">
      <c r="N124" s="5" t="s">
        <v>89</v>
      </c>
      <c r="O124" s="74">
        <v>0</v>
      </c>
      <c r="P124" s="22">
        <v>0</v>
      </c>
      <c r="Q124" s="22">
        <v>0</v>
      </c>
      <c r="R124" s="22">
        <v>0</v>
      </c>
      <c r="S124" s="22">
        <v>0</v>
      </c>
      <c r="T124" s="22">
        <v>0</v>
      </c>
      <c r="U124" s="22">
        <v>500</v>
      </c>
      <c r="V124" s="22">
        <v>0</v>
      </c>
      <c r="W124" s="93">
        <v>0</v>
      </c>
      <c r="Y124" s="64">
        <f t="shared" si="19"/>
        <v>500</v>
      </c>
    </row>
    <row r="125" spans="14:25">
      <c r="N125" s="5" t="s">
        <v>90</v>
      </c>
      <c r="O125" s="74">
        <v>0</v>
      </c>
      <c r="P125" s="22">
        <v>0</v>
      </c>
      <c r="Q125" s="22">
        <v>0</v>
      </c>
      <c r="R125" s="22">
        <v>0</v>
      </c>
      <c r="S125" s="22">
        <v>0</v>
      </c>
      <c r="T125" s="22">
        <v>0</v>
      </c>
      <c r="U125" s="22">
        <v>0</v>
      </c>
      <c r="V125" s="22">
        <v>1600</v>
      </c>
      <c r="W125" s="93">
        <v>0</v>
      </c>
      <c r="Y125" s="64">
        <f t="shared" si="19"/>
        <v>1600</v>
      </c>
    </row>
    <row r="126" spans="14:25">
      <c r="O126" s="76">
        <v>0</v>
      </c>
      <c r="P126" s="77">
        <v>0</v>
      </c>
      <c r="Q126" s="77">
        <v>0</v>
      </c>
      <c r="R126" s="77">
        <v>0</v>
      </c>
      <c r="S126" s="77">
        <v>0</v>
      </c>
      <c r="T126" s="77">
        <v>-300</v>
      </c>
      <c r="U126" s="77">
        <v>0</v>
      </c>
      <c r="V126" s="77">
        <v>-300</v>
      </c>
      <c r="W126" s="96">
        <v>2000</v>
      </c>
      <c r="Y126" s="65">
        <f t="shared" si="19"/>
        <v>1400</v>
      </c>
    </row>
    <row r="127" spans="14:25" ht="18.75">
      <c r="O127" s="119" t="s">
        <v>113</v>
      </c>
      <c r="P127" s="119"/>
      <c r="Q127" s="119"/>
      <c r="R127" s="119"/>
      <c r="S127" s="119"/>
      <c r="T127" s="119"/>
      <c r="U127" s="119"/>
      <c r="V127" s="119"/>
      <c r="W127" s="119"/>
      <c r="Y127" s="97" t="s">
        <v>114</v>
      </c>
    </row>
    <row r="128" spans="14:25">
      <c r="O128" s="113" t="s">
        <v>37</v>
      </c>
      <c r="P128" s="113"/>
      <c r="Q128" s="113"/>
      <c r="R128" s="113"/>
      <c r="S128" s="113"/>
      <c r="T128" s="113"/>
      <c r="U128" s="113"/>
      <c r="V128" s="113"/>
      <c r="W128" s="113"/>
      <c r="Y128" s="37" t="s">
        <v>37</v>
      </c>
    </row>
    <row r="129" spans="2:23" ht="15.75">
      <c r="O129" s="17"/>
    </row>
    <row r="130" spans="2:23">
      <c r="O130" s="80">
        <f t="shared" ref="O130:W130" si="20">SUM(O117:O126)</f>
        <v>1000</v>
      </c>
      <c r="P130" s="81">
        <f t="shared" si="20"/>
        <v>2000</v>
      </c>
      <c r="Q130" s="81">
        <f t="shared" si="20"/>
        <v>3000</v>
      </c>
      <c r="R130" s="81">
        <f t="shared" si="20"/>
        <v>2000</v>
      </c>
      <c r="S130" s="81">
        <f t="shared" si="20"/>
        <v>-100</v>
      </c>
      <c r="T130" s="81">
        <f t="shared" si="20"/>
        <v>-300</v>
      </c>
      <c r="U130" s="81">
        <f t="shared" si="20"/>
        <v>-500</v>
      </c>
      <c r="V130" s="81">
        <f t="shared" si="20"/>
        <v>-1200</v>
      </c>
      <c r="W130" s="82">
        <f t="shared" si="20"/>
        <v>0</v>
      </c>
    </row>
    <row r="131" spans="2:23" ht="18.75">
      <c r="O131" s="119" t="s">
        <v>115</v>
      </c>
      <c r="P131" s="119"/>
      <c r="Q131" s="119"/>
      <c r="R131" s="119"/>
      <c r="S131" s="119"/>
      <c r="T131" s="119"/>
      <c r="U131" s="119"/>
      <c r="V131" s="119"/>
      <c r="W131" s="119"/>
    </row>
    <row r="132" spans="2:23">
      <c r="O132" s="113" t="s">
        <v>37</v>
      </c>
      <c r="P132" s="113"/>
      <c r="Q132" s="113"/>
      <c r="R132" s="113"/>
      <c r="S132" s="113"/>
      <c r="T132" s="113"/>
      <c r="U132" s="113"/>
      <c r="V132" s="113"/>
      <c r="W132" s="113"/>
    </row>
    <row r="135" spans="2:23" ht="23.25">
      <c r="B135" s="120" t="s">
        <v>116</v>
      </c>
      <c r="C135" s="120"/>
      <c r="D135" s="120"/>
      <c r="E135" s="120"/>
      <c r="F135" s="120"/>
      <c r="G135" s="120"/>
      <c r="H135" s="120"/>
      <c r="I135" s="120"/>
      <c r="J135" s="120"/>
      <c r="K135" s="120"/>
    </row>
    <row r="138" spans="2:23">
      <c r="C138" s="109" t="s">
        <v>117</v>
      </c>
      <c r="D138" s="109"/>
      <c r="E138" s="109"/>
      <c r="F138" s="109"/>
      <c r="G138" s="109"/>
      <c r="H138" s="109"/>
    </row>
    <row r="140" spans="2:23">
      <c r="B140" s="118" t="s">
        <v>69</v>
      </c>
      <c r="C140" s="5" t="s">
        <v>72</v>
      </c>
      <c r="D140" s="67">
        <f t="shared" ref="D140:D149" si="21">Y117</f>
        <v>0</v>
      </c>
      <c r="F140" s="67">
        <f t="shared" ref="F140:F149" si="22">AD52</f>
        <v>0</v>
      </c>
      <c r="H140" s="63">
        <f t="shared" ref="H140:H149" si="23">D140-F140</f>
        <v>0</v>
      </c>
    </row>
    <row r="141" spans="2:23">
      <c r="B141" s="118"/>
      <c r="C141" s="5" t="s">
        <v>73</v>
      </c>
      <c r="D141" s="68">
        <f t="shared" si="21"/>
        <v>0</v>
      </c>
      <c r="F141" s="68">
        <f t="shared" si="22"/>
        <v>0</v>
      </c>
      <c r="H141" s="64">
        <f t="shared" si="23"/>
        <v>0</v>
      </c>
    </row>
    <row r="142" spans="2:23">
      <c r="B142" s="118"/>
      <c r="C142" s="5" t="s">
        <v>74</v>
      </c>
      <c r="D142" s="68">
        <f t="shared" si="21"/>
        <v>0</v>
      </c>
      <c r="F142" s="68">
        <f t="shared" si="22"/>
        <v>0</v>
      </c>
      <c r="H142" s="64">
        <f t="shared" si="23"/>
        <v>0</v>
      </c>
    </row>
    <row r="143" spans="2:23">
      <c r="B143" s="118"/>
      <c r="C143" s="5" t="s">
        <v>75</v>
      </c>
      <c r="D143" s="68">
        <f t="shared" si="21"/>
        <v>0</v>
      </c>
      <c r="F143" s="68">
        <f t="shared" si="22"/>
        <v>0</v>
      </c>
      <c r="H143" s="64">
        <f t="shared" si="23"/>
        <v>0</v>
      </c>
    </row>
    <row r="144" spans="2:23">
      <c r="B144" s="118"/>
      <c r="C144" s="5" t="s">
        <v>76</v>
      </c>
      <c r="D144" s="68">
        <f t="shared" si="21"/>
        <v>200</v>
      </c>
      <c r="F144" s="68">
        <f t="shared" si="22"/>
        <v>200</v>
      </c>
      <c r="H144" s="64">
        <f t="shared" si="23"/>
        <v>0</v>
      </c>
    </row>
    <row r="145" spans="2:12">
      <c r="B145" s="118"/>
      <c r="C145" s="5" t="s">
        <v>77</v>
      </c>
      <c r="D145" s="68">
        <f t="shared" si="21"/>
        <v>1200</v>
      </c>
      <c r="F145" s="68">
        <f t="shared" si="22"/>
        <v>1200</v>
      </c>
      <c r="H145" s="64">
        <f t="shared" si="23"/>
        <v>0</v>
      </c>
    </row>
    <row r="146" spans="2:12">
      <c r="B146" s="118"/>
      <c r="C146" s="5" t="s">
        <v>78</v>
      </c>
      <c r="D146" s="68">
        <f t="shared" si="21"/>
        <v>1000</v>
      </c>
      <c r="F146" s="68">
        <f t="shared" si="22"/>
        <v>1000</v>
      </c>
      <c r="H146" s="64">
        <f t="shared" si="23"/>
        <v>0</v>
      </c>
      <c r="K146" s="98"/>
    </row>
    <row r="147" spans="2:12">
      <c r="B147" s="118"/>
      <c r="C147" s="5" t="s">
        <v>79</v>
      </c>
      <c r="D147" s="68">
        <f t="shared" si="21"/>
        <v>500</v>
      </c>
      <c r="F147" s="68">
        <f t="shared" si="22"/>
        <v>500</v>
      </c>
      <c r="H147" s="64">
        <f t="shared" si="23"/>
        <v>0</v>
      </c>
    </row>
    <row r="148" spans="2:12">
      <c r="B148" s="118"/>
      <c r="C148" s="5" t="s">
        <v>80</v>
      </c>
      <c r="D148" s="68">
        <f t="shared" si="21"/>
        <v>1600</v>
      </c>
      <c r="F148" s="68">
        <f t="shared" si="22"/>
        <v>1600</v>
      </c>
      <c r="H148" s="64">
        <f t="shared" si="23"/>
        <v>0</v>
      </c>
    </row>
    <row r="149" spans="2:12">
      <c r="C149" s="5" t="s">
        <v>81</v>
      </c>
      <c r="D149" s="69">
        <f t="shared" si="21"/>
        <v>1400</v>
      </c>
      <c r="F149" s="69">
        <f t="shared" si="22"/>
        <v>1400</v>
      </c>
      <c r="G149" s="20"/>
      <c r="H149" s="65">
        <f t="shared" si="23"/>
        <v>0</v>
      </c>
      <c r="I149" s="20"/>
    </row>
    <row r="150" spans="2:12" ht="15.75">
      <c r="C150" s="5"/>
      <c r="D150" s="41" t="s">
        <v>114</v>
      </c>
      <c r="F150" s="41" t="s">
        <v>27</v>
      </c>
      <c r="G150" s="20"/>
      <c r="H150" s="41" t="s">
        <v>118</v>
      </c>
      <c r="I150" s="20"/>
    </row>
    <row r="151" spans="2:12">
      <c r="D151" s="37" t="s">
        <v>37</v>
      </c>
      <c r="F151" s="37" t="s">
        <v>37</v>
      </c>
      <c r="H151" s="37" t="s">
        <v>37</v>
      </c>
    </row>
    <row r="153" spans="2:12">
      <c r="C153" s="109" t="s">
        <v>119</v>
      </c>
      <c r="D153" s="109"/>
      <c r="E153" s="109"/>
      <c r="F153" s="109"/>
      <c r="G153" s="109"/>
      <c r="H153" s="109"/>
      <c r="I153" s="109"/>
      <c r="J153" s="109"/>
    </row>
    <row r="155" spans="2:12">
      <c r="B155" s="118" t="s">
        <v>70</v>
      </c>
      <c r="C155" s="5" t="s">
        <v>82</v>
      </c>
      <c r="D155" s="67">
        <f t="shared" ref="D155:D163" si="24">O87</f>
        <v>1000</v>
      </c>
      <c r="F155" s="67">
        <f t="shared" ref="F155:F163" si="25">O70</f>
        <v>0</v>
      </c>
      <c r="H155" s="67">
        <f t="array" ref="H155:H163">TRANSPOSE(O130:W130)</f>
        <v>1000</v>
      </c>
      <c r="J155" s="67">
        <f t="array" ref="J155:J163">TRANSPOSE(O65:W65)</f>
        <v>0</v>
      </c>
      <c r="L155" s="63">
        <f t="shared" ref="L155:L163" si="26">D155+F155-H155-J155</f>
        <v>0</v>
      </c>
    </row>
    <row r="156" spans="2:12">
      <c r="B156" s="118"/>
      <c r="C156" s="5" t="s">
        <v>83</v>
      </c>
      <c r="D156" s="68">
        <f t="shared" si="24"/>
        <v>2000</v>
      </c>
      <c r="F156" s="68">
        <f t="shared" si="25"/>
        <v>0</v>
      </c>
      <c r="H156" s="68">
        <v>2000</v>
      </c>
      <c r="J156" s="68">
        <v>0</v>
      </c>
      <c r="L156" s="64">
        <f t="shared" si="26"/>
        <v>0</v>
      </c>
    </row>
    <row r="157" spans="2:12">
      <c r="B157" s="118"/>
      <c r="C157" s="5" t="s">
        <v>84</v>
      </c>
      <c r="D157" s="68">
        <f t="shared" si="24"/>
        <v>3000</v>
      </c>
      <c r="F157" s="68">
        <f t="shared" si="25"/>
        <v>0</v>
      </c>
      <c r="H157" s="68">
        <v>3000</v>
      </c>
      <c r="J157" s="68">
        <v>0</v>
      </c>
      <c r="L157" s="64">
        <f t="shared" si="26"/>
        <v>0</v>
      </c>
    </row>
    <row r="158" spans="2:12">
      <c r="B158" s="118"/>
      <c r="C158" s="5" t="s">
        <v>85</v>
      </c>
      <c r="D158" s="68">
        <f t="shared" si="24"/>
        <v>2000</v>
      </c>
      <c r="F158" s="68">
        <f t="shared" si="25"/>
        <v>0</v>
      </c>
      <c r="H158" s="68">
        <v>2000</v>
      </c>
      <c r="J158" s="68">
        <v>0</v>
      </c>
      <c r="L158" s="64">
        <f t="shared" si="26"/>
        <v>0</v>
      </c>
    </row>
    <row r="159" spans="2:12">
      <c r="B159" s="118"/>
      <c r="C159" s="5" t="s">
        <v>86</v>
      </c>
      <c r="D159" s="68">
        <f t="shared" si="24"/>
        <v>0</v>
      </c>
      <c r="F159" s="68">
        <f t="shared" si="25"/>
        <v>1000</v>
      </c>
      <c r="H159" s="68">
        <v>-100</v>
      </c>
      <c r="J159" s="68">
        <v>1100</v>
      </c>
      <c r="L159" s="64">
        <f t="shared" si="26"/>
        <v>0</v>
      </c>
    </row>
    <row r="160" spans="2:12">
      <c r="B160" s="118"/>
      <c r="C160" s="5" t="s">
        <v>87</v>
      </c>
      <c r="D160" s="68">
        <f t="shared" si="24"/>
        <v>0</v>
      </c>
      <c r="F160" s="68">
        <f t="shared" si="25"/>
        <v>5000</v>
      </c>
      <c r="H160" s="68">
        <v>-300</v>
      </c>
      <c r="J160" s="68">
        <v>5300</v>
      </c>
      <c r="L160" s="64">
        <f t="shared" si="26"/>
        <v>0</v>
      </c>
    </row>
    <row r="161" spans="1:15">
      <c r="B161" s="118"/>
      <c r="C161" s="5" t="s">
        <v>88</v>
      </c>
      <c r="D161" s="68">
        <f t="shared" si="24"/>
        <v>0</v>
      </c>
      <c r="F161" s="68">
        <f t="shared" si="25"/>
        <v>500</v>
      </c>
      <c r="H161" s="68">
        <v>-500</v>
      </c>
      <c r="J161" s="68">
        <v>1000</v>
      </c>
      <c r="L161" s="64">
        <f t="shared" si="26"/>
        <v>0</v>
      </c>
    </row>
    <row r="162" spans="1:15">
      <c r="B162" s="118"/>
      <c r="C162" s="5" t="s">
        <v>89</v>
      </c>
      <c r="D162" s="68">
        <f t="shared" si="24"/>
        <v>0</v>
      </c>
      <c r="F162" s="68">
        <f t="shared" si="25"/>
        <v>1600</v>
      </c>
      <c r="H162" s="68">
        <v>-1200</v>
      </c>
      <c r="J162" s="68">
        <v>2800</v>
      </c>
      <c r="L162" s="64">
        <f t="shared" si="26"/>
        <v>0</v>
      </c>
    </row>
    <row r="163" spans="1:15">
      <c r="B163" s="118"/>
      <c r="C163" s="5" t="s">
        <v>90</v>
      </c>
      <c r="D163" s="69">
        <f t="shared" si="24"/>
        <v>0</v>
      </c>
      <c r="F163" s="69">
        <f t="shared" si="25"/>
        <v>2000</v>
      </c>
      <c r="H163" s="69">
        <v>0</v>
      </c>
      <c r="J163" s="69">
        <v>2000</v>
      </c>
      <c r="L163" s="65">
        <f t="shared" si="26"/>
        <v>0</v>
      </c>
    </row>
    <row r="164" spans="1:15" ht="18.75">
      <c r="D164" s="41" t="s">
        <v>109</v>
      </c>
      <c r="F164" s="41" t="s">
        <v>105</v>
      </c>
      <c r="H164" s="41" t="s">
        <v>120</v>
      </c>
      <c r="I164" s="20"/>
      <c r="J164" s="41" t="s">
        <v>121</v>
      </c>
      <c r="K164" s="20"/>
      <c r="L164" s="41" t="s">
        <v>122</v>
      </c>
    </row>
    <row r="165" spans="1:15">
      <c r="D165" s="37" t="s">
        <v>37</v>
      </c>
      <c r="F165" s="37" t="s">
        <v>37</v>
      </c>
      <c r="H165" s="37" t="s">
        <v>37</v>
      </c>
      <c r="J165" s="37" t="s">
        <v>37</v>
      </c>
      <c r="L165" s="37" t="s">
        <v>37</v>
      </c>
    </row>
    <row r="168" spans="1:15" ht="15.75">
      <c r="A168" s="116" t="s">
        <v>123</v>
      </c>
      <c r="B168" s="116"/>
      <c r="C168" s="116"/>
      <c r="D168" s="3"/>
      <c r="E168" s="3"/>
      <c r="F168" s="3"/>
      <c r="G168" s="3"/>
    </row>
    <row r="169" spans="1:15" ht="74.25" customHeight="1">
      <c r="A169" s="117" t="s">
        <v>164</v>
      </c>
      <c r="B169" s="117"/>
      <c r="C169" s="117"/>
      <c r="D169" s="117"/>
      <c r="E169" s="117"/>
      <c r="F169" s="117"/>
      <c r="G169" s="117"/>
      <c r="H169" s="117"/>
      <c r="I169" s="117"/>
      <c r="J169" s="117"/>
      <c r="K169" s="117"/>
      <c r="L169" s="117"/>
      <c r="M169" s="117"/>
      <c r="N169" s="117"/>
      <c r="O169" s="117"/>
    </row>
    <row r="172" spans="1:15">
      <c r="B172" s="118" t="s">
        <v>70</v>
      </c>
      <c r="C172" s="5" t="s">
        <v>82</v>
      </c>
      <c r="D172" s="102">
        <f>'2_PIOA'!D248</f>
        <v>0</v>
      </c>
      <c r="G172" s="102" t="str">
        <f t="shared" ref="G172:G180" si="27">IFERROR(1/D172,"Inf")</f>
        <v>Inf</v>
      </c>
    </row>
    <row r="173" spans="1:15">
      <c r="B173" s="118"/>
      <c r="C173" s="5" t="s">
        <v>83</v>
      </c>
      <c r="D173" s="103">
        <f>'2_PIOA'!D249</f>
        <v>0</v>
      </c>
      <c r="G173" s="103" t="str">
        <f t="shared" si="27"/>
        <v>Inf</v>
      </c>
    </row>
    <row r="174" spans="1:15">
      <c r="B174" s="118"/>
      <c r="C174" s="5" t="s">
        <v>84</v>
      </c>
      <c r="D174" s="103">
        <f>'2_PIOA'!D250</f>
        <v>0</v>
      </c>
      <c r="G174" s="103" t="str">
        <f t="shared" si="27"/>
        <v>Inf</v>
      </c>
    </row>
    <row r="175" spans="1:15">
      <c r="B175" s="118"/>
      <c r="C175" s="5" t="s">
        <v>85</v>
      </c>
      <c r="D175" s="103">
        <f>'2_PIOA'!D251</f>
        <v>0</v>
      </c>
      <c r="G175" s="103" t="str">
        <f t="shared" si="27"/>
        <v>Inf</v>
      </c>
    </row>
    <row r="176" spans="1:15">
      <c r="B176" s="118"/>
      <c r="C176" s="5" t="s">
        <v>86</v>
      </c>
      <c r="D176" s="103">
        <f>'2_PIOA'!D252</f>
        <v>0.1</v>
      </c>
      <c r="G176" s="103">
        <f t="shared" si="27"/>
        <v>10</v>
      </c>
    </row>
    <row r="177" spans="1:23">
      <c r="B177" s="118"/>
      <c r="C177" s="5" t="s">
        <v>87</v>
      </c>
      <c r="D177" s="103">
        <f>'2_PIOA'!D253</f>
        <v>6.0000000000000005E-2</v>
      </c>
      <c r="G177" s="103">
        <f t="shared" si="27"/>
        <v>16.666666666666664</v>
      </c>
    </row>
    <row r="178" spans="1:23">
      <c r="B178" s="118"/>
      <c r="C178" s="5" t="s">
        <v>88</v>
      </c>
      <c r="D178" s="103">
        <f>'2_PIOA'!D254</f>
        <v>0.4</v>
      </c>
      <c r="G178" s="103">
        <f t="shared" si="27"/>
        <v>2.5</v>
      </c>
    </row>
    <row r="179" spans="1:23">
      <c r="B179" s="118"/>
      <c r="C179" s="5" t="s">
        <v>89</v>
      </c>
      <c r="D179" s="103">
        <f>'2_PIOA'!D255</f>
        <v>0.5</v>
      </c>
      <c r="G179" s="103">
        <f t="shared" si="27"/>
        <v>2</v>
      </c>
    </row>
    <row r="180" spans="1:23">
      <c r="B180" s="118"/>
      <c r="C180" s="5" t="s">
        <v>90</v>
      </c>
      <c r="D180" s="104">
        <f>'2_PIOA'!D256</f>
        <v>0</v>
      </c>
      <c r="G180" s="104" t="str">
        <f t="shared" si="27"/>
        <v>Inf</v>
      </c>
    </row>
    <row r="181" spans="1:23" ht="20.25">
      <c r="D181" s="41" t="s">
        <v>133</v>
      </c>
      <c r="E181" s="7" t="s">
        <v>134</v>
      </c>
      <c r="G181" s="41" t="s">
        <v>165</v>
      </c>
      <c r="H181" s="26" t="s">
        <v>166</v>
      </c>
    </row>
    <row r="182" spans="1:23">
      <c r="D182" s="37" t="s">
        <v>126</v>
      </c>
      <c r="G182" s="37" t="s">
        <v>126</v>
      </c>
    </row>
    <row r="186" spans="1:23" ht="15.75">
      <c r="A186" s="116" t="s">
        <v>56</v>
      </c>
      <c r="B186" s="116"/>
      <c r="C186" s="116"/>
      <c r="D186" s="3"/>
      <c r="E186" s="3"/>
      <c r="F186" s="3"/>
      <c r="G186" s="3"/>
    </row>
    <row r="187" spans="1:23" ht="97.5" customHeight="1">
      <c r="A187" s="117" t="s">
        <v>167</v>
      </c>
      <c r="B187" s="117"/>
      <c r="C187" s="117"/>
      <c r="D187" s="117"/>
      <c r="E187" s="117"/>
      <c r="F187" s="117"/>
      <c r="G187" s="117"/>
      <c r="H187" s="117"/>
      <c r="I187" s="117"/>
      <c r="J187" s="117"/>
      <c r="K187" s="117"/>
      <c r="L187" s="117"/>
      <c r="M187" s="117"/>
      <c r="N187" s="117"/>
      <c r="O187" s="117"/>
    </row>
    <row r="190" spans="1:23">
      <c r="D190" s="109" t="s">
        <v>70</v>
      </c>
      <c r="E190" s="109"/>
      <c r="F190" s="109"/>
      <c r="G190" s="109"/>
      <c r="H190" s="109"/>
      <c r="I190" s="109"/>
      <c r="J190" s="109"/>
      <c r="K190" s="109"/>
      <c r="L190" s="109"/>
    </row>
    <row r="191" spans="1:23" ht="139.5">
      <c r="D191" s="15" t="s">
        <v>82</v>
      </c>
      <c r="E191" s="15" t="s">
        <v>83</v>
      </c>
      <c r="F191" s="15" t="s">
        <v>84</v>
      </c>
      <c r="G191" s="15" t="s">
        <v>85</v>
      </c>
      <c r="H191" s="15" t="s">
        <v>86</v>
      </c>
      <c r="I191" s="15" t="s">
        <v>87</v>
      </c>
      <c r="J191" s="15" t="s">
        <v>88</v>
      </c>
      <c r="K191" s="15" t="s">
        <v>89</v>
      </c>
      <c r="L191" s="15" t="s">
        <v>90</v>
      </c>
    </row>
    <row r="192" spans="1:23">
      <c r="B192" s="118" t="s">
        <v>70</v>
      </c>
      <c r="C192" s="5" t="s">
        <v>82</v>
      </c>
      <c r="D192" s="70">
        <f t="array" ref="D192:L200">MMULT('2_PIOA'!D175:M183,'2_PIOA'!D192:L201)</f>
        <v>0</v>
      </c>
      <c r="E192" s="71">
        <v>0</v>
      </c>
      <c r="F192" s="71">
        <v>0</v>
      </c>
      <c r="G192" s="71">
        <v>0</v>
      </c>
      <c r="H192" s="71">
        <v>0</v>
      </c>
      <c r="I192" s="71">
        <v>0</v>
      </c>
      <c r="J192" s="71">
        <v>0</v>
      </c>
      <c r="K192" s="71">
        <v>0</v>
      </c>
      <c r="L192" s="92">
        <v>0</v>
      </c>
      <c r="O192" s="70">
        <v>1</v>
      </c>
      <c r="P192" s="71">
        <f>0</f>
        <v>0</v>
      </c>
      <c r="Q192" s="71">
        <f>0</f>
        <v>0</v>
      </c>
      <c r="R192" s="71">
        <f>0</f>
        <v>0</v>
      </c>
      <c r="S192" s="71">
        <f>0</f>
        <v>0</v>
      </c>
      <c r="T192" s="71">
        <f>0</f>
        <v>0</v>
      </c>
      <c r="U192" s="71">
        <f>0</f>
        <v>0</v>
      </c>
      <c r="V192" s="71">
        <f>0</f>
        <v>0</v>
      </c>
      <c r="W192" s="92">
        <f>0</f>
        <v>0</v>
      </c>
    </row>
    <row r="193" spans="2:23">
      <c r="B193" s="118"/>
      <c r="C193" s="5" t="s">
        <v>83</v>
      </c>
      <c r="D193" s="74">
        <v>0</v>
      </c>
      <c r="E193" s="22">
        <v>0</v>
      </c>
      <c r="F193" s="22">
        <v>0</v>
      </c>
      <c r="G193" s="22">
        <v>0</v>
      </c>
      <c r="H193" s="22">
        <v>0</v>
      </c>
      <c r="I193" s="22">
        <v>0</v>
      </c>
      <c r="J193" s="22">
        <v>0</v>
      </c>
      <c r="K193" s="22">
        <v>0</v>
      </c>
      <c r="L193" s="93">
        <v>0</v>
      </c>
      <c r="O193" s="74">
        <f>0</f>
        <v>0</v>
      </c>
      <c r="P193" s="22">
        <v>1</v>
      </c>
      <c r="Q193" s="22">
        <f>0</f>
        <v>0</v>
      </c>
      <c r="R193" s="22">
        <f>0</f>
        <v>0</v>
      </c>
      <c r="S193" s="22">
        <f>0</f>
        <v>0</v>
      </c>
      <c r="T193" s="22">
        <f>0</f>
        <v>0</v>
      </c>
      <c r="U193" s="22">
        <f>0</f>
        <v>0</v>
      </c>
      <c r="V193" s="22">
        <f>0</f>
        <v>0</v>
      </c>
      <c r="W193" s="93">
        <f>0</f>
        <v>0</v>
      </c>
    </row>
    <row r="194" spans="2:23">
      <c r="B194" s="118"/>
      <c r="C194" s="5" t="s">
        <v>84</v>
      </c>
      <c r="D194" s="74">
        <v>0</v>
      </c>
      <c r="E194" s="22">
        <v>0</v>
      </c>
      <c r="F194" s="22">
        <v>0</v>
      </c>
      <c r="G194" s="22">
        <v>0</v>
      </c>
      <c r="H194" s="22">
        <v>0</v>
      </c>
      <c r="I194" s="22">
        <v>0</v>
      </c>
      <c r="J194" s="22">
        <v>0</v>
      </c>
      <c r="K194" s="22">
        <v>0</v>
      </c>
      <c r="L194" s="93">
        <v>0</v>
      </c>
      <c r="O194" s="74">
        <f>0</f>
        <v>0</v>
      </c>
      <c r="P194" s="22">
        <f>0</f>
        <v>0</v>
      </c>
      <c r="Q194" s="22">
        <v>1</v>
      </c>
      <c r="R194" s="22">
        <f>0</f>
        <v>0</v>
      </c>
      <c r="S194" s="22">
        <f>0</f>
        <v>0</v>
      </c>
      <c r="T194" s="22">
        <f>0</f>
        <v>0</v>
      </c>
      <c r="U194" s="22">
        <f>0</f>
        <v>0</v>
      </c>
      <c r="V194" s="22">
        <f>0</f>
        <v>0</v>
      </c>
      <c r="W194" s="93">
        <f>0</f>
        <v>0</v>
      </c>
    </row>
    <row r="195" spans="2:23">
      <c r="B195" s="118"/>
      <c r="C195" s="5" t="s">
        <v>85</v>
      </c>
      <c r="D195" s="74">
        <v>0</v>
      </c>
      <c r="E195" s="22">
        <v>0</v>
      </c>
      <c r="F195" s="22">
        <v>0</v>
      </c>
      <c r="G195" s="22">
        <v>0</v>
      </c>
      <c r="H195" s="22">
        <v>0</v>
      </c>
      <c r="I195" s="22">
        <v>0</v>
      </c>
      <c r="J195" s="22">
        <v>0</v>
      </c>
      <c r="K195" s="22">
        <v>0</v>
      </c>
      <c r="L195" s="93">
        <v>0</v>
      </c>
      <c r="O195" s="74">
        <f>0</f>
        <v>0</v>
      </c>
      <c r="P195" s="22">
        <f>0</f>
        <v>0</v>
      </c>
      <c r="Q195" s="22">
        <f>0</f>
        <v>0</v>
      </c>
      <c r="R195" s="22">
        <v>1</v>
      </c>
      <c r="S195" s="22">
        <f>0</f>
        <v>0</v>
      </c>
      <c r="T195" s="22">
        <f>0</f>
        <v>0</v>
      </c>
      <c r="U195" s="22">
        <f>0</f>
        <v>0</v>
      </c>
      <c r="V195" s="22">
        <f>0</f>
        <v>0</v>
      </c>
      <c r="W195" s="93">
        <f>0</f>
        <v>0</v>
      </c>
    </row>
    <row r="196" spans="2:23">
      <c r="B196" s="118"/>
      <c r="C196" s="5" t="s">
        <v>86</v>
      </c>
      <c r="D196" s="74">
        <v>0</v>
      </c>
      <c r="E196" s="22">
        <v>0</v>
      </c>
      <c r="F196" s="22">
        <v>0</v>
      </c>
      <c r="G196" s="22">
        <v>0</v>
      </c>
      <c r="H196" s="22">
        <v>0</v>
      </c>
      <c r="I196" s="22">
        <v>0</v>
      </c>
      <c r="J196" s="22">
        <v>1.6</v>
      </c>
      <c r="K196" s="22">
        <v>0</v>
      </c>
      <c r="L196" s="93">
        <v>0</v>
      </c>
      <c r="O196" s="74">
        <f>0</f>
        <v>0</v>
      </c>
      <c r="P196" s="22">
        <f>0</f>
        <v>0</v>
      </c>
      <c r="Q196" s="22">
        <f>0</f>
        <v>0</v>
      </c>
      <c r="R196" s="22">
        <f>0</f>
        <v>0</v>
      </c>
      <c r="S196" s="22">
        <v>1</v>
      </c>
      <c r="T196" s="22">
        <f>0</f>
        <v>0</v>
      </c>
      <c r="U196" s="22">
        <f>0</f>
        <v>0</v>
      </c>
      <c r="V196" s="22">
        <f>0</f>
        <v>0</v>
      </c>
      <c r="W196" s="93">
        <f>0</f>
        <v>0</v>
      </c>
    </row>
    <row r="197" spans="2:23">
      <c r="B197" s="118"/>
      <c r="C197" s="5" t="s">
        <v>87</v>
      </c>
      <c r="D197" s="74">
        <v>0</v>
      </c>
      <c r="E197" s="22">
        <v>0</v>
      </c>
      <c r="F197" s="22">
        <v>0</v>
      </c>
      <c r="G197" s="22">
        <v>0</v>
      </c>
      <c r="H197" s="22">
        <v>0.1</v>
      </c>
      <c r="I197" s="22">
        <v>0</v>
      </c>
      <c r="J197" s="22">
        <v>0.4</v>
      </c>
      <c r="K197" s="22">
        <v>1.5625</v>
      </c>
      <c r="L197" s="93">
        <v>0</v>
      </c>
      <c r="O197" s="74">
        <f>0</f>
        <v>0</v>
      </c>
      <c r="P197" s="22">
        <f>0</f>
        <v>0</v>
      </c>
      <c r="Q197" s="22">
        <f>0</f>
        <v>0</v>
      </c>
      <c r="R197" s="22">
        <f>0</f>
        <v>0</v>
      </c>
      <c r="S197" s="22">
        <f>0</f>
        <v>0</v>
      </c>
      <c r="T197" s="22">
        <v>1</v>
      </c>
      <c r="U197" s="22">
        <f>0</f>
        <v>0</v>
      </c>
      <c r="V197" s="22">
        <f>0</f>
        <v>0</v>
      </c>
      <c r="W197" s="93">
        <f>0</f>
        <v>0</v>
      </c>
    </row>
    <row r="198" spans="2:23">
      <c r="B198" s="118"/>
      <c r="C198" s="5" t="s">
        <v>88</v>
      </c>
      <c r="D198" s="74">
        <v>0</v>
      </c>
      <c r="E198" s="22">
        <v>0</v>
      </c>
      <c r="F198" s="22">
        <v>0</v>
      </c>
      <c r="G198" s="22">
        <v>0</v>
      </c>
      <c r="H198" s="22">
        <v>0</v>
      </c>
      <c r="I198" s="22">
        <v>0</v>
      </c>
      <c r="J198" s="22">
        <v>0</v>
      </c>
      <c r="K198" s="22">
        <v>0</v>
      </c>
      <c r="L198" s="93">
        <v>0</v>
      </c>
      <c r="O198" s="74">
        <f>0</f>
        <v>0</v>
      </c>
      <c r="P198" s="22">
        <f>0</f>
        <v>0</v>
      </c>
      <c r="Q198" s="22">
        <f>0</f>
        <v>0</v>
      </c>
      <c r="R198" s="22">
        <f>0</f>
        <v>0</v>
      </c>
      <c r="S198" s="22">
        <f>0</f>
        <v>0</v>
      </c>
      <c r="T198" s="22">
        <f>0</f>
        <v>0</v>
      </c>
      <c r="U198" s="22">
        <v>1</v>
      </c>
      <c r="V198" s="22">
        <f>0</f>
        <v>0</v>
      </c>
      <c r="W198" s="93">
        <f>0</f>
        <v>0</v>
      </c>
    </row>
    <row r="199" spans="2:23">
      <c r="B199" s="118"/>
      <c r="C199" s="5" t="s">
        <v>89</v>
      </c>
      <c r="D199" s="74">
        <v>0</v>
      </c>
      <c r="E199" s="22">
        <v>0</v>
      </c>
      <c r="F199" s="22">
        <v>0</v>
      </c>
      <c r="G199" s="22">
        <v>0</v>
      </c>
      <c r="H199" s="22">
        <v>0</v>
      </c>
      <c r="I199" s="22">
        <v>0</v>
      </c>
      <c r="J199" s="22">
        <v>0</v>
      </c>
      <c r="K199" s="22">
        <v>0</v>
      </c>
      <c r="L199" s="93">
        <v>0</v>
      </c>
      <c r="O199" s="74">
        <f>0</f>
        <v>0</v>
      </c>
      <c r="P199" s="22">
        <f>0</f>
        <v>0</v>
      </c>
      <c r="Q199" s="22">
        <f>0</f>
        <v>0</v>
      </c>
      <c r="R199" s="22">
        <f>0</f>
        <v>0</v>
      </c>
      <c r="S199" s="22">
        <f>0</f>
        <v>0</v>
      </c>
      <c r="T199" s="22">
        <f>0</f>
        <v>0</v>
      </c>
      <c r="U199" s="22">
        <f>0</f>
        <v>0</v>
      </c>
      <c r="V199" s="22">
        <v>1</v>
      </c>
      <c r="W199" s="93">
        <f>0</f>
        <v>0</v>
      </c>
    </row>
    <row r="200" spans="2:23">
      <c r="B200" s="118"/>
      <c r="C200" s="5" t="s">
        <v>90</v>
      </c>
      <c r="D200" s="76">
        <v>0</v>
      </c>
      <c r="E200" s="77">
        <v>0</v>
      </c>
      <c r="F200" s="77">
        <v>0</v>
      </c>
      <c r="G200" s="77">
        <v>0</v>
      </c>
      <c r="H200" s="77">
        <v>0</v>
      </c>
      <c r="I200" s="77">
        <v>6.0000000000000005E-2</v>
      </c>
      <c r="J200" s="77">
        <v>0</v>
      </c>
      <c r="K200" s="77">
        <v>0.1875</v>
      </c>
      <c r="L200" s="96">
        <v>0</v>
      </c>
      <c r="O200" s="76">
        <f>0</f>
        <v>0</v>
      </c>
      <c r="P200" s="77">
        <f>0</f>
        <v>0</v>
      </c>
      <c r="Q200" s="77">
        <f>0</f>
        <v>0</v>
      </c>
      <c r="R200" s="77">
        <f>0</f>
        <v>0</v>
      </c>
      <c r="S200" s="77">
        <f>0</f>
        <v>0</v>
      </c>
      <c r="T200" s="77">
        <f>0</f>
        <v>0</v>
      </c>
      <c r="U200" s="77">
        <f>0</f>
        <v>0</v>
      </c>
      <c r="V200" s="77">
        <f>0</f>
        <v>0</v>
      </c>
      <c r="W200" s="96">
        <v>1</v>
      </c>
    </row>
    <row r="201" spans="2:23" ht="18.75">
      <c r="D201" s="112" t="s">
        <v>168</v>
      </c>
      <c r="E201" s="112"/>
      <c r="F201" s="112"/>
      <c r="G201" s="112"/>
      <c r="H201" s="112"/>
      <c r="I201" s="112"/>
      <c r="J201" s="112"/>
      <c r="K201" s="112"/>
      <c r="L201" s="112"/>
      <c r="O201" s="112" t="s">
        <v>169</v>
      </c>
      <c r="P201" s="112"/>
      <c r="Q201" s="112"/>
      <c r="R201" s="112"/>
      <c r="S201" s="112"/>
      <c r="T201" s="112"/>
      <c r="U201" s="112"/>
      <c r="V201" s="112"/>
      <c r="W201" s="112"/>
    </row>
    <row r="202" spans="2:23">
      <c r="D202" s="113" t="s">
        <v>126</v>
      </c>
      <c r="E202" s="113"/>
      <c r="F202" s="113"/>
      <c r="G202" s="113"/>
      <c r="H202" s="113"/>
      <c r="I202" s="113"/>
      <c r="J202" s="113"/>
      <c r="K202" s="113"/>
      <c r="L202" s="113"/>
      <c r="O202" s="113" t="s">
        <v>126</v>
      </c>
      <c r="P202" s="113"/>
      <c r="Q202" s="113"/>
      <c r="R202" s="113"/>
      <c r="S202" s="113"/>
      <c r="T202" s="113"/>
      <c r="U202" s="113"/>
      <c r="V202" s="113"/>
      <c r="W202" s="113"/>
    </row>
    <row r="207" spans="2:23">
      <c r="D207" s="109" t="s">
        <v>70</v>
      </c>
      <c r="E207" s="109"/>
      <c r="F207" s="109"/>
      <c r="G207" s="109"/>
      <c r="H207" s="109"/>
      <c r="I207" s="109"/>
      <c r="J207" s="109"/>
      <c r="K207" s="109"/>
      <c r="L207" s="109"/>
    </row>
    <row r="208" spans="2:23" ht="139.5">
      <c r="D208" s="15" t="s">
        <v>82</v>
      </c>
      <c r="E208" s="15" t="s">
        <v>83</v>
      </c>
      <c r="F208" s="15" t="s">
        <v>84</v>
      </c>
      <c r="G208" s="15" t="s">
        <v>85</v>
      </c>
      <c r="H208" s="15" t="s">
        <v>86</v>
      </c>
      <c r="I208" s="15" t="s">
        <v>87</v>
      </c>
      <c r="J208" s="15" t="s">
        <v>88</v>
      </c>
      <c r="K208" s="15" t="s">
        <v>89</v>
      </c>
      <c r="L208" s="15" t="s">
        <v>90</v>
      </c>
    </row>
    <row r="209" spans="1:15">
      <c r="B209" s="118" t="s">
        <v>70</v>
      </c>
      <c r="C209" s="5" t="s">
        <v>82</v>
      </c>
      <c r="D209" s="70">
        <f t="array" ref="D209:L217">MINVERSE(O192:W200-D192:L200)</f>
        <v>1</v>
      </c>
      <c r="E209" s="71">
        <v>0</v>
      </c>
      <c r="F209" s="71">
        <v>0</v>
      </c>
      <c r="G209" s="71">
        <v>0</v>
      </c>
      <c r="H209" s="71">
        <v>0</v>
      </c>
      <c r="I209" s="71">
        <v>0</v>
      </c>
      <c r="J209" s="71">
        <v>0</v>
      </c>
      <c r="K209" s="71">
        <v>0</v>
      </c>
      <c r="L209" s="92">
        <v>0</v>
      </c>
    </row>
    <row r="210" spans="1:15">
      <c r="B210" s="118"/>
      <c r="C210" s="5" t="s">
        <v>83</v>
      </c>
      <c r="D210" s="74">
        <v>0</v>
      </c>
      <c r="E210" s="22">
        <v>1</v>
      </c>
      <c r="F210" s="22">
        <v>0</v>
      </c>
      <c r="G210" s="22">
        <v>0</v>
      </c>
      <c r="H210" s="22">
        <v>0</v>
      </c>
      <c r="I210" s="22">
        <v>0</v>
      </c>
      <c r="J210" s="22">
        <v>0</v>
      </c>
      <c r="K210" s="22">
        <v>0</v>
      </c>
      <c r="L210" s="93">
        <v>0</v>
      </c>
    </row>
    <row r="211" spans="1:15">
      <c r="B211" s="118"/>
      <c r="C211" s="5" t="s">
        <v>84</v>
      </c>
      <c r="D211" s="74">
        <v>0</v>
      </c>
      <c r="E211" s="22">
        <v>0</v>
      </c>
      <c r="F211" s="22">
        <v>1</v>
      </c>
      <c r="G211" s="22">
        <v>0</v>
      </c>
      <c r="H211" s="22">
        <v>0</v>
      </c>
      <c r="I211" s="22">
        <v>0</v>
      </c>
      <c r="J211" s="22">
        <v>0</v>
      </c>
      <c r="K211" s="22">
        <v>0</v>
      </c>
      <c r="L211" s="93">
        <v>0</v>
      </c>
    </row>
    <row r="212" spans="1:15">
      <c r="B212" s="118"/>
      <c r="C212" s="5" t="s">
        <v>85</v>
      </c>
      <c r="D212" s="74">
        <v>0</v>
      </c>
      <c r="E212" s="22">
        <v>0</v>
      </c>
      <c r="F212" s="22">
        <v>0</v>
      </c>
      <c r="G212" s="22">
        <v>1</v>
      </c>
      <c r="H212" s="22">
        <v>0</v>
      </c>
      <c r="I212" s="22">
        <v>0</v>
      </c>
      <c r="J212" s="22">
        <v>0</v>
      </c>
      <c r="K212" s="22">
        <v>0</v>
      </c>
      <c r="L212" s="93">
        <v>0</v>
      </c>
    </row>
    <row r="213" spans="1:15">
      <c r="B213" s="118"/>
      <c r="C213" s="5" t="s">
        <v>86</v>
      </c>
      <c r="D213" s="74">
        <v>0</v>
      </c>
      <c r="E213" s="22">
        <v>0</v>
      </c>
      <c r="F213" s="22">
        <v>0</v>
      </c>
      <c r="G213" s="22">
        <v>0</v>
      </c>
      <c r="H213" s="22">
        <v>1</v>
      </c>
      <c r="I213" s="22">
        <v>0</v>
      </c>
      <c r="J213" s="22">
        <v>1.6</v>
      </c>
      <c r="K213" s="22">
        <v>0</v>
      </c>
      <c r="L213" s="93">
        <v>0</v>
      </c>
    </row>
    <row r="214" spans="1:15">
      <c r="B214" s="118"/>
      <c r="C214" s="5" t="s">
        <v>87</v>
      </c>
      <c r="D214" s="74">
        <v>0</v>
      </c>
      <c r="E214" s="22">
        <v>0</v>
      </c>
      <c r="F214" s="22">
        <v>0</v>
      </c>
      <c r="G214" s="22">
        <v>0</v>
      </c>
      <c r="H214" s="22">
        <v>0.1</v>
      </c>
      <c r="I214" s="22">
        <v>1</v>
      </c>
      <c r="J214" s="22">
        <v>0.56000000000000005</v>
      </c>
      <c r="K214" s="22">
        <v>1.5625</v>
      </c>
      <c r="L214" s="93">
        <v>0</v>
      </c>
    </row>
    <row r="215" spans="1:15">
      <c r="B215" s="118"/>
      <c r="C215" s="5" t="s">
        <v>88</v>
      </c>
      <c r="D215" s="74">
        <v>0</v>
      </c>
      <c r="E215" s="22">
        <v>0</v>
      </c>
      <c r="F215" s="22">
        <v>0</v>
      </c>
      <c r="G215" s="22">
        <v>0</v>
      </c>
      <c r="H215" s="22">
        <v>0</v>
      </c>
      <c r="I215" s="22">
        <v>0</v>
      </c>
      <c r="J215" s="22">
        <v>1</v>
      </c>
      <c r="K215" s="22">
        <v>0</v>
      </c>
      <c r="L215" s="93">
        <v>0</v>
      </c>
    </row>
    <row r="216" spans="1:15">
      <c r="B216" s="118"/>
      <c r="C216" s="5" t="s">
        <v>89</v>
      </c>
      <c r="D216" s="74">
        <v>0</v>
      </c>
      <c r="E216" s="22">
        <v>0</v>
      </c>
      <c r="F216" s="22">
        <v>0</v>
      </c>
      <c r="G216" s="22">
        <v>0</v>
      </c>
      <c r="H216" s="22">
        <v>0</v>
      </c>
      <c r="I216" s="22">
        <v>0</v>
      </c>
      <c r="J216" s="22">
        <v>0</v>
      </c>
      <c r="K216" s="22">
        <v>1</v>
      </c>
      <c r="L216" s="93">
        <v>0</v>
      </c>
    </row>
    <row r="217" spans="1:15">
      <c r="B217" s="118"/>
      <c r="C217" s="5" t="s">
        <v>90</v>
      </c>
      <c r="D217" s="76">
        <v>0</v>
      </c>
      <c r="E217" s="77">
        <v>0</v>
      </c>
      <c r="F217" s="77">
        <v>0</v>
      </c>
      <c r="G217" s="77">
        <v>0</v>
      </c>
      <c r="H217" s="77">
        <v>6.000000000000001E-3</v>
      </c>
      <c r="I217" s="77">
        <v>6.0000000000000005E-2</v>
      </c>
      <c r="J217" s="77">
        <v>3.3600000000000005E-2</v>
      </c>
      <c r="K217" s="77">
        <v>0.28125</v>
      </c>
      <c r="L217" s="96">
        <v>1</v>
      </c>
    </row>
    <row r="218" spans="1:15" ht="18.75">
      <c r="D218" s="112" t="s">
        <v>170</v>
      </c>
      <c r="E218" s="112"/>
      <c r="F218" s="112"/>
      <c r="G218" s="112"/>
      <c r="H218" s="112"/>
      <c r="I218" s="112"/>
      <c r="J218" s="112"/>
      <c r="K218" s="112"/>
      <c r="L218" s="112"/>
    </row>
    <row r="219" spans="1:15">
      <c r="D219" s="113" t="s">
        <v>126</v>
      </c>
      <c r="E219" s="113"/>
      <c r="F219" s="113"/>
      <c r="G219" s="113"/>
      <c r="H219" s="113"/>
      <c r="I219" s="113"/>
      <c r="J219" s="113"/>
      <c r="K219" s="113"/>
      <c r="L219" s="113"/>
    </row>
    <row r="223" spans="1:15" ht="15.75">
      <c r="A223" s="116" t="s">
        <v>171</v>
      </c>
      <c r="B223" s="116"/>
      <c r="C223" s="116"/>
      <c r="D223" s="3"/>
      <c r="E223" s="3"/>
      <c r="F223" s="3"/>
      <c r="G223" s="3"/>
    </row>
    <row r="224" spans="1:15" ht="33" customHeight="1">
      <c r="A224" s="117" t="s">
        <v>172</v>
      </c>
      <c r="B224" s="117"/>
      <c r="C224" s="117"/>
      <c r="D224" s="117"/>
      <c r="E224" s="117"/>
      <c r="F224" s="117"/>
      <c r="G224" s="117"/>
      <c r="H224" s="117"/>
      <c r="I224" s="117"/>
      <c r="J224" s="117"/>
      <c r="K224" s="117"/>
      <c r="L224" s="117"/>
      <c r="M224" s="117"/>
      <c r="N224" s="117"/>
      <c r="O224" s="117"/>
    </row>
    <row r="228" spans="2:8">
      <c r="B228" s="118" t="s">
        <v>70</v>
      </c>
      <c r="C228" s="5" t="s">
        <v>82</v>
      </c>
      <c r="D228" s="63">
        <f t="array" ref="D228:D236">TRANSPOSE(MMULT(TRANSPOSE(D172:D180),D209:L217))</f>
        <v>0</v>
      </c>
      <c r="G228" s="53" t="str">
        <f t="shared" ref="G228:G236" si="28">IFERROR(1/D228, "Inf")</f>
        <v>Inf</v>
      </c>
    </row>
    <row r="229" spans="2:8">
      <c r="B229" s="118"/>
      <c r="C229" s="5" t="s">
        <v>83</v>
      </c>
      <c r="D229" s="64">
        <v>0</v>
      </c>
      <c r="G229" s="54" t="str">
        <f t="shared" si="28"/>
        <v>Inf</v>
      </c>
    </row>
    <row r="230" spans="2:8">
      <c r="B230" s="118"/>
      <c r="C230" s="5" t="s">
        <v>84</v>
      </c>
      <c r="D230" s="64">
        <v>0</v>
      </c>
      <c r="G230" s="54" t="str">
        <f t="shared" si="28"/>
        <v>Inf</v>
      </c>
    </row>
    <row r="231" spans="2:8">
      <c r="B231" s="118"/>
      <c r="C231" s="5" t="s">
        <v>85</v>
      </c>
      <c r="D231" s="64">
        <v>0</v>
      </c>
      <c r="G231" s="54" t="str">
        <f t="shared" si="28"/>
        <v>Inf</v>
      </c>
    </row>
    <row r="232" spans="2:8">
      <c r="B232" s="118"/>
      <c r="C232" s="5" t="s">
        <v>86</v>
      </c>
      <c r="D232" s="64">
        <v>0.10600000000000001</v>
      </c>
      <c r="G232" s="54">
        <f t="shared" si="28"/>
        <v>9.4339622641509422</v>
      </c>
    </row>
    <row r="233" spans="2:8">
      <c r="B233" s="118"/>
      <c r="C233" s="5" t="s">
        <v>87</v>
      </c>
      <c r="D233" s="64">
        <v>6.0000000000000005E-2</v>
      </c>
      <c r="G233" s="54">
        <f t="shared" si="28"/>
        <v>16.666666666666664</v>
      </c>
    </row>
    <row r="234" spans="2:8">
      <c r="B234" s="118"/>
      <c r="C234" s="5" t="s">
        <v>88</v>
      </c>
      <c r="D234" s="64">
        <v>0.59360000000000013</v>
      </c>
      <c r="G234" s="54">
        <f t="shared" si="28"/>
        <v>1.6846361185983825</v>
      </c>
    </row>
    <row r="235" spans="2:8">
      <c r="B235" s="118"/>
      <c r="C235" s="5" t="s">
        <v>89</v>
      </c>
      <c r="D235" s="64">
        <v>0.59375</v>
      </c>
      <c r="G235" s="54">
        <f t="shared" si="28"/>
        <v>1.6842105263157894</v>
      </c>
    </row>
    <row r="236" spans="2:8">
      <c r="B236" s="118"/>
      <c r="C236" s="5" t="s">
        <v>90</v>
      </c>
      <c r="D236" s="65">
        <v>0</v>
      </c>
      <c r="G236" s="105" t="str">
        <f t="shared" si="28"/>
        <v>Inf</v>
      </c>
    </row>
    <row r="237" spans="2:8" ht="20.25">
      <c r="D237" s="41" t="s">
        <v>173</v>
      </c>
      <c r="E237" s="7" t="s">
        <v>174</v>
      </c>
      <c r="G237" s="41" t="s">
        <v>137</v>
      </c>
      <c r="H237" s="9" t="s">
        <v>175</v>
      </c>
    </row>
    <row r="238" spans="2:8">
      <c r="D238" s="37" t="s">
        <v>126</v>
      </c>
      <c r="G238" s="37" t="s">
        <v>126</v>
      </c>
    </row>
    <row r="241" spans="1:16" ht="15">
      <c r="A241" s="108" t="s">
        <v>64</v>
      </c>
      <c r="B241" s="108"/>
      <c r="C241" s="108"/>
      <c r="D241" s="3"/>
      <c r="E241" s="3"/>
      <c r="F241" s="3"/>
      <c r="G241" s="3"/>
    </row>
    <row r="242" spans="1:16" ht="30.75" customHeight="1">
      <c r="A242" s="106" t="s">
        <v>139</v>
      </c>
      <c r="B242" s="106"/>
      <c r="C242" s="106"/>
      <c r="D242" s="106"/>
      <c r="E242" s="106"/>
      <c r="F242" s="106"/>
      <c r="G242" s="106"/>
      <c r="H242" s="106"/>
      <c r="I242" s="106"/>
      <c r="J242" s="106"/>
      <c r="K242" s="106"/>
      <c r="L242" s="106"/>
      <c r="M242" s="106"/>
      <c r="N242" s="106"/>
      <c r="O242" s="106"/>
      <c r="P242" s="106"/>
    </row>
    <row r="243" spans="1:16" ht="28.5" customHeight="1">
      <c r="A243" s="106" t="s">
        <v>140</v>
      </c>
      <c r="B243" s="106"/>
      <c r="C243" s="106"/>
      <c r="D243" s="106"/>
      <c r="E243" s="106"/>
      <c r="F243" s="106"/>
      <c r="G243" s="106"/>
      <c r="H243" s="106"/>
      <c r="I243" s="106"/>
      <c r="J243" s="106"/>
      <c r="K243" s="106"/>
      <c r="L243" s="106"/>
      <c r="M243" s="106"/>
      <c r="N243" s="106"/>
      <c r="O243" s="106"/>
      <c r="P243" s="106"/>
    </row>
    <row r="244" spans="1:16" ht="27.75" customHeight="1">
      <c r="A244" s="106" t="s">
        <v>141</v>
      </c>
      <c r="B244" s="106"/>
      <c r="C244" s="106"/>
      <c r="D244" s="106"/>
      <c r="E244" s="106"/>
      <c r="F244" s="106"/>
      <c r="G244" s="106"/>
      <c r="H244" s="106"/>
      <c r="I244" s="106"/>
      <c r="J244" s="106"/>
      <c r="K244" s="106"/>
      <c r="L244" s="106"/>
      <c r="M244" s="106"/>
      <c r="N244" s="106"/>
      <c r="O244" s="106"/>
      <c r="P244" s="106"/>
    </row>
    <row r="245" spans="1:16" ht="42.75" customHeight="1">
      <c r="A245" s="106" t="s">
        <v>176</v>
      </c>
      <c r="B245" s="106"/>
      <c r="C245" s="106"/>
      <c r="D245" s="106"/>
      <c r="E245" s="106"/>
      <c r="F245" s="106"/>
      <c r="G245" s="106"/>
      <c r="H245" s="106"/>
      <c r="I245" s="106"/>
      <c r="J245" s="106"/>
      <c r="K245" s="106"/>
      <c r="L245" s="106"/>
      <c r="M245" s="106"/>
      <c r="N245" s="106"/>
      <c r="O245" s="106"/>
      <c r="P245" s="106"/>
    </row>
  </sheetData>
  <mergeCells count="69">
    <mergeCell ref="A244:P244"/>
    <mergeCell ref="A245:P245"/>
    <mergeCell ref="A224:O224"/>
    <mergeCell ref="B228:B236"/>
    <mergeCell ref="A241:C241"/>
    <mergeCell ref="A242:P242"/>
    <mergeCell ref="A243:P243"/>
    <mergeCell ref="D207:L207"/>
    <mergeCell ref="B209:B217"/>
    <mergeCell ref="D218:L218"/>
    <mergeCell ref="D219:L219"/>
    <mergeCell ref="A223:C223"/>
    <mergeCell ref="D190:L190"/>
    <mergeCell ref="B192:B200"/>
    <mergeCell ref="D201:L201"/>
    <mergeCell ref="O201:W201"/>
    <mergeCell ref="D202:L202"/>
    <mergeCell ref="O202:W202"/>
    <mergeCell ref="A168:C168"/>
    <mergeCell ref="A169:O169"/>
    <mergeCell ref="B172:B180"/>
    <mergeCell ref="A186:C186"/>
    <mergeCell ref="A187:O187"/>
    <mergeCell ref="B135:K135"/>
    <mergeCell ref="C138:H138"/>
    <mergeCell ref="B140:B148"/>
    <mergeCell ref="C153:J153"/>
    <mergeCell ref="B155:B163"/>
    <mergeCell ref="O115:W115"/>
    <mergeCell ref="O127:W127"/>
    <mergeCell ref="O128:W128"/>
    <mergeCell ref="O131:W131"/>
    <mergeCell ref="O132:W132"/>
    <mergeCell ref="D97:M97"/>
    <mergeCell ref="D100:M100"/>
    <mergeCell ref="D101:M101"/>
    <mergeCell ref="A110:C110"/>
    <mergeCell ref="A111:O111"/>
    <mergeCell ref="D79:M79"/>
    <mergeCell ref="D80:M80"/>
    <mergeCell ref="D83:M83"/>
    <mergeCell ref="D84:M84"/>
    <mergeCell ref="D96:M96"/>
    <mergeCell ref="O67:W67"/>
    <mergeCell ref="Y67:AB67"/>
    <mergeCell ref="AI67:AQ67"/>
    <mergeCell ref="AW67:BE67"/>
    <mergeCell ref="B70:B78"/>
    <mergeCell ref="O63:W63"/>
    <mergeCell ref="Y63:AB63"/>
    <mergeCell ref="AI63:AQ63"/>
    <mergeCell ref="AW63:BE63"/>
    <mergeCell ref="O66:W66"/>
    <mergeCell ref="Y66:AB66"/>
    <mergeCell ref="AI66:AQ66"/>
    <mergeCell ref="AW66:BE66"/>
    <mergeCell ref="Y50:AB50"/>
    <mergeCell ref="AI50:AQ50"/>
    <mergeCell ref="AW50:BE50"/>
    <mergeCell ref="B52:B61"/>
    <mergeCell ref="O62:W62"/>
    <mergeCell ref="Y62:AB62"/>
    <mergeCell ref="AI62:AQ62"/>
    <mergeCell ref="AW62:BE62"/>
    <mergeCell ref="A2:O2"/>
    <mergeCell ref="A4:C4"/>
    <mergeCell ref="A5:O5"/>
    <mergeCell ref="D50:M50"/>
    <mergeCell ref="O50:W50"/>
  </mergeCells>
  <hyperlinks>
    <hyperlink ref="A242" r:id="rId1" display="https://doi.org/10.1016/j.apenergy.2018.05.109" xr:uid="{00000000-0004-0000-0400-000000000000}"/>
    <hyperlink ref="A243" r:id="rId2" display="https://doi.org.10.1016/j.apenergy.2021.118413" xr:uid="{00000000-0004-0000-0400-000001000000}"/>
    <hyperlink ref="A244" r:id="rId3" display="https://doi.org/10.1038/s41560-024-01518-6" xr:uid="{00000000-0004-0000-0400-000002000000}"/>
    <hyperlink ref="A245" r:id="rId4" display="https://ec.europa.eu/eurostat/documents/3859598/5902113/KS-RA-07-013-EN.PDF/b0b3d71e-3930-4442-94be-70b36cea9b39?version=1.0" xr:uid="{00000000-0004-0000-0400-000003000000}"/>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c66cb88-db77-4d42-9dc4-fb37066edc24">
      <Terms xmlns="http://schemas.microsoft.com/office/infopath/2007/PartnerControls"/>
    </lcf76f155ced4ddcb4097134ff3c332f>
    <TaxCatchAll xmlns="7cf861dc-a431-4ef3-8baf-d03d54e74a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AEB3905992E54BBAD901A47ED1CA8C" ma:contentTypeVersion="18" ma:contentTypeDescription="Create a new document." ma:contentTypeScope="" ma:versionID="03bc7ff3d261b9269115ab92327f9b33">
  <xsd:schema xmlns:xsd="http://www.w3.org/2001/XMLSchema" xmlns:xs="http://www.w3.org/2001/XMLSchema" xmlns:p="http://schemas.microsoft.com/office/2006/metadata/properties" xmlns:ns2="1c66cb88-db77-4d42-9dc4-fb37066edc24" xmlns:ns3="7cf861dc-a431-4ef3-8baf-d03d54e74a07" targetNamespace="http://schemas.microsoft.com/office/2006/metadata/properties" ma:root="true" ma:fieldsID="283654d55d0e069f80b78e85b3a5a478" ns2:_="" ns3:_="">
    <xsd:import namespace="1c66cb88-db77-4d42-9dc4-fb37066edc24"/>
    <xsd:import namespace="7cf861dc-a431-4ef3-8baf-d03d54e74a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6cb88-db77-4d42-9dc4-fb37066edc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3a19cb6-1b10-4512-a12b-f76e45842a2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f861dc-a431-4ef3-8baf-d03d54e74a0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91ac723-6a7a-431d-b784-496353a11c74}" ma:internalName="TaxCatchAll" ma:showField="CatchAllData" ma:web="7cf861dc-a431-4ef3-8baf-d03d54e74a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2BD80C-9B9B-453D-A0C0-68D9B1049FC9}"/>
</file>

<file path=customXml/itemProps2.xml><?xml version="1.0" encoding="utf-8"?>
<ds:datastoreItem xmlns:ds="http://schemas.openxmlformats.org/officeDocument/2006/customXml" ds:itemID="{9DABDB34-4A04-41C2-94F1-F34AEFBEF04F}"/>
</file>

<file path=customXml/itemProps3.xml><?xml version="1.0" encoding="utf-8"?>
<ds:datastoreItem xmlns:ds="http://schemas.openxmlformats.org/officeDocument/2006/customXml" ds:itemID="{A5A504E7-B1E0-4872-A69A-FEC7309EAA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Emmanuel Aramendia</cp:lastModifiedBy>
  <cp:revision>546</cp:revision>
  <dcterms:created xsi:type="dcterms:W3CDTF">2025-03-31T18:15:59Z</dcterms:created>
  <dcterms:modified xsi:type="dcterms:W3CDTF">2026-05-27T16:33:48Z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0x01010068AEB3905992E54BBAD901A47ED1CA8C</vt:lpwstr>
  </property>
  <property fmtid="{D5CDD505-2E9C-101B-9397-08002B2CF9AE}" pid="3" name="MediaServiceImageTags">
    <vt:lpwstr/>
  </property>
</Properties>
</file>