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eeds365-my.sharepoint.com/personal/py18a2b_leeds_ac_uk/Documents/Research/PhD-year 2/Draft Papers/Paper 1/After Peru/DOI/"/>
    </mc:Choice>
  </mc:AlternateContent>
  <xr:revisionPtr revIDLastSave="0" documentId="8_{227CB4E6-0AE8-43E2-A72D-56347BA33713}" xr6:coauthVersionLast="47" xr6:coauthVersionMax="47" xr10:uidLastSave="{00000000-0000-0000-0000-000000000000}"/>
  <bookViews>
    <workbookView xWindow="-120" yWindow="-120" windowWidth="29040" windowHeight="15720" xr2:uid="{F00DB9DF-B588-4E1B-BDFF-CD82DD925014}"/>
  </bookViews>
  <sheets>
    <sheet name="Sheet 1" sheetId="4" r:id="rId1"/>
    <sheet name="Sheet 2" sheetId="6" r:id="rId2"/>
    <sheet name="Sheet 3" sheetId="7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13" i="6" l="1"/>
  <c r="X13" i="6"/>
  <c r="L13" i="6"/>
  <c r="K13" i="6"/>
  <c r="J13" i="6"/>
  <c r="O13" i="6" s="1"/>
  <c r="Q13" i="6" s="1"/>
  <c r="Y12" i="6"/>
  <c r="X12" i="6"/>
  <c r="L12" i="6"/>
  <c r="K12" i="6"/>
  <c r="J12" i="6"/>
  <c r="M12" i="6" s="1"/>
  <c r="Y11" i="6"/>
  <c r="X11" i="6"/>
  <c r="L11" i="6"/>
  <c r="K11" i="6"/>
  <c r="J11" i="6"/>
  <c r="Y10" i="6"/>
  <c r="X10" i="6"/>
  <c r="L10" i="6"/>
  <c r="K10" i="6"/>
  <c r="J10" i="6"/>
  <c r="O10" i="6" s="1"/>
  <c r="Q10" i="6" s="1"/>
  <c r="Y9" i="6"/>
  <c r="X9" i="6"/>
  <c r="L9" i="6"/>
  <c r="K9" i="6"/>
  <c r="J9" i="6"/>
  <c r="Y8" i="6"/>
  <c r="X8" i="6"/>
  <c r="L8" i="6"/>
  <c r="K8" i="6"/>
  <c r="J8" i="6"/>
  <c r="Y7" i="6"/>
  <c r="X7" i="6"/>
  <c r="L7" i="6"/>
  <c r="K7" i="6"/>
  <c r="J7" i="6"/>
  <c r="M7" i="6" s="1"/>
  <c r="K38" i="4"/>
  <c r="K29" i="4"/>
  <c r="K20" i="4"/>
  <c r="K15" i="4"/>
  <c r="K40" i="4"/>
  <c r="K39" i="4"/>
  <c r="K35" i="4"/>
  <c r="K36" i="4"/>
  <c r="K37" i="4"/>
  <c r="O37" i="4" s="1"/>
  <c r="K34" i="4"/>
  <c r="K31" i="4"/>
  <c r="K32" i="4"/>
  <c r="K33" i="4"/>
  <c r="K30" i="4"/>
  <c r="K28" i="4"/>
  <c r="K27" i="4"/>
  <c r="K26" i="4"/>
  <c r="K21" i="4"/>
  <c r="K22" i="4"/>
  <c r="K23" i="4"/>
  <c r="K24" i="4"/>
  <c r="K25" i="4"/>
  <c r="K19" i="4"/>
  <c r="K8" i="4"/>
  <c r="K9" i="4"/>
  <c r="O9" i="4" s="1"/>
  <c r="K10" i="4"/>
  <c r="K11" i="4"/>
  <c r="K12" i="4"/>
  <c r="K13" i="4"/>
  <c r="K14" i="4"/>
  <c r="K16" i="4"/>
  <c r="K17" i="4"/>
  <c r="K18" i="4"/>
  <c r="K7" i="4"/>
  <c r="J8" i="4"/>
  <c r="L8" i="4" s="1"/>
  <c r="J9" i="4"/>
  <c r="N9" i="4" s="1"/>
  <c r="P9" i="4" s="1"/>
  <c r="J10" i="4"/>
  <c r="N10" i="4" s="1"/>
  <c r="P10" i="4" s="1"/>
  <c r="J11" i="4"/>
  <c r="N11" i="4" s="1"/>
  <c r="P11" i="4" s="1"/>
  <c r="J12" i="4"/>
  <c r="N12" i="4" s="1"/>
  <c r="P12" i="4" s="1"/>
  <c r="J13" i="4"/>
  <c r="J14" i="4"/>
  <c r="J15" i="4"/>
  <c r="J16" i="4"/>
  <c r="N16" i="4" s="1"/>
  <c r="P16" i="4" s="1"/>
  <c r="J17" i="4"/>
  <c r="L17" i="4" s="1"/>
  <c r="J18" i="4"/>
  <c r="L18" i="4" s="1"/>
  <c r="J19" i="4"/>
  <c r="N19" i="4" s="1"/>
  <c r="P19" i="4" s="1"/>
  <c r="J20" i="4"/>
  <c r="N20" i="4" s="1"/>
  <c r="P20" i="4" s="1"/>
  <c r="J21" i="4"/>
  <c r="L21" i="4" s="1"/>
  <c r="J22" i="4"/>
  <c r="L22" i="4" s="1"/>
  <c r="J23" i="4"/>
  <c r="N23" i="4" s="1"/>
  <c r="P23" i="4" s="1"/>
  <c r="J24" i="4"/>
  <c r="N24" i="4" s="1"/>
  <c r="P24" i="4" s="1"/>
  <c r="J25" i="4"/>
  <c r="N25" i="4" s="1"/>
  <c r="P25" i="4" s="1"/>
  <c r="R25" i="4" s="1"/>
  <c r="J26" i="4"/>
  <c r="N26" i="4" s="1"/>
  <c r="P26" i="4" s="1"/>
  <c r="J27" i="4"/>
  <c r="L27" i="4" s="1"/>
  <c r="J28" i="4"/>
  <c r="N28" i="4" s="1"/>
  <c r="P28" i="4" s="1"/>
  <c r="J29" i="4"/>
  <c r="N29" i="4" s="1"/>
  <c r="P29" i="4" s="1"/>
  <c r="J30" i="4"/>
  <c r="N30" i="4" s="1"/>
  <c r="P30" i="4" s="1"/>
  <c r="J31" i="4"/>
  <c r="L31" i="4" s="1"/>
  <c r="J32" i="4"/>
  <c r="N32" i="4" s="1"/>
  <c r="P32" i="4" s="1"/>
  <c r="J33" i="4"/>
  <c r="J34" i="4"/>
  <c r="L34" i="4" s="1"/>
  <c r="J35" i="4"/>
  <c r="J36" i="4"/>
  <c r="N36" i="4" s="1"/>
  <c r="P36" i="4" s="1"/>
  <c r="J37" i="4"/>
  <c r="N37" i="4" s="1"/>
  <c r="P37" i="4" s="1"/>
  <c r="J38" i="4"/>
  <c r="N38" i="4" s="1"/>
  <c r="P38" i="4" s="1"/>
  <c r="J39" i="4"/>
  <c r="N39" i="4" s="1"/>
  <c r="P39" i="4" s="1"/>
  <c r="J40" i="4"/>
  <c r="N40" i="4" s="1"/>
  <c r="P40" i="4" s="1"/>
  <c r="J7" i="4"/>
  <c r="N7" i="4" s="1"/>
  <c r="P7" i="4" s="1"/>
  <c r="R7" i="4" s="1"/>
  <c r="X40" i="4"/>
  <c r="W40" i="4"/>
  <c r="X39" i="4"/>
  <c r="W39" i="4"/>
  <c r="X38" i="4"/>
  <c r="W38" i="4"/>
  <c r="X37" i="4"/>
  <c r="W37" i="4"/>
  <c r="X36" i="4"/>
  <c r="W36" i="4"/>
  <c r="X35" i="4"/>
  <c r="W35" i="4"/>
  <c r="X34" i="4"/>
  <c r="W34" i="4"/>
  <c r="X33" i="4"/>
  <c r="W33" i="4"/>
  <c r="X32" i="4"/>
  <c r="W32" i="4"/>
  <c r="X31" i="4"/>
  <c r="W31" i="4"/>
  <c r="X30" i="4"/>
  <c r="W30" i="4"/>
  <c r="X29" i="4"/>
  <c r="W29" i="4"/>
  <c r="X28" i="4"/>
  <c r="W28" i="4"/>
  <c r="X27" i="4"/>
  <c r="W27" i="4"/>
  <c r="X26" i="4"/>
  <c r="W26" i="4"/>
  <c r="X25" i="4"/>
  <c r="W25" i="4"/>
  <c r="X24" i="4"/>
  <c r="W24" i="4"/>
  <c r="X23" i="4"/>
  <c r="W23" i="4"/>
  <c r="X22" i="4"/>
  <c r="W22" i="4"/>
  <c r="X21" i="4"/>
  <c r="W21" i="4"/>
  <c r="X20" i="4"/>
  <c r="W20" i="4"/>
  <c r="X19" i="4"/>
  <c r="W19" i="4"/>
  <c r="X18" i="4"/>
  <c r="W18" i="4"/>
  <c r="X17" i="4"/>
  <c r="W17" i="4"/>
  <c r="X16" i="4"/>
  <c r="W16" i="4"/>
  <c r="X15" i="4"/>
  <c r="W15" i="4"/>
  <c r="X14" i="4"/>
  <c r="W14" i="4"/>
  <c r="X13" i="4"/>
  <c r="W13" i="4"/>
  <c r="X12" i="4"/>
  <c r="W12" i="4"/>
  <c r="X11" i="4"/>
  <c r="W11" i="4"/>
  <c r="X10" i="4"/>
  <c r="W10" i="4"/>
  <c r="X9" i="4"/>
  <c r="W9" i="4"/>
  <c r="X8" i="4"/>
  <c r="W8" i="4"/>
  <c r="X7" i="4"/>
  <c r="W7" i="4"/>
  <c r="P12" i="6" l="1"/>
  <c r="P10" i="6"/>
  <c r="O12" i="6"/>
  <c r="Q12" i="6" s="1"/>
  <c r="N12" i="6"/>
  <c r="M9" i="6"/>
  <c r="N13" i="6"/>
  <c r="M8" i="6"/>
  <c r="M13" i="6"/>
  <c r="P13" i="6"/>
  <c r="R13" i="6" s="1"/>
  <c r="T13" i="6" s="1"/>
  <c r="R12" i="6"/>
  <c r="T12" i="6" s="1"/>
  <c r="P11" i="6"/>
  <c r="N18" i="4"/>
  <c r="P18" i="4" s="1"/>
  <c r="N21" i="4"/>
  <c r="P21" i="4" s="1"/>
  <c r="R21" i="4" s="1"/>
  <c r="L38" i="4"/>
  <c r="M19" i="4"/>
  <c r="L9" i="4"/>
  <c r="M9" i="4"/>
  <c r="L16" i="4"/>
  <c r="N8" i="4"/>
  <c r="L28" i="4"/>
  <c r="Q37" i="4"/>
  <c r="S37" i="4" s="1"/>
  <c r="L19" i="4"/>
  <c r="O29" i="4"/>
  <c r="Q29" i="4" s="1"/>
  <c r="S29" i="4" s="1"/>
  <c r="L29" i="4"/>
  <c r="O28" i="4"/>
  <c r="Q28" i="4" s="1"/>
  <c r="S28" i="4" s="1"/>
  <c r="L11" i="4"/>
  <c r="L37" i="4"/>
  <c r="L40" i="4"/>
  <c r="N31" i="4"/>
  <c r="P31" i="4" s="1"/>
  <c r="R31" i="4" s="1"/>
  <c r="S10" i="6"/>
  <c r="R10" i="6"/>
  <c r="T10" i="6" s="1"/>
  <c r="S12" i="6"/>
  <c r="U8" i="6"/>
  <c r="S13" i="6"/>
  <c r="M11" i="6"/>
  <c r="N11" i="6"/>
  <c r="O11" i="6"/>
  <c r="Q11" i="6" s="1"/>
  <c r="M10" i="6"/>
  <c r="N10" i="6"/>
  <c r="O22" i="4"/>
  <c r="Q22" i="4" s="1"/>
  <c r="S22" i="4" s="1"/>
  <c r="M29" i="4"/>
  <c r="L39" i="4"/>
  <c r="O8" i="4"/>
  <c r="N17" i="4"/>
  <c r="P17" i="4" s="1"/>
  <c r="R17" i="4" s="1"/>
  <c r="O20" i="4"/>
  <c r="Q20" i="4" s="1"/>
  <c r="S20" i="4" s="1"/>
  <c r="N27" i="4"/>
  <c r="P27" i="4" s="1"/>
  <c r="R27" i="4" s="1"/>
  <c r="T27" i="4" s="1"/>
  <c r="AC27" i="4" s="1"/>
  <c r="L23" i="4"/>
  <c r="O17" i="4"/>
  <c r="Q17" i="4" s="1"/>
  <c r="S17" i="4" s="1"/>
  <c r="L20" i="4"/>
  <c r="M36" i="4"/>
  <c r="N22" i="4"/>
  <c r="P22" i="4" s="1"/>
  <c r="R22" i="4" s="1"/>
  <c r="O19" i="4"/>
  <c r="Q19" i="4" s="1"/>
  <c r="S19" i="4" s="1"/>
  <c r="L36" i="4"/>
  <c r="L25" i="4"/>
  <c r="Q9" i="4"/>
  <c r="S9" i="4" s="1"/>
  <c r="M21" i="4"/>
  <c r="L7" i="4"/>
  <c r="M7" i="4"/>
  <c r="O14" i="4"/>
  <c r="M14" i="4"/>
  <c r="O18" i="4"/>
  <c r="Q18" i="4" s="1"/>
  <c r="S18" i="4" s="1"/>
  <c r="M18" i="4"/>
  <c r="R30" i="4"/>
  <c r="M38" i="4"/>
  <c r="O38" i="4"/>
  <c r="Q38" i="4" s="1"/>
  <c r="S38" i="4" s="1"/>
  <c r="T7" i="4"/>
  <c r="AC7" i="4" s="1"/>
  <c r="Z7" i="4"/>
  <c r="R18" i="4"/>
  <c r="M35" i="4"/>
  <c r="O35" i="4"/>
  <c r="R38" i="4"/>
  <c r="N15" i="4"/>
  <c r="P15" i="4" s="1"/>
  <c r="L15" i="4"/>
  <c r="R24" i="4"/>
  <c r="P8" i="4"/>
  <c r="Z21" i="4"/>
  <c r="T21" i="4"/>
  <c r="R11" i="4"/>
  <c r="R28" i="4"/>
  <c r="R36" i="4"/>
  <c r="R39" i="4"/>
  <c r="M16" i="4"/>
  <c r="O16" i="4"/>
  <c r="Q16" i="4" s="1"/>
  <c r="S16" i="4" s="1"/>
  <c r="T25" i="4"/>
  <c r="Z25" i="4"/>
  <c r="R12" i="4"/>
  <c r="R16" i="4"/>
  <c r="R26" i="4"/>
  <c r="M40" i="4"/>
  <c r="O40" i="4"/>
  <c r="Q40" i="4" s="1"/>
  <c r="S40" i="4" s="1"/>
  <c r="M17" i="4"/>
  <c r="R20" i="4"/>
  <c r="R29" i="4"/>
  <c r="R37" i="4"/>
  <c r="R40" i="4"/>
  <c r="R23" i="4"/>
  <c r="O36" i="4"/>
  <c r="Q36" i="4" s="1"/>
  <c r="S36" i="4" s="1"/>
  <c r="R19" i="4"/>
  <c r="R32" i="4"/>
  <c r="O13" i="4"/>
  <c r="M13" i="4"/>
  <c r="O23" i="4"/>
  <c r="Q23" i="4" s="1"/>
  <c r="S23" i="4" s="1"/>
  <c r="M23" i="4"/>
  <c r="O33" i="4"/>
  <c r="M33" i="4"/>
  <c r="R9" i="4"/>
  <c r="R10" i="4"/>
  <c r="O27" i="4"/>
  <c r="M27" i="4"/>
  <c r="M37" i="4"/>
  <c r="L35" i="4"/>
  <c r="L14" i="4"/>
  <c r="L13" i="4"/>
  <c r="L33" i="4"/>
  <c r="N35" i="4"/>
  <c r="P35" i="4" s="1"/>
  <c r="L12" i="4"/>
  <c r="N14" i="4"/>
  <c r="P14" i="4" s="1"/>
  <c r="L32" i="4"/>
  <c r="N34" i="4"/>
  <c r="P34" i="4" s="1"/>
  <c r="N13" i="4"/>
  <c r="P13" i="4" s="1"/>
  <c r="N33" i="4"/>
  <c r="P33" i="4" s="1"/>
  <c r="L10" i="4"/>
  <c r="L30" i="4"/>
  <c r="M8" i="4"/>
  <c r="M28" i="4"/>
  <c r="L26" i="4"/>
  <c r="L24" i="4"/>
  <c r="M22" i="4"/>
  <c r="Q8" i="4" l="1"/>
  <c r="Q27" i="4"/>
  <c r="S27" i="4" s="1"/>
  <c r="AA27" i="4" s="1"/>
  <c r="Z27" i="4"/>
  <c r="V10" i="6"/>
  <c r="U10" i="6"/>
  <c r="AA10" i="6" s="1"/>
  <c r="V13" i="6"/>
  <c r="U13" i="6"/>
  <c r="AA13" i="6" s="1"/>
  <c r="S11" i="6"/>
  <c r="V12" i="6"/>
  <c r="U12" i="6"/>
  <c r="AA12" i="6" s="1"/>
  <c r="V8" i="6"/>
  <c r="V9" i="6"/>
  <c r="U9" i="6"/>
  <c r="R11" i="6"/>
  <c r="T11" i="6" s="1"/>
  <c r="O21" i="4"/>
  <c r="Q21" i="4" s="1"/>
  <c r="S21" i="4" s="1"/>
  <c r="Q33" i="4"/>
  <c r="S33" i="4" s="1"/>
  <c r="M20" i="4"/>
  <c r="O39" i="4"/>
  <c r="Q39" i="4" s="1"/>
  <c r="S39" i="4" s="1"/>
  <c r="AA39" i="4" s="1"/>
  <c r="M39" i="4"/>
  <c r="O7" i="4"/>
  <c r="Q7" i="4" s="1"/>
  <c r="S7" i="4" s="1"/>
  <c r="R34" i="4"/>
  <c r="AA20" i="4"/>
  <c r="Z20" i="4"/>
  <c r="U20" i="4"/>
  <c r="T20" i="4"/>
  <c r="AC20" i="4" s="1"/>
  <c r="O11" i="4"/>
  <c r="Q11" i="4" s="1"/>
  <c r="S11" i="4" s="1"/>
  <c r="U11" i="4" s="1"/>
  <c r="M11" i="4"/>
  <c r="R35" i="4"/>
  <c r="O25" i="4"/>
  <c r="Q25" i="4" s="1"/>
  <c r="S25" i="4" s="1"/>
  <c r="M25" i="4"/>
  <c r="O32" i="4"/>
  <c r="Q32" i="4" s="1"/>
  <c r="S32" i="4" s="1"/>
  <c r="AA32" i="4" s="1"/>
  <c r="M32" i="4"/>
  <c r="O26" i="4"/>
  <c r="Q26" i="4" s="1"/>
  <c r="S26" i="4" s="1"/>
  <c r="AA26" i="4" s="1"/>
  <c r="M26" i="4"/>
  <c r="T10" i="4"/>
  <c r="AC10" i="4" s="1"/>
  <c r="Z10" i="4"/>
  <c r="Z31" i="4"/>
  <c r="T31" i="4"/>
  <c r="R14" i="4"/>
  <c r="O24" i="4"/>
  <c r="Q24" i="4" s="1"/>
  <c r="S24" i="4" s="1"/>
  <c r="U24" i="4" s="1"/>
  <c r="M24" i="4"/>
  <c r="Z39" i="4"/>
  <c r="T39" i="4"/>
  <c r="AA23" i="4"/>
  <c r="T23" i="4"/>
  <c r="Z23" i="4"/>
  <c r="U23" i="4"/>
  <c r="Z26" i="4"/>
  <c r="T26" i="4"/>
  <c r="AC26" i="4" s="1"/>
  <c r="AA36" i="4"/>
  <c r="Z36" i="4"/>
  <c r="U36" i="4"/>
  <c r="T36" i="4"/>
  <c r="AC36" i="4" s="1"/>
  <c r="T24" i="4"/>
  <c r="Z24" i="4"/>
  <c r="Q13" i="4"/>
  <c r="S13" i="4" s="1"/>
  <c r="AA16" i="4"/>
  <c r="Z16" i="4"/>
  <c r="U16" i="4"/>
  <c r="T16" i="4"/>
  <c r="AC16" i="4" s="1"/>
  <c r="U28" i="4"/>
  <c r="T28" i="4"/>
  <c r="AC28" i="4" s="1"/>
  <c r="Z28" i="4"/>
  <c r="AA28" i="4"/>
  <c r="S8" i="4"/>
  <c r="R8" i="4"/>
  <c r="O12" i="4"/>
  <c r="Q12" i="4" s="1"/>
  <c r="S12" i="4" s="1"/>
  <c r="U12" i="4" s="1"/>
  <c r="M12" i="4"/>
  <c r="AA17" i="4"/>
  <c r="Z17" i="4"/>
  <c r="U17" i="4"/>
  <c r="T17" i="4"/>
  <c r="AC17" i="4" s="1"/>
  <c r="AA40" i="4"/>
  <c r="Z40" i="4"/>
  <c r="U40" i="4"/>
  <c r="T40" i="4"/>
  <c r="Z12" i="4"/>
  <c r="T12" i="4"/>
  <c r="R15" i="4"/>
  <c r="U9" i="4"/>
  <c r="T9" i="4"/>
  <c r="AC9" i="4" s="1"/>
  <c r="AA9" i="4"/>
  <c r="Z9" i="4"/>
  <c r="AA38" i="4"/>
  <c r="Z38" i="4"/>
  <c r="U38" i="4"/>
  <c r="T38" i="4"/>
  <c r="R33" i="4"/>
  <c r="Z32" i="4"/>
  <c r="T32" i="4"/>
  <c r="Z11" i="4"/>
  <c r="T11" i="4"/>
  <c r="O30" i="4"/>
  <c r="Q30" i="4" s="1"/>
  <c r="S30" i="4" s="1"/>
  <c r="AA30" i="4" s="1"/>
  <c r="M30" i="4"/>
  <c r="Q35" i="4"/>
  <c r="S35" i="4" s="1"/>
  <c r="O31" i="4"/>
  <c r="Q31" i="4" s="1"/>
  <c r="S31" i="4" s="1"/>
  <c r="U31" i="4" s="1"/>
  <c r="M31" i="4"/>
  <c r="AA22" i="4"/>
  <c r="Z22" i="4"/>
  <c r="T22" i="4"/>
  <c r="U22" i="4"/>
  <c r="M15" i="4"/>
  <c r="O15" i="4"/>
  <c r="Q15" i="4" s="1"/>
  <c r="S15" i="4" s="1"/>
  <c r="T30" i="4"/>
  <c r="AC30" i="4" s="1"/>
  <c r="Z30" i="4"/>
  <c r="O34" i="4"/>
  <c r="Q34" i="4" s="1"/>
  <c r="S34" i="4" s="1"/>
  <c r="M34" i="4"/>
  <c r="AA37" i="4"/>
  <c r="Z37" i="4"/>
  <c r="U37" i="4"/>
  <c r="T37" i="4"/>
  <c r="AC37" i="4" s="1"/>
  <c r="U29" i="4"/>
  <c r="T29" i="4"/>
  <c r="AC29" i="4" s="1"/>
  <c r="Z29" i="4"/>
  <c r="AA29" i="4"/>
  <c r="R13" i="4"/>
  <c r="AA19" i="4"/>
  <c r="Z19" i="4"/>
  <c r="U19" i="4"/>
  <c r="T19" i="4"/>
  <c r="AC19" i="4" s="1"/>
  <c r="M10" i="4"/>
  <c r="O10" i="4"/>
  <c r="Q10" i="4" s="1"/>
  <c r="S10" i="4" s="1"/>
  <c r="AA10" i="4" s="1"/>
  <c r="AA18" i="4"/>
  <c r="Z18" i="4"/>
  <c r="U18" i="4"/>
  <c r="T18" i="4"/>
  <c r="AC18" i="4" s="1"/>
  <c r="Q14" i="4"/>
  <c r="S14" i="4" s="1"/>
  <c r="U27" i="4" l="1"/>
  <c r="AD27" i="4" s="1"/>
  <c r="U39" i="4"/>
  <c r="AD9" i="4"/>
  <c r="AB10" i="6"/>
  <c r="U11" i="6"/>
  <c r="AA11" i="6" s="1"/>
  <c r="V11" i="6"/>
  <c r="AB12" i="6"/>
  <c r="V7" i="6"/>
  <c r="U7" i="6"/>
  <c r="AB13" i="6"/>
  <c r="U26" i="4"/>
  <c r="AD26" i="4" s="1"/>
  <c r="AA11" i="4"/>
  <c r="AA12" i="4"/>
  <c r="AA31" i="4"/>
  <c r="U32" i="4"/>
  <c r="AA24" i="4"/>
  <c r="AD17" i="4"/>
  <c r="U10" i="4"/>
  <c r="AD10" i="4" s="1"/>
  <c r="AD29" i="4"/>
  <c r="AD36" i="4"/>
  <c r="U21" i="4"/>
  <c r="AA21" i="4"/>
  <c r="AA7" i="4"/>
  <c r="U7" i="4"/>
  <c r="AD7" i="4" s="1"/>
  <c r="AD28" i="4"/>
  <c r="AD16" i="4"/>
  <c r="AD18" i="4"/>
  <c r="U25" i="4"/>
  <c r="AA25" i="4"/>
  <c r="U30" i="4"/>
  <c r="AD30" i="4" s="1"/>
  <c r="AA33" i="4"/>
  <c r="Z33" i="4"/>
  <c r="U33" i="4"/>
  <c r="T33" i="4"/>
  <c r="AD19" i="4"/>
  <c r="U8" i="4"/>
  <c r="T8" i="4"/>
  <c r="AC8" i="4" s="1"/>
  <c r="Z8" i="4"/>
  <c r="AA8" i="4"/>
  <c r="AA35" i="4"/>
  <c r="Z35" i="4"/>
  <c r="U35" i="4"/>
  <c r="T35" i="4"/>
  <c r="AC35" i="4" s="1"/>
  <c r="AA13" i="4"/>
  <c r="Z13" i="4"/>
  <c r="U13" i="4"/>
  <c r="T13" i="4"/>
  <c r="AD20" i="4"/>
  <c r="AA34" i="4"/>
  <c r="Z34" i="4"/>
  <c r="U34" i="4"/>
  <c r="T34" i="4"/>
  <c r="AC34" i="4" s="1"/>
  <c r="Z15" i="4"/>
  <c r="AA15" i="4"/>
  <c r="U15" i="4"/>
  <c r="T15" i="4"/>
  <c r="AD37" i="4"/>
  <c r="AA14" i="4"/>
  <c r="Z14" i="4"/>
  <c r="U14" i="4"/>
  <c r="T14" i="4"/>
  <c r="AB11" i="6" l="1"/>
  <c r="AD35" i="4"/>
  <c r="AD34" i="4"/>
  <c r="AD8" i="4"/>
</calcChain>
</file>

<file path=xl/sharedStrings.xml><?xml version="1.0" encoding="utf-8"?>
<sst xmlns="http://schemas.openxmlformats.org/spreadsheetml/2006/main" count="265" uniqueCount="179">
  <si>
    <t>uncertainty</t>
  </si>
  <si>
    <t>pipette</t>
  </si>
  <si>
    <t>um^3</t>
  </si>
  <si>
    <t>neff</t>
  </si>
  <si>
    <t>lambda</t>
  </si>
  <si>
    <t>um</t>
  </si>
  <si>
    <t>Size/mm</t>
  </si>
  <si>
    <t>Sample</t>
  </si>
  <si>
    <t>Volume_pip/uL</t>
  </si>
  <si>
    <t>d expected/um</t>
  </si>
  <si>
    <t>l expected/um</t>
  </si>
  <si>
    <t>d uc/um</t>
  </si>
  <si>
    <t>l uc/um</t>
  </si>
  <si>
    <t>V/um^3</t>
  </si>
  <si>
    <t>V uc/um^3</t>
  </si>
  <si>
    <t>V/2dL expected/um</t>
  </si>
  <si>
    <t>V/2dl uc/um</t>
  </si>
  <si>
    <t>A/um^2</t>
  </si>
  <si>
    <t>A uc/um^2</t>
  </si>
  <si>
    <t>Eps/arb</t>
  </si>
  <si>
    <t>Eps uc/arb</t>
  </si>
  <si>
    <t>theta/rad</t>
  </si>
  <si>
    <t>theta uc/rad</t>
  </si>
  <si>
    <t>h(0)/um</t>
  </si>
  <si>
    <t>h(0) uc/um</t>
  </si>
  <si>
    <t>m</t>
  </si>
  <si>
    <t>h_meas/um</t>
  </si>
  <si>
    <t>h_meas uc/um</t>
  </si>
  <si>
    <t>radius/um</t>
  </si>
  <si>
    <t>radius uc/um</t>
  </si>
  <si>
    <t>frac diff/arb</t>
  </si>
  <si>
    <t>frac diff uc/ arb</t>
  </si>
  <si>
    <t>6x6</t>
  </si>
  <si>
    <t>1a</t>
  </si>
  <si>
    <t>1b</t>
  </si>
  <si>
    <t>1c</t>
  </si>
  <si>
    <t>1d</t>
  </si>
  <si>
    <t>1e</t>
  </si>
  <si>
    <t>1f</t>
  </si>
  <si>
    <t>1g</t>
  </si>
  <si>
    <t>1h</t>
  </si>
  <si>
    <t>1i</t>
  </si>
  <si>
    <t>11x11</t>
  </si>
  <si>
    <t>2a</t>
  </si>
  <si>
    <t>2b</t>
  </si>
  <si>
    <t>2c</t>
  </si>
  <si>
    <t>2d</t>
  </si>
  <si>
    <t>2e</t>
  </si>
  <si>
    <t>2f</t>
  </si>
  <si>
    <t>2g</t>
  </si>
  <si>
    <t>2h</t>
  </si>
  <si>
    <t>2i</t>
  </si>
  <si>
    <t>2j</t>
  </si>
  <si>
    <t>16x13</t>
  </si>
  <si>
    <t>3a</t>
  </si>
  <si>
    <t>3b</t>
  </si>
  <si>
    <t>3d</t>
  </si>
  <si>
    <t>3c</t>
  </si>
  <si>
    <t>3e</t>
  </si>
  <si>
    <t>3f</t>
  </si>
  <si>
    <t>3g</t>
  </si>
  <si>
    <t>3h</t>
  </si>
  <si>
    <t>20x10</t>
  </si>
  <si>
    <t>4a</t>
  </si>
  <si>
    <t>4b</t>
  </si>
  <si>
    <t>4c</t>
  </si>
  <si>
    <t>4d</t>
  </si>
  <si>
    <t>4e</t>
  </si>
  <si>
    <t>4f</t>
  </si>
  <si>
    <t>4g</t>
  </si>
  <si>
    <t>&lt;10uL uncertainty V</t>
  </si>
  <si>
    <t>uL</t>
  </si>
  <si>
    <t>&gt;=10uL uncertainty V</t>
  </si>
  <si>
    <t>Corresponding Figure - to - data</t>
  </si>
  <si>
    <t>Figure</t>
  </si>
  <si>
    <t>Sheet</t>
  </si>
  <si>
    <t>Data</t>
  </si>
  <si>
    <t>Graphical abstract</t>
  </si>
  <si>
    <t>Sample 1c</t>
  </si>
  <si>
    <t>N/A</t>
  </si>
  <si>
    <t xml:space="preserve">N/A </t>
  </si>
  <si>
    <t>Sample 1a</t>
  </si>
  <si>
    <t>6x6mm, V,h(0), hmeas</t>
  </si>
  <si>
    <t>6a-d</t>
  </si>
  <si>
    <t>11x11mm, V,h(0), hmeas. Samples 2a,e,d,j</t>
  </si>
  <si>
    <t>6e-h</t>
  </si>
  <si>
    <t>16x13mm, V,h(0), hmeas. Samples 3a,b,c,h</t>
  </si>
  <si>
    <t>6i-l</t>
  </si>
  <si>
    <t>20x10mm, V,h(0), hmeas. Samples 4a,b,c,d</t>
  </si>
  <si>
    <t>7a</t>
  </si>
  <si>
    <t>Samples with a hmeas value for all confinement sizes, V/2dL,h(0), hmeas</t>
  </si>
  <si>
    <t>7b</t>
  </si>
  <si>
    <t>1,2</t>
  </si>
  <si>
    <t>Samples with a hmeas value for all confinement sizes, sheet 1,  fractional difference. For Fig i-l samples, sheet 2, green highlighted measured d and L, fractional difference. V/2dL on sheet 1 for all.</t>
  </si>
  <si>
    <t>Image 1</t>
  </si>
  <si>
    <t>Image 2-4</t>
  </si>
  <si>
    <t>8a,9a</t>
  </si>
  <si>
    <t>Samples 1a-c</t>
  </si>
  <si>
    <t>8b,9b</t>
  </si>
  <si>
    <t>Samples 2a,d,e</t>
  </si>
  <si>
    <t>8c,9c</t>
  </si>
  <si>
    <t>Samples 3a-c</t>
  </si>
  <si>
    <t>Contact angle 1= 73.574</t>
  </si>
  <si>
    <t>8d.9d</t>
  </si>
  <si>
    <t>Samples 4a,b,d</t>
  </si>
  <si>
    <t>Contact angle 2= 66.258</t>
  </si>
  <si>
    <t>S1</t>
  </si>
  <si>
    <t>Contact angle 3=70.551</t>
  </si>
  <si>
    <t>S2</t>
  </si>
  <si>
    <t>S3a-f</t>
  </si>
  <si>
    <t>11x11mm V,h(0), hmeas. Samples 2b,c,f,g,h,i</t>
  </si>
  <si>
    <t>S3g-j</t>
  </si>
  <si>
    <t>16x13mm V,h(0), hmeas. Samples 3d,e,f,g</t>
  </si>
  <si>
    <t>S3k-l</t>
  </si>
  <si>
    <t>20x10mm V,h(0), hmeas. Samples 4e,f</t>
  </si>
  <si>
    <t>Table 1b,d,f,g</t>
  </si>
  <si>
    <t>Sample 1a-c, theta, h(0), hmeas, radius</t>
  </si>
  <si>
    <t>Table 1c,e</t>
  </si>
  <si>
    <t>Theta measured in greenhighlight, h(0)</t>
  </si>
  <si>
    <t>Contact angle</t>
  </si>
  <si>
    <t>Image 1: E7 on polyimide. Image 2-4 E7 on silane</t>
  </si>
  <si>
    <t>pip</t>
  </si>
  <si>
    <t>pm</t>
  </si>
  <si>
    <t>Size</t>
  </si>
  <si>
    <t>d_meas uc/um</t>
  </si>
  <si>
    <t>l meas uc/um</t>
  </si>
  <si>
    <t>V_pip/um^3</t>
  </si>
  <si>
    <t>h_b = height from m value</t>
  </si>
  <si>
    <t>y inverted to make bottom side -ve</t>
  </si>
  <si>
    <t>x and y adjusted to start at edge of confinement</t>
  </si>
  <si>
    <t>xand y adjusted to centre around 0</t>
  </si>
  <si>
    <t>x-0.133-3/mm</t>
  </si>
  <si>
    <t>y-0.156-3/mm</t>
  </si>
  <si>
    <t>y inv..mm</t>
  </si>
  <si>
    <t>uc distance/mm</t>
  </si>
  <si>
    <t>h_bire/um</t>
  </si>
  <si>
    <t>h_bire uc/um</t>
  </si>
  <si>
    <t>Sample 3a</t>
  </si>
  <si>
    <t>x-0.287-6.5/mm</t>
  </si>
  <si>
    <t>y-0.021-8/mm</t>
  </si>
  <si>
    <t>y inv/mm</t>
  </si>
  <si>
    <t>distance uc/mm</t>
  </si>
  <si>
    <t>h/um</t>
  </si>
  <si>
    <t>h uc/um</t>
  </si>
  <si>
    <t>Sample 4a</t>
  </si>
  <si>
    <t>x-0.448-5/mm</t>
  </si>
  <si>
    <t>y-0.285-10/mm</t>
  </si>
  <si>
    <t>Sample 2e</t>
  </si>
  <si>
    <t>x</t>
  </si>
  <si>
    <t>y</t>
  </si>
  <si>
    <t>x-0.309-5.5</t>
  </si>
  <si>
    <t>y-0.289-5.5</t>
  </si>
  <si>
    <t>Sample 1b</t>
  </si>
  <si>
    <t>x-0.103-3/mm</t>
  </si>
  <si>
    <t>y-0.096-3/mm</t>
  </si>
  <si>
    <t>y. inv./mm</t>
  </si>
  <si>
    <t>h_b uc/um</t>
  </si>
  <si>
    <t>Sample 3b</t>
  </si>
  <si>
    <t>x-0.338-6.5/mm</t>
  </si>
  <si>
    <t>y+0.369-8/mm</t>
  </si>
  <si>
    <t>Sample 4b</t>
  </si>
  <si>
    <t>x-0.682-5/mm</t>
  </si>
  <si>
    <t>y-0.128-10/mm</t>
  </si>
  <si>
    <t>x-0.128-3/mm</t>
  </si>
  <si>
    <t>y-0.155-3/mm</t>
  </si>
  <si>
    <t>h_b/um</t>
  </si>
  <si>
    <t>Sample 3c</t>
  </si>
  <si>
    <t>x-0.399-6.5/mm</t>
  </si>
  <si>
    <t>y-0.25-8/mm</t>
  </si>
  <si>
    <t>Sample 4d</t>
  </si>
  <si>
    <t>x-0.92-5/mm</t>
  </si>
  <si>
    <t>y-2.518-10/mm</t>
  </si>
  <si>
    <t>Sample 2a</t>
  </si>
  <si>
    <t>x-0.194-5.5/mm</t>
  </si>
  <si>
    <t>y+0.153-5.5/mm</t>
  </si>
  <si>
    <t>h_b /um</t>
  </si>
  <si>
    <t>Sample 2d</t>
  </si>
  <si>
    <t>x-0.256-5.5/mm</t>
  </si>
  <si>
    <t>y-0.288-5.5/mm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</si>
</sst>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Times New Roman"/>
      <family val="1"/>
      <charset val="1"/>
    </font>
    <font>
      <sz val="12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2" xfId="0" applyBorder="1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4" xfId="0" applyBorder="1"/>
    <xf numFmtId="0" fontId="0" fillId="0" borderId="8" xfId="0" applyBorder="1"/>
    <xf numFmtId="0" fontId="0" fillId="0" borderId="9" xfId="0" applyBorder="1"/>
    <xf numFmtId="0" fontId="0" fillId="0" borderId="13" xfId="0" applyBorder="1"/>
    <xf numFmtId="0" fontId="0" fillId="0" borderId="7" xfId="0" applyBorder="1"/>
    <xf numFmtId="0" fontId="0" fillId="0" borderId="12" xfId="0" applyBorder="1"/>
    <xf numFmtId="0" fontId="0" fillId="0" borderId="10" xfId="0" applyBorder="1"/>
    <xf numFmtId="0" fontId="0" fillId="2" borderId="1" xfId="0" applyFill="1" applyBorder="1"/>
    <xf numFmtId="0" fontId="0" fillId="2" borderId="3" xfId="0" applyFill="1" applyBorder="1"/>
    <xf numFmtId="0" fontId="2" fillId="0" borderId="0" xfId="0" applyFont="1"/>
    <xf numFmtId="0" fontId="1" fillId="0" borderId="1" xfId="0" applyFont="1" applyBorder="1"/>
    <xf numFmtId="0" fontId="0" fillId="0" borderId="16" xfId="0" applyBorder="1"/>
    <xf numFmtId="0" fontId="0" fillId="0" borderId="21" xfId="0" applyBorder="1"/>
    <xf numFmtId="0" fontId="1" fillId="0" borderId="15" xfId="0" applyFont="1" applyBorder="1"/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/>
    <xf numFmtId="0" fontId="0" fillId="0" borderId="25" xfId="0" applyBorder="1"/>
    <xf numFmtId="0" fontId="0" fillId="0" borderId="26" xfId="0" applyBorder="1"/>
    <xf numFmtId="0" fontId="0" fillId="0" borderId="28" xfId="0" applyBorder="1"/>
    <xf numFmtId="0" fontId="0" fillId="0" borderId="30" xfId="0" applyBorder="1"/>
    <xf numFmtId="0" fontId="0" fillId="0" borderId="31" xfId="0" applyBorder="1"/>
    <xf numFmtId="0" fontId="1" fillId="0" borderId="35" xfId="0" applyFont="1" applyBorder="1"/>
    <xf numFmtId="0" fontId="0" fillId="0" borderId="36" xfId="0" applyBorder="1"/>
    <xf numFmtId="0" fontId="0" fillId="0" borderId="11" xfId="0" applyBorder="1"/>
    <xf numFmtId="0" fontId="0" fillId="0" borderId="37" xfId="0" applyBorder="1"/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1" fillId="0" borderId="29" xfId="0" applyFont="1" applyBorder="1"/>
    <xf numFmtId="0" fontId="3" fillId="0" borderId="13" xfId="0" applyFont="1" applyBorder="1"/>
    <xf numFmtId="0" fontId="0" fillId="0" borderId="0" xfId="0" applyAlignment="1">
      <alignment wrapText="1"/>
    </xf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1" xfId="0" applyBorder="1" applyAlignment="1">
      <alignment wrapText="1"/>
    </xf>
    <xf numFmtId="0" fontId="0" fillId="2" borderId="8" xfId="0" applyFill="1" applyBorder="1"/>
    <xf numFmtId="0" fontId="1" fillId="0" borderId="37" xfId="0" applyFont="1" applyBorder="1"/>
    <xf numFmtId="0" fontId="1" fillId="0" borderId="0" xfId="0" applyFont="1"/>
    <xf numFmtId="0" fontId="3" fillId="0" borderId="16" xfId="0" applyFon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45" xfId="0" applyBorder="1" applyAlignment="1">
      <alignment horizontal="center"/>
    </xf>
    <xf numFmtId="0" fontId="0" fillId="0" borderId="45" xfId="0" applyBorder="1" applyAlignment="1">
      <alignment horizontal="center" wrapText="1"/>
    </xf>
    <xf numFmtId="0" fontId="4" fillId="0" borderId="0" xfId="0" applyFont="1"/>
    <xf numFmtId="0" fontId="5" fillId="0" borderId="0" xfId="0" applyFont="1"/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779318</xdr:colOff>
      <xdr:row>42</xdr:row>
      <xdr:rowOff>136814</xdr:rowOff>
    </xdr:from>
    <xdr:to>
      <xdr:col>6</xdr:col>
      <xdr:colOff>1128663</xdr:colOff>
      <xdr:row>46</xdr:row>
      <xdr:rowOff>134840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D20F21F-D6A1-4331-AE9F-01E36DEE5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04409" y="8622723"/>
          <a:ext cx="4042719" cy="763836"/>
        </a:xfrm>
        <a:prstGeom prst="rect">
          <a:avLst/>
        </a:prstGeom>
      </xdr:spPr>
    </xdr:pic>
    <xdr:clientData/>
  </xdr:twoCellAnchor>
  <xdr:twoCellAnchor editAs="oneCell">
    <xdr:from>
      <xdr:col>8</xdr:col>
      <xdr:colOff>577215</xdr:colOff>
      <xdr:row>42</xdr:row>
      <xdr:rowOff>114819</xdr:rowOff>
    </xdr:from>
    <xdr:to>
      <xdr:col>11</xdr:col>
      <xdr:colOff>473867</xdr:colOff>
      <xdr:row>47</xdr:row>
      <xdr:rowOff>59436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2B4A7DA-B863-49EC-85F3-A42BCFAF2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405033" y="8600728"/>
          <a:ext cx="3141040" cy="908547"/>
        </a:xfrm>
        <a:prstGeom prst="rect">
          <a:avLst/>
        </a:prstGeom>
      </xdr:spPr>
    </xdr:pic>
    <xdr:clientData/>
  </xdr:twoCellAnchor>
  <xdr:twoCellAnchor editAs="oneCell">
    <xdr:from>
      <xdr:col>11</xdr:col>
      <xdr:colOff>437459</xdr:colOff>
      <xdr:row>41</xdr:row>
      <xdr:rowOff>187036</xdr:rowOff>
    </xdr:from>
    <xdr:to>
      <xdr:col>13</xdr:col>
      <xdr:colOff>664540</xdr:colOff>
      <xdr:row>47</xdr:row>
      <xdr:rowOff>59881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CAC36A8-585B-4968-9986-F03D461E16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521095" y="8482445"/>
          <a:ext cx="2872953" cy="1012035"/>
        </a:xfrm>
        <a:prstGeom prst="rect">
          <a:avLst/>
        </a:prstGeom>
      </xdr:spPr>
    </xdr:pic>
    <xdr:clientData/>
  </xdr:twoCellAnchor>
  <xdr:twoCellAnchor editAs="oneCell">
    <xdr:from>
      <xdr:col>13</xdr:col>
      <xdr:colOff>836988</xdr:colOff>
      <xdr:row>41</xdr:row>
      <xdr:rowOff>119149</xdr:rowOff>
    </xdr:from>
    <xdr:to>
      <xdr:col>16</xdr:col>
      <xdr:colOff>588040</xdr:colOff>
      <xdr:row>48</xdr:row>
      <xdr:rowOff>54355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DA7EA8D-73B6-4028-8FC5-C37384AC91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570306" y="8414558"/>
          <a:ext cx="2704841" cy="1261086"/>
        </a:xfrm>
        <a:prstGeom prst="rect">
          <a:avLst/>
        </a:prstGeom>
      </xdr:spPr>
    </xdr:pic>
    <xdr:clientData/>
  </xdr:twoCellAnchor>
  <xdr:twoCellAnchor editAs="oneCell">
    <xdr:from>
      <xdr:col>2</xdr:col>
      <xdr:colOff>500149</xdr:colOff>
      <xdr:row>49</xdr:row>
      <xdr:rowOff>184959</xdr:rowOff>
    </xdr:from>
    <xdr:to>
      <xdr:col>6</xdr:col>
      <xdr:colOff>1001231</xdr:colOff>
      <xdr:row>53</xdr:row>
      <xdr:rowOff>40158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E9F09F3-EBB5-4216-A8B8-D83217598F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677785" y="10004368"/>
          <a:ext cx="6927018" cy="617199"/>
        </a:xfrm>
        <a:prstGeom prst="rect">
          <a:avLst/>
        </a:prstGeom>
      </xdr:spPr>
    </xdr:pic>
    <xdr:clientData/>
  </xdr:twoCellAnchor>
  <xdr:twoCellAnchor editAs="oneCell">
    <xdr:from>
      <xdr:col>9</xdr:col>
      <xdr:colOff>443345</xdr:colOff>
      <xdr:row>49</xdr:row>
      <xdr:rowOff>71697</xdr:rowOff>
    </xdr:from>
    <xdr:to>
      <xdr:col>11</xdr:col>
      <xdr:colOff>1049868</xdr:colOff>
      <xdr:row>53</xdr:row>
      <xdr:rowOff>173001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2A93BE4-1C39-4685-AF1D-A0D002ED2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102436" y="9891106"/>
          <a:ext cx="3038688" cy="867114"/>
        </a:xfrm>
        <a:prstGeom prst="rect">
          <a:avLst/>
        </a:prstGeom>
      </xdr:spPr>
    </xdr:pic>
    <xdr:clientData/>
  </xdr:twoCellAnchor>
  <xdr:twoCellAnchor editAs="oneCell">
    <xdr:from>
      <xdr:col>11</xdr:col>
      <xdr:colOff>1376103</xdr:colOff>
      <xdr:row>48</xdr:row>
      <xdr:rowOff>133003</xdr:rowOff>
    </xdr:from>
    <xdr:to>
      <xdr:col>15</xdr:col>
      <xdr:colOff>821579</xdr:colOff>
      <xdr:row>54</xdr:row>
      <xdr:rowOff>59520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A81363B7-F477-4180-9A5B-3CB1A69E9C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459739" y="9761912"/>
          <a:ext cx="4077050" cy="1073327"/>
        </a:xfrm>
        <a:prstGeom prst="rect">
          <a:avLst/>
        </a:prstGeom>
      </xdr:spPr>
    </xdr:pic>
    <xdr:clientData/>
  </xdr:twoCellAnchor>
  <xdr:twoCellAnchor>
    <xdr:from>
      <xdr:col>2</xdr:col>
      <xdr:colOff>1325656</xdr:colOff>
      <xdr:row>51</xdr:row>
      <xdr:rowOff>112619</xdr:rowOff>
    </xdr:from>
    <xdr:to>
      <xdr:col>2</xdr:col>
      <xdr:colOff>1605643</xdr:colOff>
      <xdr:row>52</xdr:row>
      <xdr:rowOff>176892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F8536B22-3F0D-91C4-47AC-7950E6E66532}"/>
            </a:ext>
          </a:extLst>
        </xdr:cNvPr>
        <xdr:cNvSpPr txBox="1"/>
      </xdr:nvSpPr>
      <xdr:spPr>
        <a:xfrm>
          <a:off x="2495870" y="9909762"/>
          <a:ext cx="279987" cy="2547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600"/>
            <a:t>2a</a:t>
          </a:r>
        </a:p>
      </xdr:txBody>
    </xdr:sp>
    <xdr:clientData/>
  </xdr:twoCellAnchor>
  <xdr:twoCellAnchor editAs="oneCell">
    <xdr:from>
      <xdr:col>16</xdr:col>
      <xdr:colOff>935183</xdr:colOff>
      <xdr:row>48</xdr:row>
      <xdr:rowOff>121227</xdr:rowOff>
    </xdr:from>
    <xdr:to>
      <xdr:col>23</xdr:col>
      <xdr:colOff>632297</xdr:colOff>
      <xdr:row>52</xdr:row>
      <xdr:rowOff>174681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D3DEAB61-4907-B5BC-9FCB-8D15B6B128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7629910" y="9369136"/>
          <a:ext cx="6268325" cy="819264"/>
        </a:xfrm>
        <a:prstGeom prst="rect">
          <a:avLst/>
        </a:prstGeom>
      </xdr:spPr>
    </xdr:pic>
    <xdr:clientData/>
  </xdr:twoCellAnchor>
  <xdr:twoCellAnchor editAs="oneCell">
    <xdr:from>
      <xdr:col>8</xdr:col>
      <xdr:colOff>9525</xdr:colOff>
      <xdr:row>67</xdr:row>
      <xdr:rowOff>0</xdr:rowOff>
    </xdr:from>
    <xdr:to>
      <xdr:col>9</xdr:col>
      <xdr:colOff>838200</xdr:colOff>
      <xdr:row>71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6AEFDC-6E38-2C1C-0DFE-A54FDEA76369}"/>
            </a:ext>
            <a:ext uri="{147F2762-F138-4A5C-976F-8EAC2B608ADB}">
              <a16:predDERef xmlns:a16="http://schemas.microsoft.com/office/drawing/2014/main" pred="{D3DEAB61-4907-B5BC-9FCB-8D15B6B128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82150" y="13801725"/>
          <a:ext cx="1666875" cy="2295525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67</xdr:row>
      <xdr:rowOff>0</xdr:rowOff>
    </xdr:from>
    <xdr:to>
      <xdr:col>12</xdr:col>
      <xdr:colOff>609600</xdr:colOff>
      <xdr:row>67</xdr:row>
      <xdr:rowOff>1390650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A50EC932-F6BB-1A63-5538-F95576FB3270}"/>
            </a:ext>
            <a:ext uri="{147F2762-F138-4A5C-976F-8EAC2B608ADB}">
              <a16:predDERef xmlns:a16="http://schemas.microsoft.com/office/drawing/2014/main" pred="{E46AEFDC-6E38-2C1C-0DFE-A54FDEA76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2820650" y="13801725"/>
          <a:ext cx="2228850" cy="1390650"/>
        </a:xfrm>
        <a:prstGeom prst="rect">
          <a:avLst/>
        </a:prstGeom>
      </xdr:spPr>
    </xdr:pic>
    <xdr:clientData/>
  </xdr:twoCellAnchor>
  <xdr:twoCellAnchor editAs="oneCell">
    <xdr:from>
      <xdr:col>12</xdr:col>
      <xdr:colOff>638175</xdr:colOff>
      <xdr:row>67</xdr:row>
      <xdr:rowOff>0</xdr:rowOff>
    </xdr:from>
    <xdr:to>
      <xdr:col>15</xdr:col>
      <xdr:colOff>47625</xdr:colOff>
      <xdr:row>67</xdr:row>
      <xdr:rowOff>1476375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18BC6715-349F-221F-E87E-B08E1FA36D59}"/>
            </a:ext>
            <a:ext uri="{147F2762-F138-4A5C-976F-8EAC2B608ADB}">
              <a16:predDERef xmlns:a16="http://schemas.microsoft.com/office/drawing/2014/main" pred="{A50EC932-F6BB-1A63-5538-F95576FB32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5078075" y="13801725"/>
          <a:ext cx="2409825" cy="1476375"/>
        </a:xfrm>
        <a:prstGeom prst="rect">
          <a:avLst/>
        </a:prstGeom>
      </xdr:spPr>
    </xdr:pic>
    <xdr:clientData/>
  </xdr:twoCellAnchor>
  <xdr:twoCellAnchor editAs="oneCell">
    <xdr:from>
      <xdr:col>15</xdr:col>
      <xdr:colOff>114300</xdr:colOff>
      <xdr:row>67</xdr:row>
      <xdr:rowOff>95250</xdr:rowOff>
    </xdr:from>
    <xdr:to>
      <xdr:col>16</xdr:col>
      <xdr:colOff>838200</xdr:colOff>
      <xdr:row>68</xdr:row>
      <xdr:rowOff>85725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BB40B311-EC5D-2892-8418-1CA901E1C91C}"/>
            </a:ext>
            <a:ext uri="{147F2762-F138-4A5C-976F-8EAC2B608ADB}">
              <a16:predDERef xmlns:a16="http://schemas.microsoft.com/office/drawing/2014/main" pred="{18BC6715-349F-221F-E87E-B08E1FA36D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7554575" y="13896975"/>
          <a:ext cx="1714500" cy="1524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F5C29-6103-420B-BA88-3DADB7A390E9}">
  <dimension ref="C1:AD80"/>
  <sheetViews>
    <sheetView tabSelected="1" topLeftCell="A38" zoomScale="70" zoomScaleNormal="70" workbookViewId="0">
      <selection activeCell="E80" sqref="E80"/>
    </sheetView>
  </sheetViews>
  <sheetFormatPr defaultColWidth="8.85546875" defaultRowHeight="15" x14ac:dyDescent="0.25"/>
  <cols>
    <col min="3" max="3" width="30.140625" customWidth="1"/>
    <col min="4" max="4" width="10.5703125" bestFit="1" customWidth="1"/>
    <col min="5" max="5" width="36.5703125" bestFit="1" customWidth="1"/>
    <col min="6" max="6" width="18.7109375" bestFit="1" customWidth="1"/>
    <col min="7" max="7" width="17.85546875" bestFit="1" customWidth="1"/>
    <col min="8" max="8" width="12" customWidth="1"/>
    <col min="9" max="9" width="12.5703125" bestFit="1" customWidth="1"/>
    <col min="10" max="10" width="21.7109375" bestFit="1" customWidth="1"/>
    <col min="11" max="11" width="14.42578125" bestFit="1" customWidth="1"/>
    <col min="12" max="12" width="24.28515625" bestFit="1" customWidth="1"/>
    <col min="13" max="13" width="15.28515625" bestFit="1" customWidth="1"/>
    <col min="14" max="18" width="14.85546875" bestFit="1" customWidth="1"/>
    <col min="19" max="19" width="15.7109375" bestFit="1" customWidth="1"/>
    <col min="20" max="21" width="14.85546875" bestFit="1" customWidth="1"/>
    <col min="23" max="23" width="14.5703125" bestFit="1" customWidth="1"/>
    <col min="24" max="24" width="18.28515625" bestFit="1" customWidth="1"/>
    <col min="26" max="26" width="12" bestFit="1" customWidth="1"/>
    <col min="27" max="27" width="16" bestFit="1" customWidth="1"/>
    <col min="29" max="29" width="17" bestFit="1" customWidth="1"/>
    <col min="30" max="30" width="21.42578125" bestFit="1" customWidth="1"/>
  </cols>
  <sheetData>
    <row r="1" spans="3:30" x14ac:dyDescent="0.25">
      <c r="F1" t="s">
        <v>0</v>
      </c>
      <c r="G1" s="2" t="s">
        <v>1</v>
      </c>
      <c r="H1" s="2">
        <v>10000000</v>
      </c>
      <c r="I1" t="s">
        <v>2</v>
      </c>
      <c r="J1" s="16"/>
      <c r="V1" t="s">
        <v>3</v>
      </c>
      <c r="W1">
        <v>0.1</v>
      </c>
      <c r="X1" s="40"/>
    </row>
    <row r="2" spans="3:30" x14ac:dyDescent="0.25">
      <c r="G2" s="2" t="s">
        <v>1</v>
      </c>
      <c r="H2" s="2">
        <v>100000000</v>
      </c>
      <c r="I2" t="s">
        <v>2</v>
      </c>
      <c r="U2" t="s">
        <v>0</v>
      </c>
      <c r="V2" t="s">
        <v>4</v>
      </c>
      <c r="W2">
        <v>0.53</v>
      </c>
      <c r="X2" t="s">
        <v>5</v>
      </c>
    </row>
    <row r="5" spans="3:30" ht="15.75" thickBot="1" x14ac:dyDescent="0.3"/>
    <row r="6" spans="3:30" ht="15.75" thickBot="1" x14ac:dyDescent="0.3">
      <c r="C6" s="20" t="s">
        <v>6</v>
      </c>
      <c r="D6" s="21" t="s">
        <v>7</v>
      </c>
      <c r="E6" s="22" t="s">
        <v>8</v>
      </c>
      <c r="F6" s="22" t="s">
        <v>9</v>
      </c>
      <c r="G6" s="22" t="s">
        <v>10</v>
      </c>
      <c r="H6" s="22" t="s">
        <v>11</v>
      </c>
      <c r="I6" s="22" t="s">
        <v>12</v>
      </c>
      <c r="J6" s="22" t="s">
        <v>13</v>
      </c>
      <c r="K6" s="38" t="s">
        <v>14</v>
      </c>
      <c r="L6" s="29" t="s">
        <v>15</v>
      </c>
      <c r="M6" s="22" t="s">
        <v>16</v>
      </c>
      <c r="N6" s="22" t="s">
        <v>17</v>
      </c>
      <c r="O6" s="22" t="s">
        <v>18</v>
      </c>
      <c r="P6" s="22" t="s">
        <v>19</v>
      </c>
      <c r="Q6" s="22" t="s">
        <v>20</v>
      </c>
      <c r="R6" s="22" t="s">
        <v>21</v>
      </c>
      <c r="S6" s="22" t="s">
        <v>22</v>
      </c>
      <c r="T6" s="22" t="s">
        <v>23</v>
      </c>
      <c r="U6" s="23" t="s">
        <v>24</v>
      </c>
      <c r="V6" s="29" t="s">
        <v>25</v>
      </c>
      <c r="W6" s="22" t="s">
        <v>26</v>
      </c>
      <c r="X6" s="23" t="s">
        <v>27</v>
      </c>
      <c r="Y6" s="32"/>
      <c r="Z6" s="29" t="s">
        <v>28</v>
      </c>
      <c r="AA6" s="23" t="s">
        <v>29</v>
      </c>
      <c r="AB6" s="32"/>
      <c r="AC6" s="29" t="s">
        <v>30</v>
      </c>
      <c r="AD6" s="23" t="s">
        <v>31</v>
      </c>
    </row>
    <row r="7" spans="3:30" x14ac:dyDescent="0.25">
      <c r="C7" s="58" t="s">
        <v>32</v>
      </c>
      <c r="D7" s="24" t="s">
        <v>33</v>
      </c>
      <c r="E7" s="5">
        <v>0.5</v>
      </c>
      <c r="F7" s="5">
        <v>3000</v>
      </c>
      <c r="G7" s="5">
        <v>6000</v>
      </c>
      <c r="H7" s="5">
        <v>54.919908466819216</v>
      </c>
      <c r="I7" s="5">
        <v>54.919908466819216</v>
      </c>
      <c r="J7" s="5">
        <f t="shared" ref="J7:J40" si="0">E7*10^9</f>
        <v>500000000</v>
      </c>
      <c r="K7" s="27">
        <f t="shared" ref="K7:K14" si="1">$H$1</f>
        <v>10000000</v>
      </c>
      <c r="L7" s="4">
        <f t="shared" ref="L7:L40" si="2">J7/(2*F7*G7)</f>
        <v>13.888888888888889</v>
      </c>
      <c r="M7" s="5">
        <f t="shared" ref="M7:M40" si="3">SQRT(((1/(2*F7*G7))^2)*((K7^2)+((((-J7)/F7)^2)*(H7^2))+((((-J7)/G7)^2)*(I7^2))))</f>
        <v>0.39745432204337106</v>
      </c>
      <c r="N7" s="5">
        <f t="shared" ref="N7:N40" si="4">J7/G7</f>
        <v>83333.333333333328</v>
      </c>
      <c r="O7" s="5">
        <f t="shared" ref="O7:O40" si="5">SQRT((((1/G7)^2)*(K7^2))+((((-J7)/(G7^2))^2)*(I7^2)))</f>
        <v>1832.9227415854448</v>
      </c>
      <c r="P7" s="5">
        <f t="shared" ref="P7:P40" si="6">N7/(F7^2)</f>
        <v>9.2592592592592587E-3</v>
      </c>
      <c r="Q7" s="5">
        <f t="shared" ref="Q7:Q40" si="7">SQRT(((1/(F7^2))^2)*((O7^2)+((((-2*N7)/F7)^2)*(H7^2))))</f>
        <v>3.9548148117456595E-4</v>
      </c>
      <c r="R7" s="5">
        <f>2*_xlfn.ACOT(4/(3*P7))</f>
        <v>1.3888665630031102E-2</v>
      </c>
      <c r="S7" s="5">
        <f>SQRT(((8/((3*(P7^2))*(1+((4/(3*P7))^2))))^2)*(Q7^2))</f>
        <v>5.9319361481669007E-4</v>
      </c>
      <c r="T7" s="5">
        <f t="shared" ref="T7:T40" si="8">F7*(_xlfn.CSC(R7)-_xlfn.COT(R7))</f>
        <v>20.833333333328596</v>
      </c>
      <c r="U7" s="6">
        <f t="shared" ref="U7:U40" si="9">SQRT((((_xlfn.CSC(R7)-_xlfn.COT(R7))^2)*(H7^2))+(((F7*(((_xlfn.CSC(R7)^2))-(_xlfn.COT(R7)*(_xlfn.CSC(R7)))))^2)*(S7^2)))</f>
        <v>0.96812207886891999</v>
      </c>
      <c r="V7" s="4">
        <v>6</v>
      </c>
      <c r="W7" s="5">
        <f>(V7*0.53)/0.1</f>
        <v>31.8</v>
      </c>
      <c r="X7" s="6">
        <f>SQRT((1/(0.1^2))*(((0.53*1)^2)+((V7*0.04)^2)))</f>
        <v>5.818075283115542</v>
      </c>
      <c r="Y7" s="33"/>
      <c r="Z7" s="4">
        <f t="shared" ref="Z7:Z40" si="10">F7/SIN(R7)</f>
        <v>216010.41666666669</v>
      </c>
      <c r="AA7" s="6">
        <f t="shared" ref="AA7:AA40" si="11">SQRT(((1/(SIN(R7)))^2)*((H7^2)+(((-F7*_xlfn.COT(R7))^2)*(S7^2))))</f>
        <v>10037.155905339536</v>
      </c>
      <c r="AB7" s="33"/>
      <c r="AC7" s="4">
        <f>(W7-T7)/W7</f>
        <v>0.34486373165633344</v>
      </c>
      <c r="AD7" s="6">
        <f>SQRT(((1/W7)^2)*((U7^2)+(((T7/W7)^2)*(X7^2))))</f>
        <v>0.12366849419829544</v>
      </c>
    </row>
    <row r="8" spans="3:30" x14ac:dyDescent="0.25">
      <c r="C8" s="59"/>
      <c r="D8" s="18" t="s">
        <v>34</v>
      </c>
      <c r="E8" s="2">
        <v>1</v>
      </c>
      <c r="F8" s="2">
        <v>3000</v>
      </c>
      <c r="G8" s="2">
        <v>6000</v>
      </c>
      <c r="H8" s="2">
        <v>58.158329266289059</v>
      </c>
      <c r="I8" s="2">
        <v>58.158329266289059</v>
      </c>
      <c r="J8" s="2">
        <f t="shared" si="0"/>
        <v>1000000000</v>
      </c>
      <c r="K8" s="28">
        <f t="shared" si="1"/>
        <v>10000000</v>
      </c>
      <c r="L8" s="10">
        <f t="shared" si="2"/>
        <v>27.777777777777779</v>
      </c>
      <c r="M8" s="2">
        <f t="shared" si="3"/>
        <v>0.66305536023361966</v>
      </c>
      <c r="N8" s="2">
        <f t="shared" si="4"/>
        <v>166666.66666666666</v>
      </c>
      <c r="O8" s="2">
        <f t="shared" si="5"/>
        <v>2321.1306683405128</v>
      </c>
      <c r="P8" s="2">
        <f t="shared" si="6"/>
        <v>1.8518518518518517E-2</v>
      </c>
      <c r="Q8" s="2">
        <f t="shared" si="7"/>
        <v>7.6291808539820285E-4</v>
      </c>
      <c r="R8" s="2">
        <f t="shared" ref="R8:R40" si="12">2*_xlfn.ACOT(4/(3*P8))</f>
        <v>2.7775991861934145E-2</v>
      </c>
      <c r="S8" s="2">
        <f t="shared" ref="S8:S40" si="13">SQRT(((8/((3*(P8^2))*(1+((4/(3*P8))^2))))^2)*(Q8^2))</f>
        <v>1.1441564189115575E-3</v>
      </c>
      <c r="T8" s="2">
        <f t="shared" si="8"/>
        <v>41.666666666678509</v>
      </c>
      <c r="U8" s="7">
        <f t="shared" si="9"/>
        <v>1.8971202455001639</v>
      </c>
      <c r="V8" s="10">
        <v>8</v>
      </c>
      <c r="W8" s="2">
        <f t="shared" ref="W8:W40" si="14">(V8*0.53)/0.1</f>
        <v>42.4</v>
      </c>
      <c r="X8" s="7">
        <f t="shared" ref="X8:X40" si="15">SQRT((1/(0.1^2))*(((0.53*1)^2)+((V8*0.04)^2)))</f>
        <v>6.1911226768656427</v>
      </c>
      <c r="Y8" s="34"/>
      <c r="Z8" s="10">
        <f t="shared" si="10"/>
        <v>108020.83333333334</v>
      </c>
      <c r="AA8" s="7">
        <f t="shared" si="11"/>
        <v>4916.7310957311356</v>
      </c>
      <c r="AB8" s="34"/>
      <c r="AC8" s="10">
        <f t="shared" ref="AC8:AC37" si="16">(W8-T8)/W8</f>
        <v>1.7295597483997394E-2</v>
      </c>
      <c r="AD8" s="7">
        <f t="shared" ref="AD8:AD37" si="17">SQRT(((1/W8)^2)*((U8^2)+(((T8/W8)^2)*(X8^2))))</f>
        <v>0.15030571868107709</v>
      </c>
    </row>
    <row r="9" spans="3:30" x14ac:dyDescent="0.25">
      <c r="C9" s="59"/>
      <c r="D9" s="18" t="s">
        <v>35</v>
      </c>
      <c r="E9" s="2">
        <v>1.8</v>
      </c>
      <c r="F9" s="2">
        <v>3000</v>
      </c>
      <c r="G9" s="2">
        <v>6000</v>
      </c>
      <c r="H9" s="2">
        <v>54.836261208874511</v>
      </c>
      <c r="I9" s="2">
        <v>54.836261208874511</v>
      </c>
      <c r="J9" s="2">
        <f t="shared" si="0"/>
        <v>1800000000</v>
      </c>
      <c r="K9" s="28">
        <f t="shared" si="1"/>
        <v>10000000</v>
      </c>
      <c r="L9" s="10">
        <f t="shared" si="2"/>
        <v>50</v>
      </c>
      <c r="M9" s="2">
        <f t="shared" si="3"/>
        <v>1.058897121089736</v>
      </c>
      <c r="N9" s="2">
        <f t="shared" si="4"/>
        <v>300000</v>
      </c>
      <c r="O9" s="2">
        <f t="shared" si="5"/>
        <v>3208.6315831203756</v>
      </c>
      <c r="P9" s="2">
        <f t="shared" si="6"/>
        <v>3.3333333333333333E-2</v>
      </c>
      <c r="Q9" s="2">
        <f t="shared" si="7"/>
        <v>1.2696647675127235E-3</v>
      </c>
      <c r="R9" s="2">
        <f t="shared" si="12"/>
        <v>4.9989587237840319E-2</v>
      </c>
      <c r="S9" s="2">
        <f t="shared" si="13"/>
        <v>1.9033075840290672E-3</v>
      </c>
      <c r="T9" s="2">
        <f t="shared" si="8"/>
        <v>75.000000000006395</v>
      </c>
      <c r="U9" s="7">
        <f t="shared" si="9"/>
        <v>3.1686560025959949</v>
      </c>
      <c r="V9" s="10">
        <v>11</v>
      </c>
      <c r="W9" s="2">
        <f t="shared" si="14"/>
        <v>58.3</v>
      </c>
      <c r="X9" s="7">
        <f t="shared" si="15"/>
        <v>6.8883960397178088</v>
      </c>
      <c r="Y9" s="34"/>
      <c r="Z9" s="10">
        <f t="shared" si="10"/>
        <v>60037.5</v>
      </c>
      <c r="AA9" s="7">
        <f t="shared" si="11"/>
        <v>2533.9338928101674</v>
      </c>
      <c r="AB9" s="34"/>
      <c r="AC9" s="10">
        <f t="shared" si="16"/>
        <v>-0.28644939965705657</v>
      </c>
      <c r="AD9" s="7">
        <f t="shared" si="17"/>
        <v>0.16142452274894462</v>
      </c>
    </row>
    <row r="10" spans="3:30" x14ac:dyDescent="0.25">
      <c r="C10" s="59"/>
      <c r="D10" s="18" t="s">
        <v>36</v>
      </c>
      <c r="E10" s="2">
        <v>3</v>
      </c>
      <c r="F10" s="2">
        <v>3000</v>
      </c>
      <c r="G10" s="2">
        <v>6000</v>
      </c>
      <c r="H10" s="2">
        <v>58.631912274932859</v>
      </c>
      <c r="I10" s="2">
        <v>58.631912274932859</v>
      </c>
      <c r="J10" s="2">
        <f t="shared" si="0"/>
        <v>3000000000</v>
      </c>
      <c r="K10" s="28">
        <f t="shared" si="1"/>
        <v>10000000</v>
      </c>
      <c r="L10" s="10">
        <f t="shared" si="2"/>
        <v>83.333333333333329</v>
      </c>
      <c r="M10" s="2">
        <f t="shared" si="3"/>
        <v>1.8419675515209069</v>
      </c>
      <c r="N10" s="2">
        <f t="shared" si="4"/>
        <v>500000</v>
      </c>
      <c r="O10" s="2">
        <f t="shared" si="5"/>
        <v>5162.4318242844492</v>
      </c>
      <c r="P10" s="2">
        <f t="shared" si="6"/>
        <v>5.5555555555555552E-2</v>
      </c>
      <c r="Q10" s="2">
        <f t="shared" si="7"/>
        <v>2.2460321538932165E-3</v>
      </c>
      <c r="R10" s="2">
        <f t="shared" si="12"/>
        <v>8.3285158197176842E-2</v>
      </c>
      <c r="S10" s="2">
        <f t="shared" si="13"/>
        <v>3.3632093257603794E-3</v>
      </c>
      <c r="T10" s="2">
        <f t="shared" si="8"/>
        <v>124.99999999999822</v>
      </c>
      <c r="U10" s="7">
        <f t="shared" si="9"/>
        <v>5.6130940308827411</v>
      </c>
      <c r="V10" s="10">
        <v>21</v>
      </c>
      <c r="W10" s="2">
        <f t="shared" si="14"/>
        <v>111.3</v>
      </c>
      <c r="X10" s="7">
        <f t="shared" si="15"/>
        <v>9.9322706366671252</v>
      </c>
      <c r="Y10" s="34"/>
      <c r="Z10" s="10">
        <f t="shared" si="10"/>
        <v>36062.5</v>
      </c>
      <c r="AA10" s="7">
        <f t="shared" si="11"/>
        <v>1614.8293011777307</v>
      </c>
      <c r="AB10" s="34"/>
      <c r="AC10" s="10">
        <f t="shared" si="16"/>
        <v>-0.12309074573223923</v>
      </c>
      <c r="AD10" s="7">
        <f t="shared" si="17"/>
        <v>0.11219664007332565</v>
      </c>
    </row>
    <row r="11" spans="3:30" x14ac:dyDescent="0.25">
      <c r="C11" s="59"/>
      <c r="D11" s="18" t="s">
        <v>37</v>
      </c>
      <c r="E11" s="2">
        <v>5</v>
      </c>
      <c r="F11" s="2">
        <v>3000</v>
      </c>
      <c r="G11" s="2">
        <v>6000</v>
      </c>
      <c r="H11" s="2">
        <v>58.631912274932859</v>
      </c>
      <c r="I11" s="2">
        <v>58.631912274932859</v>
      </c>
      <c r="J11" s="2">
        <f t="shared" si="0"/>
        <v>5000000000</v>
      </c>
      <c r="K11" s="28">
        <f t="shared" si="1"/>
        <v>10000000</v>
      </c>
      <c r="L11" s="10">
        <f t="shared" si="2"/>
        <v>138.88888888888889</v>
      </c>
      <c r="M11" s="2">
        <f t="shared" si="3"/>
        <v>3.0475225570245952</v>
      </c>
      <c r="N11" s="2">
        <f t="shared" si="4"/>
        <v>833333.33333333337</v>
      </c>
      <c r="O11" s="2">
        <f t="shared" si="5"/>
        <v>8312.1271115372783</v>
      </c>
      <c r="P11" s="2">
        <f t="shared" si="6"/>
        <v>9.2592592592592601E-2</v>
      </c>
      <c r="Q11" s="2">
        <f t="shared" si="7"/>
        <v>3.7352348440680698E-3</v>
      </c>
      <c r="R11" s="2">
        <f t="shared" si="12"/>
        <v>0.13866626737641718</v>
      </c>
      <c r="S11" s="2">
        <f t="shared" si="13"/>
        <v>5.5759620171766762E-3</v>
      </c>
      <c r="T11" s="2">
        <f t="shared" si="8"/>
        <v>208.33333333333394</v>
      </c>
      <c r="U11" s="7">
        <f t="shared" si="9"/>
        <v>9.3386463283292311</v>
      </c>
      <c r="V11" s="10"/>
      <c r="W11" s="2">
        <f t="shared" si="14"/>
        <v>0</v>
      </c>
      <c r="X11" s="7">
        <f t="shared" si="15"/>
        <v>5.3</v>
      </c>
      <c r="Y11" s="34"/>
      <c r="Z11" s="10">
        <f t="shared" si="10"/>
        <v>21704.166666666664</v>
      </c>
      <c r="AA11" s="7">
        <f t="shared" si="11"/>
        <v>965.34373136270915</v>
      </c>
      <c r="AB11" s="34"/>
      <c r="AC11" s="10"/>
      <c r="AD11" s="7"/>
    </row>
    <row r="12" spans="3:30" x14ac:dyDescent="0.25">
      <c r="C12" s="59"/>
      <c r="D12" s="18" t="s">
        <v>38</v>
      </c>
      <c r="E12" s="2">
        <v>7</v>
      </c>
      <c r="F12" s="2">
        <v>3000</v>
      </c>
      <c r="G12" s="2">
        <v>6000</v>
      </c>
      <c r="H12" s="2">
        <v>58.536585365853661</v>
      </c>
      <c r="I12" s="2">
        <v>58.536585365853661</v>
      </c>
      <c r="J12" s="2">
        <f t="shared" si="0"/>
        <v>7000000000</v>
      </c>
      <c r="K12" s="28">
        <f t="shared" si="1"/>
        <v>10000000</v>
      </c>
      <c r="L12" s="10">
        <f t="shared" si="2"/>
        <v>194.44444444444446</v>
      </c>
      <c r="M12" s="2">
        <f t="shared" si="3"/>
        <v>4.2509487599976019</v>
      </c>
      <c r="N12" s="2">
        <f t="shared" si="4"/>
        <v>1166666.6666666667</v>
      </c>
      <c r="O12" s="2">
        <f t="shared" si="5"/>
        <v>11503.490462252024</v>
      </c>
      <c r="P12" s="2">
        <f t="shared" si="6"/>
        <v>0.12962962962962965</v>
      </c>
      <c r="Q12" s="2">
        <f t="shared" si="7"/>
        <v>5.2176937024892229E-3</v>
      </c>
      <c r="R12" s="2">
        <f t="shared" si="12"/>
        <v>0.19383525558872611</v>
      </c>
      <c r="S12" s="2">
        <f t="shared" si="13"/>
        <v>7.7532555380386376E-3</v>
      </c>
      <c r="T12" s="2">
        <f t="shared" si="8"/>
        <v>291.66666666666697</v>
      </c>
      <c r="U12" s="7">
        <f t="shared" si="9"/>
        <v>13.046504784716317</v>
      </c>
      <c r="V12" s="10"/>
      <c r="W12" s="2">
        <f t="shared" si="14"/>
        <v>0</v>
      </c>
      <c r="X12" s="7">
        <f t="shared" si="15"/>
        <v>5.3</v>
      </c>
      <c r="Y12" s="34"/>
      <c r="Z12" s="10">
        <f t="shared" si="10"/>
        <v>15574.40476190476</v>
      </c>
      <c r="AA12" s="7">
        <f t="shared" si="11"/>
        <v>686.11185081089491</v>
      </c>
      <c r="AB12" s="34"/>
      <c r="AC12" s="10"/>
      <c r="AD12" s="7"/>
    </row>
    <row r="13" spans="3:30" x14ac:dyDescent="0.25">
      <c r="C13" s="59"/>
      <c r="D13" s="48" t="s">
        <v>39</v>
      </c>
      <c r="E13" s="2">
        <v>8</v>
      </c>
      <c r="F13" s="2">
        <v>3000</v>
      </c>
      <c r="G13" s="2">
        <v>6000</v>
      </c>
      <c r="H13" s="2">
        <v>58.064506763789232</v>
      </c>
      <c r="I13" s="2">
        <v>58.064506763789232</v>
      </c>
      <c r="J13" s="2">
        <f t="shared" si="0"/>
        <v>8000000000</v>
      </c>
      <c r="K13" s="28">
        <f t="shared" si="1"/>
        <v>10000000</v>
      </c>
      <c r="L13" s="10">
        <f t="shared" si="2"/>
        <v>222.22222222222223</v>
      </c>
      <c r="M13" s="2">
        <f t="shared" si="3"/>
        <v>4.8167638118858713</v>
      </c>
      <c r="N13" s="2">
        <f t="shared" si="4"/>
        <v>1333333.3333333333</v>
      </c>
      <c r="O13" s="2">
        <f t="shared" si="5"/>
        <v>13010.417375417828</v>
      </c>
      <c r="P13" s="2">
        <f t="shared" si="6"/>
        <v>0.14814814814814814</v>
      </c>
      <c r="Q13" s="2">
        <f t="shared" si="7"/>
        <v>5.9141615775128945E-3</v>
      </c>
      <c r="R13" s="2">
        <f t="shared" si="12"/>
        <v>0.22131444234779127</v>
      </c>
      <c r="S13" s="2">
        <f t="shared" si="13"/>
        <v>8.7630564837538633E-3</v>
      </c>
      <c r="T13" s="2">
        <f t="shared" si="8"/>
        <v>333.33333333333479</v>
      </c>
      <c r="U13" s="7">
        <f t="shared" si="9"/>
        <v>14.788370875409422</v>
      </c>
      <c r="V13" s="10"/>
      <c r="W13" s="2">
        <f t="shared" si="14"/>
        <v>0</v>
      </c>
      <c r="X13" s="7">
        <f t="shared" si="15"/>
        <v>5.3</v>
      </c>
      <c r="Y13" s="34"/>
      <c r="Z13" s="10">
        <f t="shared" si="10"/>
        <v>13666.666666666668</v>
      </c>
      <c r="AA13" s="7">
        <f t="shared" si="11"/>
        <v>594.37778220890152</v>
      </c>
      <c r="AB13" s="34"/>
      <c r="AC13" s="10"/>
      <c r="AD13" s="7"/>
    </row>
    <row r="14" spans="3:30" x14ac:dyDescent="0.25">
      <c r="C14" s="59"/>
      <c r="D14" s="18" t="s">
        <v>40</v>
      </c>
      <c r="E14" s="2">
        <v>9</v>
      </c>
      <c r="F14" s="2">
        <v>3000</v>
      </c>
      <c r="G14" s="2">
        <v>6000</v>
      </c>
      <c r="H14" s="2">
        <v>60.810821082908966</v>
      </c>
      <c r="I14" s="2">
        <v>60.810821082908966</v>
      </c>
      <c r="J14" s="2">
        <f t="shared" si="0"/>
        <v>9000000000</v>
      </c>
      <c r="K14" s="28">
        <f t="shared" si="1"/>
        <v>10000000</v>
      </c>
      <c r="L14" s="10">
        <f t="shared" si="2"/>
        <v>250</v>
      </c>
      <c r="M14" s="2">
        <f t="shared" si="3"/>
        <v>5.6725190747457725</v>
      </c>
      <c r="N14" s="2">
        <f t="shared" si="4"/>
        <v>1500000</v>
      </c>
      <c r="O14" s="2">
        <f t="shared" si="5"/>
        <v>15293.790417237175</v>
      </c>
      <c r="P14" s="2">
        <f t="shared" si="6"/>
        <v>0.16666666666666666</v>
      </c>
      <c r="Q14" s="2">
        <f t="shared" si="7"/>
        <v>6.9671681425963264E-3</v>
      </c>
      <c r="R14" s="2">
        <f t="shared" si="12"/>
        <v>0.24870998909352288</v>
      </c>
      <c r="S14" s="2">
        <f t="shared" si="13"/>
        <v>1.0289971410603806E-2</v>
      </c>
      <c r="T14" s="2">
        <f t="shared" si="8"/>
        <v>375</v>
      </c>
      <c r="U14" s="7">
        <f t="shared" si="9"/>
        <v>17.421870192911143</v>
      </c>
      <c r="V14" s="10"/>
      <c r="W14" s="2">
        <f t="shared" si="14"/>
        <v>0</v>
      </c>
      <c r="X14" s="7">
        <f t="shared" si="15"/>
        <v>5.3</v>
      </c>
      <c r="Y14" s="34"/>
      <c r="Z14" s="10">
        <f t="shared" si="10"/>
        <v>12187.5</v>
      </c>
      <c r="AA14" s="7">
        <f t="shared" si="11"/>
        <v>552.14782882986037</v>
      </c>
      <c r="AB14" s="34"/>
      <c r="AC14" s="10"/>
      <c r="AD14" s="7"/>
    </row>
    <row r="15" spans="3:30" ht="15.75" thickBot="1" x14ac:dyDescent="0.3">
      <c r="C15" s="60"/>
      <c r="D15" s="25" t="s">
        <v>41</v>
      </c>
      <c r="E15" s="8">
        <v>10</v>
      </c>
      <c r="F15" s="8">
        <v>3000</v>
      </c>
      <c r="G15" s="8">
        <v>6000</v>
      </c>
      <c r="H15" s="8">
        <v>58.252427184466022</v>
      </c>
      <c r="I15" s="8">
        <v>58.252427184466022</v>
      </c>
      <c r="J15" s="8">
        <f t="shared" si="0"/>
        <v>10000000000</v>
      </c>
      <c r="K15" s="41">
        <f>$H$2</f>
        <v>100000000</v>
      </c>
      <c r="L15" s="11">
        <f t="shared" si="2"/>
        <v>277.77777777777777</v>
      </c>
      <c r="M15" s="8">
        <f t="shared" si="3"/>
        <v>6.6393999952425631</v>
      </c>
      <c r="N15" s="8">
        <f t="shared" si="4"/>
        <v>1666666.6666666667</v>
      </c>
      <c r="O15" s="8">
        <f t="shared" si="5"/>
        <v>23229.506554366933</v>
      </c>
      <c r="P15" s="8">
        <f t="shared" si="6"/>
        <v>0.1851851851851852</v>
      </c>
      <c r="Q15" s="8">
        <f t="shared" si="7"/>
        <v>7.6407978434684743E-3</v>
      </c>
      <c r="R15" s="8">
        <f t="shared" si="12"/>
        <v>0.27601204731503892</v>
      </c>
      <c r="S15" s="8">
        <f t="shared" si="13"/>
        <v>1.124429296570985E-2</v>
      </c>
      <c r="T15" s="8">
        <f t="shared" si="8"/>
        <v>416.66666666666521</v>
      </c>
      <c r="U15" s="9">
        <f t="shared" si="9"/>
        <v>19.000417617764541</v>
      </c>
      <c r="V15" s="11"/>
      <c r="W15" s="8">
        <f t="shared" si="14"/>
        <v>0</v>
      </c>
      <c r="X15" s="9">
        <f t="shared" si="15"/>
        <v>5.3</v>
      </c>
      <c r="Y15" s="35"/>
      <c r="Z15" s="11">
        <f t="shared" si="10"/>
        <v>11008.333333333332</v>
      </c>
      <c r="AA15" s="9">
        <f t="shared" si="11"/>
        <v>486.49078127528594</v>
      </c>
      <c r="AB15" s="35"/>
      <c r="AC15" s="11"/>
      <c r="AD15" s="9"/>
    </row>
    <row r="16" spans="3:30" x14ac:dyDescent="0.25">
      <c r="C16" s="61" t="s">
        <v>42</v>
      </c>
      <c r="D16" s="19" t="s">
        <v>43</v>
      </c>
      <c r="E16" s="3">
        <v>5</v>
      </c>
      <c r="F16" s="3">
        <v>5500</v>
      </c>
      <c r="G16" s="3">
        <v>11000</v>
      </c>
      <c r="H16" s="3">
        <v>66.73406807542284</v>
      </c>
      <c r="I16" s="3">
        <v>66.73406807542284</v>
      </c>
      <c r="J16" s="3">
        <f t="shared" si="0"/>
        <v>5000000000</v>
      </c>
      <c r="K16" s="42">
        <f>$H$1</f>
        <v>10000000</v>
      </c>
      <c r="L16" s="12">
        <f t="shared" si="2"/>
        <v>41.32231404958678</v>
      </c>
      <c r="M16" s="3">
        <f t="shared" si="3"/>
        <v>0.56662261562989669</v>
      </c>
      <c r="N16" s="3">
        <f t="shared" si="4"/>
        <v>454545.45454545453</v>
      </c>
      <c r="O16" s="3">
        <f t="shared" si="5"/>
        <v>2903.5904992853962</v>
      </c>
      <c r="P16" s="3">
        <f t="shared" si="6"/>
        <v>1.5026296018031555E-2</v>
      </c>
      <c r="Q16" s="3">
        <f t="shared" si="7"/>
        <v>3.7706403307719743E-4</v>
      </c>
      <c r="R16" s="3">
        <f t="shared" si="12"/>
        <v>2.2538489880114733E-2</v>
      </c>
      <c r="S16" s="3">
        <f t="shared" si="13"/>
        <v>5.6552422428747572E-4</v>
      </c>
      <c r="T16" s="3">
        <f t="shared" si="8"/>
        <v>61.983471074377405</v>
      </c>
      <c r="U16" s="30">
        <f t="shared" si="9"/>
        <v>1.7276722093467125</v>
      </c>
      <c r="V16" s="12">
        <v>10</v>
      </c>
      <c r="W16" s="3">
        <f t="shared" si="14"/>
        <v>53.000000000000007</v>
      </c>
      <c r="X16" s="30">
        <f t="shared" si="15"/>
        <v>6.6400301204136118</v>
      </c>
      <c r="Y16" s="36"/>
      <c r="Z16" s="12">
        <f t="shared" si="10"/>
        <v>244047.65840220387</v>
      </c>
      <c r="AA16" s="30">
        <f t="shared" si="11"/>
        <v>6800.967376742723</v>
      </c>
      <c r="AB16" s="36"/>
      <c r="AC16" s="12">
        <f t="shared" si="16"/>
        <v>-0.1694994542335358</v>
      </c>
      <c r="AD16" s="30">
        <f t="shared" si="17"/>
        <v>0.15010145103994624</v>
      </c>
    </row>
    <row r="17" spans="3:30" x14ac:dyDescent="0.25">
      <c r="C17" s="59"/>
      <c r="D17" s="18" t="s">
        <v>44</v>
      </c>
      <c r="E17" s="2">
        <v>7</v>
      </c>
      <c r="F17" s="2">
        <v>5500</v>
      </c>
      <c r="G17" s="2">
        <v>11000</v>
      </c>
      <c r="H17" s="2">
        <v>80.684581781555892</v>
      </c>
      <c r="I17" s="2">
        <v>80.684581781555892</v>
      </c>
      <c r="J17" s="2">
        <f t="shared" si="0"/>
        <v>7000000000</v>
      </c>
      <c r="K17" s="28">
        <f>$H$1</f>
        <v>10000000</v>
      </c>
      <c r="L17" s="10">
        <f t="shared" si="2"/>
        <v>57.851239669421489</v>
      </c>
      <c r="M17" s="2">
        <f t="shared" si="3"/>
        <v>0.95243796099791267</v>
      </c>
      <c r="N17" s="2">
        <f t="shared" si="4"/>
        <v>636363.63636363635</v>
      </c>
      <c r="O17" s="2">
        <f t="shared" si="5"/>
        <v>4755.4072704553955</v>
      </c>
      <c r="P17" s="2">
        <f t="shared" si="6"/>
        <v>2.1036814425244178E-2</v>
      </c>
      <c r="Q17" s="2">
        <f t="shared" si="7"/>
        <v>6.3692205250255574E-4</v>
      </c>
      <c r="R17" s="2">
        <f t="shared" si="12"/>
        <v>3.1552603650181435E-2</v>
      </c>
      <c r="S17" s="2">
        <f t="shared" si="13"/>
        <v>9.5514531156297823E-4</v>
      </c>
      <c r="T17" s="2">
        <f t="shared" si="8"/>
        <v>86.776859504132275</v>
      </c>
      <c r="U17" s="7">
        <f t="shared" si="9"/>
        <v>2.9194653257848175</v>
      </c>
      <c r="V17" s="39">
        <v>15</v>
      </c>
      <c r="W17" s="2">
        <f t="shared" si="14"/>
        <v>79.5</v>
      </c>
      <c r="X17" s="7">
        <f t="shared" si="15"/>
        <v>8.0056230238501733</v>
      </c>
      <c r="Y17" s="34"/>
      <c r="Z17" s="10">
        <f t="shared" si="10"/>
        <v>174341.00747737111</v>
      </c>
      <c r="AA17" s="7">
        <f t="shared" si="11"/>
        <v>5863.0534153729277</v>
      </c>
      <c r="AB17" s="34"/>
      <c r="AC17" s="10">
        <f t="shared" si="16"/>
        <v>-9.1532823951349374E-2</v>
      </c>
      <c r="AD17" s="7">
        <f t="shared" si="17"/>
        <v>0.1158892149742828</v>
      </c>
    </row>
    <row r="18" spans="3:30" x14ac:dyDescent="0.25">
      <c r="C18" s="59"/>
      <c r="D18" s="18" t="s">
        <v>45</v>
      </c>
      <c r="E18" s="2">
        <v>9</v>
      </c>
      <c r="F18" s="2">
        <v>5500</v>
      </c>
      <c r="G18" s="2">
        <v>11000</v>
      </c>
      <c r="H18" s="2">
        <v>78.665054033058979</v>
      </c>
      <c r="I18" s="2">
        <v>78.665054033058979</v>
      </c>
      <c r="J18" s="2">
        <f t="shared" si="0"/>
        <v>9000000000</v>
      </c>
      <c r="K18" s="28">
        <f>$H$1</f>
        <v>10000000</v>
      </c>
      <c r="L18" s="10">
        <f t="shared" si="2"/>
        <v>74.380165289256198</v>
      </c>
      <c r="M18" s="2">
        <f t="shared" si="3"/>
        <v>1.1922769946054141</v>
      </c>
      <c r="N18" s="2">
        <f t="shared" si="4"/>
        <v>818181.81818181823</v>
      </c>
      <c r="O18" s="2">
        <f t="shared" si="5"/>
        <v>5921.3214974306284</v>
      </c>
      <c r="P18" s="2">
        <f t="shared" si="6"/>
        <v>2.7047332832456802E-2</v>
      </c>
      <c r="Q18" s="2">
        <f t="shared" si="7"/>
        <v>7.9807957476554922E-4</v>
      </c>
      <c r="R18" s="2">
        <f t="shared" si="12"/>
        <v>4.0565435613338884E-2</v>
      </c>
      <c r="S18" s="2">
        <f t="shared" si="13"/>
        <v>1.1966269483701009E-3</v>
      </c>
      <c r="T18" s="2">
        <f t="shared" si="8"/>
        <v>111.57024793388715</v>
      </c>
      <c r="U18" s="7">
        <f t="shared" si="9"/>
        <v>3.6584462429211477</v>
      </c>
      <c r="V18" s="10">
        <v>19</v>
      </c>
      <c r="W18" s="2">
        <f t="shared" si="14"/>
        <v>100.7</v>
      </c>
      <c r="X18" s="7">
        <f t="shared" si="15"/>
        <v>9.2655275079188009</v>
      </c>
      <c r="Y18" s="34"/>
      <c r="Z18" s="10">
        <f t="shared" si="10"/>
        <v>135620.59993878176</v>
      </c>
      <c r="AA18" s="7">
        <f t="shared" si="11"/>
        <v>4444.1075800358758</v>
      </c>
      <c r="AB18" s="34"/>
      <c r="AC18" s="10">
        <f t="shared" si="16"/>
        <v>-0.1079468513792169</v>
      </c>
      <c r="AD18" s="7">
        <f t="shared" si="17"/>
        <v>0.10822365863023362</v>
      </c>
    </row>
    <row r="19" spans="3:30" x14ac:dyDescent="0.25">
      <c r="C19" s="59"/>
      <c r="D19" s="18" t="s">
        <v>46</v>
      </c>
      <c r="E19" s="2">
        <v>11</v>
      </c>
      <c r="F19" s="2">
        <v>5500</v>
      </c>
      <c r="G19" s="2">
        <v>11000</v>
      </c>
      <c r="H19" s="2">
        <v>80.684581781555892</v>
      </c>
      <c r="I19" s="2">
        <v>80.684581781555892</v>
      </c>
      <c r="J19" s="2">
        <f t="shared" si="0"/>
        <v>11000000000</v>
      </c>
      <c r="K19" s="28">
        <f t="shared" ref="K19:K25" si="18">$H$2</f>
        <v>100000000</v>
      </c>
      <c r="L19" s="10">
        <f t="shared" si="2"/>
        <v>90.909090909090907</v>
      </c>
      <c r="M19" s="2">
        <f t="shared" si="3"/>
        <v>1.7047647479537809</v>
      </c>
      <c r="N19" s="2">
        <f t="shared" si="4"/>
        <v>1000000</v>
      </c>
      <c r="O19" s="2">
        <f t="shared" si="5"/>
        <v>11681.022872561034</v>
      </c>
      <c r="P19" s="2">
        <f t="shared" si="6"/>
        <v>3.3057851239669422E-2</v>
      </c>
      <c r="Q19" s="2">
        <f t="shared" si="7"/>
        <v>1.0439546795563794E-3</v>
      </c>
      <c r="R19" s="2">
        <f t="shared" si="12"/>
        <v>4.9576620074599273E-2</v>
      </c>
      <c r="S19" s="2">
        <f t="shared" si="13"/>
        <v>1.5649700133158646E-3</v>
      </c>
      <c r="T19" s="2">
        <f t="shared" si="8"/>
        <v>136.363636363642</v>
      </c>
      <c r="U19" s="7">
        <f t="shared" si="9"/>
        <v>4.7482743196665691</v>
      </c>
      <c r="V19" s="10">
        <v>24</v>
      </c>
      <c r="W19" s="2">
        <f t="shared" si="14"/>
        <v>127.2</v>
      </c>
      <c r="X19" s="7">
        <f t="shared" si="15"/>
        <v>10.965856099730654</v>
      </c>
      <c r="Y19" s="34"/>
      <c r="Z19" s="10">
        <f t="shared" si="10"/>
        <v>110984.84848484849</v>
      </c>
      <c r="AA19" s="7">
        <f t="shared" si="11"/>
        <v>3860.6626476718393</v>
      </c>
      <c r="AB19" s="34"/>
      <c r="AC19" s="10">
        <f t="shared" si="16"/>
        <v>-7.2041166380833327E-2</v>
      </c>
      <c r="AD19" s="7">
        <f t="shared" si="17"/>
        <v>9.9674280462275847E-2</v>
      </c>
    </row>
    <row r="20" spans="3:30" x14ac:dyDescent="0.25">
      <c r="C20" s="59"/>
      <c r="D20" s="18" t="s">
        <v>47</v>
      </c>
      <c r="E20" s="2">
        <v>10</v>
      </c>
      <c r="F20" s="2">
        <v>5500</v>
      </c>
      <c r="G20" s="2">
        <v>11000</v>
      </c>
      <c r="H20" s="2">
        <v>73.211310415346063</v>
      </c>
      <c r="I20" s="2">
        <v>73.211310415346063</v>
      </c>
      <c r="J20" s="2">
        <f t="shared" si="0"/>
        <v>10000000000</v>
      </c>
      <c r="K20" s="28">
        <f t="shared" si="18"/>
        <v>100000000</v>
      </c>
      <c r="L20" s="10">
        <f t="shared" si="2"/>
        <v>82.644628099173559</v>
      </c>
      <c r="M20" s="2">
        <f t="shared" si="3"/>
        <v>1.4818145051148737</v>
      </c>
      <c r="N20" s="2">
        <f t="shared" si="4"/>
        <v>909090.90909090906</v>
      </c>
      <c r="O20" s="2">
        <f t="shared" si="5"/>
        <v>10920.32228400356</v>
      </c>
      <c r="P20" s="2">
        <f t="shared" si="6"/>
        <v>3.005259203606311E-2</v>
      </c>
      <c r="Q20" s="2">
        <f t="shared" si="7"/>
        <v>8.7774316775648606E-4</v>
      </c>
      <c r="R20" s="2">
        <f t="shared" si="12"/>
        <v>4.507125662301064E-2</v>
      </c>
      <c r="S20" s="2">
        <f t="shared" si="13"/>
        <v>1.3159462160356546E-3</v>
      </c>
      <c r="T20" s="2">
        <f t="shared" si="8"/>
        <v>123.96694214875481</v>
      </c>
      <c r="U20" s="7">
        <f t="shared" si="9"/>
        <v>3.9789910243546545</v>
      </c>
      <c r="V20" s="10">
        <v>19</v>
      </c>
      <c r="W20" s="2">
        <f t="shared" si="14"/>
        <v>100.7</v>
      </c>
      <c r="X20" s="7">
        <f t="shared" si="15"/>
        <v>9.2655275079188009</v>
      </c>
      <c r="Y20" s="34"/>
      <c r="Z20" s="10">
        <f t="shared" si="10"/>
        <v>122070.31680440772</v>
      </c>
      <c r="AA20" s="7">
        <f t="shared" si="11"/>
        <v>3914.8203058227705</v>
      </c>
      <c r="AB20" s="34"/>
      <c r="AC20" s="10">
        <f t="shared" si="16"/>
        <v>-0.23105205708793256</v>
      </c>
      <c r="AD20" s="7">
        <f t="shared" si="17"/>
        <v>0.11996468198789421</v>
      </c>
    </row>
    <row r="21" spans="3:30" x14ac:dyDescent="0.25">
      <c r="C21" s="59"/>
      <c r="D21" s="18" t="s">
        <v>48</v>
      </c>
      <c r="E21" s="2">
        <v>13</v>
      </c>
      <c r="F21" s="2">
        <v>5500</v>
      </c>
      <c r="G21" s="2">
        <v>11000</v>
      </c>
      <c r="H21" s="2">
        <v>80.783329013669203</v>
      </c>
      <c r="I21" s="2">
        <v>80.783329013669203</v>
      </c>
      <c r="J21" s="2">
        <f t="shared" si="0"/>
        <v>13000000000</v>
      </c>
      <c r="K21" s="28">
        <f t="shared" si="18"/>
        <v>100000000</v>
      </c>
      <c r="L21" s="10">
        <f t="shared" si="2"/>
        <v>107.43801652892562</v>
      </c>
      <c r="M21" s="2">
        <f t="shared" si="3"/>
        <v>1.9482716363673829</v>
      </c>
      <c r="N21" s="2">
        <f t="shared" si="4"/>
        <v>1181818.1818181819</v>
      </c>
      <c r="O21" s="2">
        <f t="shared" si="5"/>
        <v>12568.737080984743</v>
      </c>
      <c r="P21" s="2">
        <f t="shared" si="6"/>
        <v>3.9068369646882047E-2</v>
      </c>
      <c r="Q21" s="2">
        <f t="shared" si="7"/>
        <v>1.2205599453102511E-3</v>
      </c>
      <c r="R21" s="2">
        <f t="shared" si="12"/>
        <v>5.8585791740194494E-2</v>
      </c>
      <c r="S21" s="2">
        <f t="shared" si="13"/>
        <v>1.8292693715861199E-3</v>
      </c>
      <c r="T21" s="2">
        <f t="shared" si="8"/>
        <v>161.15702479339689</v>
      </c>
      <c r="U21" s="7">
        <f t="shared" si="9"/>
        <v>5.5634753085749056</v>
      </c>
      <c r="V21" s="10"/>
      <c r="W21" s="2">
        <f t="shared" si="14"/>
        <v>0</v>
      </c>
      <c r="X21" s="7">
        <f t="shared" si="15"/>
        <v>5.3</v>
      </c>
      <c r="Y21" s="34"/>
      <c r="Z21" s="10">
        <f t="shared" si="10"/>
        <v>93933.142614960787</v>
      </c>
      <c r="AA21" s="7">
        <f t="shared" si="11"/>
        <v>3238.2115626055629</v>
      </c>
      <c r="AB21" s="34"/>
      <c r="AC21" s="10"/>
      <c r="AD21" s="7"/>
    </row>
    <row r="22" spans="3:30" x14ac:dyDescent="0.25">
      <c r="C22" s="59"/>
      <c r="D22" s="18" t="s">
        <v>49</v>
      </c>
      <c r="E22" s="2">
        <v>15</v>
      </c>
      <c r="F22" s="2">
        <v>5500</v>
      </c>
      <c r="G22" s="2">
        <v>11000</v>
      </c>
      <c r="H22" s="2">
        <v>79.903157373263596</v>
      </c>
      <c r="I22" s="2">
        <v>79.903157373263596</v>
      </c>
      <c r="J22" s="2">
        <f t="shared" si="0"/>
        <v>15000000000</v>
      </c>
      <c r="K22" s="28">
        <f t="shared" si="18"/>
        <v>100000000</v>
      </c>
      <c r="L22" s="10">
        <f t="shared" si="2"/>
        <v>123.96694214876032</v>
      </c>
      <c r="M22" s="2">
        <f t="shared" si="3"/>
        <v>2.1765550722523348</v>
      </c>
      <c r="N22" s="2">
        <f t="shared" si="4"/>
        <v>1363636.3636363635</v>
      </c>
      <c r="O22" s="2">
        <f t="shared" si="5"/>
        <v>13444.723442934222</v>
      </c>
      <c r="P22" s="2">
        <f t="shared" si="6"/>
        <v>4.5078888054094664E-2</v>
      </c>
      <c r="Q22" s="2">
        <f t="shared" si="7"/>
        <v>1.3831524872597654E-3</v>
      </c>
      <c r="R22" s="2">
        <f t="shared" si="12"/>
        <v>6.7592585806238184E-2</v>
      </c>
      <c r="S22" s="2">
        <f t="shared" si="13"/>
        <v>2.0723598997869834E-3</v>
      </c>
      <c r="T22" s="2">
        <f t="shared" si="8"/>
        <v>185.95041322314199</v>
      </c>
      <c r="U22" s="7">
        <f t="shared" si="9"/>
        <v>6.3127377069258168</v>
      </c>
      <c r="V22" s="10"/>
      <c r="W22" s="2">
        <f t="shared" si="14"/>
        <v>0</v>
      </c>
      <c r="X22" s="7">
        <f t="shared" si="15"/>
        <v>5.3</v>
      </c>
      <c r="Y22" s="34"/>
      <c r="Z22" s="10">
        <f t="shared" si="10"/>
        <v>81431.864095500452</v>
      </c>
      <c r="AA22" s="7">
        <f t="shared" si="11"/>
        <v>2759.3340826266149</v>
      </c>
      <c r="AB22" s="34"/>
      <c r="AC22" s="10"/>
      <c r="AD22" s="7"/>
    </row>
    <row r="23" spans="3:30" x14ac:dyDescent="0.25">
      <c r="C23" s="59"/>
      <c r="D23" s="18" t="s">
        <v>50</v>
      </c>
      <c r="E23" s="2">
        <v>20</v>
      </c>
      <c r="F23" s="2">
        <v>5500</v>
      </c>
      <c r="G23" s="2">
        <v>11000</v>
      </c>
      <c r="H23" s="2">
        <v>69.073772515891278</v>
      </c>
      <c r="I23" s="2">
        <v>69.073772515891278</v>
      </c>
      <c r="J23" s="2">
        <f t="shared" si="0"/>
        <v>20000000000</v>
      </c>
      <c r="K23" s="28">
        <f t="shared" si="18"/>
        <v>100000000</v>
      </c>
      <c r="L23" s="10">
        <f t="shared" si="2"/>
        <v>165.28925619834712</v>
      </c>
      <c r="M23" s="2">
        <f t="shared" si="3"/>
        <v>2.4636220765795533</v>
      </c>
      <c r="N23" s="2">
        <f t="shared" si="4"/>
        <v>1818181.8181818181</v>
      </c>
      <c r="O23" s="2">
        <f t="shared" si="5"/>
        <v>14594.382443105447</v>
      </c>
      <c r="P23" s="2">
        <f t="shared" si="6"/>
        <v>6.0105184072126221E-2</v>
      </c>
      <c r="Q23" s="2">
        <f t="shared" si="7"/>
        <v>1.5849224465835574E-3</v>
      </c>
      <c r="R23" s="2">
        <f t="shared" si="12"/>
        <v>9.0096780403737517E-2</v>
      </c>
      <c r="S23" s="2">
        <f t="shared" si="13"/>
        <v>2.3725623712936576E-3</v>
      </c>
      <c r="T23" s="2">
        <f t="shared" si="8"/>
        <v>247.9338842975194</v>
      </c>
      <c r="U23" s="7">
        <f t="shared" si="9"/>
        <v>7.2414399071287763</v>
      </c>
      <c r="V23" s="10"/>
      <c r="W23" s="2">
        <f t="shared" si="14"/>
        <v>0</v>
      </c>
      <c r="X23" s="7">
        <f t="shared" si="15"/>
        <v>5.3</v>
      </c>
      <c r="Y23" s="34"/>
      <c r="Z23" s="10">
        <f t="shared" si="10"/>
        <v>61128.133608815435</v>
      </c>
      <c r="AA23" s="7">
        <f t="shared" si="11"/>
        <v>1779.4776945014269</v>
      </c>
      <c r="AB23" s="34"/>
      <c r="AC23" s="10"/>
      <c r="AD23" s="7"/>
    </row>
    <row r="24" spans="3:30" x14ac:dyDescent="0.25">
      <c r="C24" s="59"/>
      <c r="D24" s="18" t="s">
        <v>51</v>
      </c>
      <c r="E24" s="2">
        <v>25</v>
      </c>
      <c r="F24" s="2">
        <v>5500</v>
      </c>
      <c r="G24" s="2">
        <v>11000</v>
      </c>
      <c r="H24" s="2">
        <v>74.745165700689213</v>
      </c>
      <c r="I24" s="2">
        <v>74.745165700689213</v>
      </c>
      <c r="J24" s="2">
        <f t="shared" si="0"/>
        <v>25000000000</v>
      </c>
      <c r="K24" s="28">
        <f t="shared" si="18"/>
        <v>100000000</v>
      </c>
      <c r="L24" s="10">
        <f t="shared" si="2"/>
        <v>206.61157024793388</v>
      </c>
      <c r="M24" s="2">
        <f t="shared" si="3"/>
        <v>3.2462428868487989</v>
      </c>
      <c r="N24" s="2">
        <f t="shared" si="4"/>
        <v>2272727.2727272729</v>
      </c>
      <c r="O24" s="2">
        <f t="shared" si="5"/>
        <v>17920.311107383608</v>
      </c>
      <c r="P24" s="2">
        <f t="shared" si="6"/>
        <v>7.5131480090157785E-2</v>
      </c>
      <c r="Q24" s="2">
        <f t="shared" si="7"/>
        <v>2.1262712017077823E-3</v>
      </c>
      <c r="R24" s="2">
        <f t="shared" si="12"/>
        <v>0.11257816940139631</v>
      </c>
      <c r="S24" s="2">
        <f t="shared" si="13"/>
        <v>3.1793119597796514E-3</v>
      </c>
      <c r="T24" s="2">
        <f t="shared" si="8"/>
        <v>309.91735537190658</v>
      </c>
      <c r="U24" s="7">
        <f t="shared" si="9"/>
        <v>9.7297112414147726</v>
      </c>
      <c r="V24" s="10"/>
      <c r="W24" s="2">
        <f t="shared" si="14"/>
        <v>0</v>
      </c>
      <c r="X24" s="7">
        <f t="shared" si="15"/>
        <v>5.3</v>
      </c>
      <c r="Y24" s="34"/>
      <c r="Z24" s="10">
        <f t="shared" si="10"/>
        <v>48958.292011019279</v>
      </c>
      <c r="AA24" s="7">
        <f t="shared" si="11"/>
        <v>1529.1210045439477</v>
      </c>
      <c r="AB24" s="34"/>
      <c r="AC24" s="10"/>
      <c r="AD24" s="7"/>
    </row>
    <row r="25" spans="3:30" ht="15.75" thickBot="1" x14ac:dyDescent="0.3">
      <c r="C25" s="62"/>
      <c r="D25" s="26" t="s">
        <v>52</v>
      </c>
      <c r="E25" s="1">
        <v>30</v>
      </c>
      <c r="F25" s="1">
        <v>5500</v>
      </c>
      <c r="G25" s="1">
        <v>11000</v>
      </c>
      <c r="H25" s="1">
        <v>75.342478654534034</v>
      </c>
      <c r="I25" s="1">
        <v>75.342478654534034</v>
      </c>
      <c r="J25" s="1">
        <f t="shared" si="0"/>
        <v>30000000000</v>
      </c>
      <c r="K25" s="43">
        <f t="shared" si="18"/>
        <v>100000000</v>
      </c>
      <c r="L25" s="13">
        <f t="shared" si="2"/>
        <v>247.93388429752065</v>
      </c>
      <c r="M25" s="1">
        <f t="shared" si="3"/>
        <v>3.8861354749684551</v>
      </c>
      <c r="N25" s="1">
        <f t="shared" si="4"/>
        <v>2727272.7272727271</v>
      </c>
      <c r="O25" s="1">
        <f t="shared" si="5"/>
        <v>20774.630841020971</v>
      </c>
      <c r="P25" s="1">
        <f t="shared" si="6"/>
        <v>9.0157776108189328E-2</v>
      </c>
      <c r="Q25" s="1">
        <f t="shared" si="7"/>
        <v>2.5637713457300334E-3</v>
      </c>
      <c r="R25" s="1">
        <f t="shared" si="12"/>
        <v>0.13503111631409864</v>
      </c>
      <c r="S25" s="1">
        <f t="shared" si="13"/>
        <v>3.8281537851980046E-3</v>
      </c>
      <c r="T25" s="1">
        <f t="shared" si="8"/>
        <v>371.90082644628887</v>
      </c>
      <c r="U25" s="31">
        <f t="shared" si="9"/>
        <v>11.738682443445974</v>
      </c>
      <c r="V25" s="13"/>
      <c r="W25" s="1">
        <f t="shared" si="14"/>
        <v>0</v>
      </c>
      <c r="X25" s="31">
        <f t="shared" si="15"/>
        <v>5.3</v>
      </c>
      <c r="Y25" s="37"/>
      <c r="Z25" s="13">
        <f t="shared" si="10"/>
        <v>40855.394857667583</v>
      </c>
      <c r="AA25" s="31">
        <f t="shared" si="11"/>
        <v>1280.0407551959145</v>
      </c>
      <c r="AB25" s="37"/>
      <c r="AC25" s="13"/>
      <c r="AD25" s="31"/>
    </row>
    <row r="26" spans="3:30" x14ac:dyDescent="0.25">
      <c r="C26" s="58" t="s">
        <v>53</v>
      </c>
      <c r="D26" s="24" t="s">
        <v>54</v>
      </c>
      <c r="E26" s="5">
        <v>5</v>
      </c>
      <c r="F26" s="5">
        <v>6500</v>
      </c>
      <c r="G26" s="5">
        <v>16000</v>
      </c>
      <c r="H26" s="5">
        <v>180.97445696352008</v>
      </c>
      <c r="I26" s="5">
        <v>180.97445696352008</v>
      </c>
      <c r="J26" s="5">
        <f t="shared" si="0"/>
        <v>5000000000</v>
      </c>
      <c r="K26" s="27">
        <f>$H$1</f>
        <v>10000000</v>
      </c>
      <c r="L26" s="4">
        <f t="shared" si="2"/>
        <v>24.03846153846154</v>
      </c>
      <c r="M26" s="5">
        <f t="shared" si="3"/>
        <v>0.7240031790764837</v>
      </c>
      <c r="N26" s="5">
        <f t="shared" si="4"/>
        <v>312500</v>
      </c>
      <c r="O26" s="5">
        <f t="shared" si="5"/>
        <v>3589.4884970927938</v>
      </c>
      <c r="P26" s="5">
        <f t="shared" si="6"/>
        <v>7.3964497041420114E-3</v>
      </c>
      <c r="Q26" s="5">
        <f t="shared" si="7"/>
        <v>4.2053837146414951E-4</v>
      </c>
      <c r="R26" s="5">
        <f t="shared" si="12"/>
        <v>1.109456075302254E-2</v>
      </c>
      <c r="S26" s="5">
        <f t="shared" si="13"/>
        <v>6.3078814598359399E-4</v>
      </c>
      <c r="T26" s="5">
        <f t="shared" si="8"/>
        <v>36.05769230775735</v>
      </c>
      <c r="U26" s="6">
        <f t="shared" si="9"/>
        <v>2.2827349461584512</v>
      </c>
      <c r="V26" s="4">
        <v>7</v>
      </c>
      <c r="W26" s="5">
        <f t="shared" si="14"/>
        <v>37.099999999999994</v>
      </c>
      <c r="X26" s="6">
        <f t="shared" si="15"/>
        <v>5.9941638282582836</v>
      </c>
      <c r="Y26" s="33"/>
      <c r="Z26" s="4">
        <f t="shared" si="10"/>
        <v>585884.69551282062</v>
      </c>
      <c r="AA26" s="6">
        <f t="shared" si="11"/>
        <v>37089.258730295056</v>
      </c>
      <c r="AB26" s="33"/>
      <c r="AC26" s="4">
        <f t="shared" si="16"/>
        <v>2.8094546960718187E-2</v>
      </c>
      <c r="AD26" s="6">
        <f t="shared" si="17"/>
        <v>0.16865297037972418</v>
      </c>
    </row>
    <row r="27" spans="3:30" x14ac:dyDescent="0.25">
      <c r="C27" s="59"/>
      <c r="D27" s="18" t="s">
        <v>55</v>
      </c>
      <c r="E27" s="2">
        <v>9</v>
      </c>
      <c r="F27" s="2">
        <v>6500</v>
      </c>
      <c r="G27" s="2">
        <v>16000</v>
      </c>
      <c r="H27" s="2">
        <v>98.984746450571961</v>
      </c>
      <c r="I27" s="2">
        <v>98.984746450571961</v>
      </c>
      <c r="J27" s="2">
        <f t="shared" si="0"/>
        <v>9000000000</v>
      </c>
      <c r="K27" s="28">
        <f>$H$1</f>
        <v>10000000</v>
      </c>
      <c r="L27" s="10">
        <f t="shared" si="2"/>
        <v>43.269230769230766</v>
      </c>
      <c r="M27" s="2">
        <f t="shared" si="3"/>
        <v>0.71284370917092854</v>
      </c>
      <c r="N27" s="2">
        <f t="shared" si="4"/>
        <v>562500</v>
      </c>
      <c r="O27" s="2">
        <f t="shared" si="5"/>
        <v>3535.6124153647838</v>
      </c>
      <c r="P27" s="2">
        <f t="shared" si="6"/>
        <v>1.3313609467455622E-2</v>
      </c>
      <c r="Q27" s="2">
        <f t="shared" si="7"/>
        <v>4.140355607664786E-4</v>
      </c>
      <c r="R27" s="2">
        <f t="shared" si="12"/>
        <v>1.9969750528424396E-2</v>
      </c>
      <c r="S27" s="2">
        <f t="shared" si="13"/>
        <v>6.2099142559654064E-4</v>
      </c>
      <c r="T27" s="2">
        <f t="shared" si="8"/>
        <v>64.903846153843148</v>
      </c>
      <c r="U27" s="7">
        <f t="shared" si="9"/>
        <v>2.247428350696</v>
      </c>
      <c r="V27" s="10">
        <v>14</v>
      </c>
      <c r="W27" s="2">
        <f t="shared" si="14"/>
        <v>74.199999999999989</v>
      </c>
      <c r="X27" s="7">
        <f t="shared" si="15"/>
        <v>7.7103826104804938</v>
      </c>
      <c r="Y27" s="34"/>
      <c r="Z27" s="10">
        <f t="shared" si="10"/>
        <v>325513.9334045584</v>
      </c>
      <c r="AA27" s="7">
        <f t="shared" si="11"/>
        <v>11269.772647412468</v>
      </c>
      <c r="AB27" s="34"/>
      <c r="AC27" s="10">
        <f t="shared" si="16"/>
        <v>0.12528509226626472</v>
      </c>
      <c r="AD27" s="7">
        <f t="shared" si="17"/>
        <v>9.5808439537960796E-2</v>
      </c>
    </row>
    <row r="28" spans="3:30" x14ac:dyDescent="0.25">
      <c r="C28" s="59"/>
      <c r="D28" s="18" t="s">
        <v>56</v>
      </c>
      <c r="E28" s="2">
        <v>11</v>
      </c>
      <c r="F28" s="2">
        <v>6500</v>
      </c>
      <c r="G28" s="2">
        <v>16000</v>
      </c>
      <c r="H28" s="2">
        <v>102.97026304611781</v>
      </c>
      <c r="I28" s="2">
        <v>102.97026304611781</v>
      </c>
      <c r="J28" s="2">
        <f t="shared" si="0"/>
        <v>11000000000</v>
      </c>
      <c r="K28" s="28">
        <f t="shared" ref="K28:K33" si="19">$H$2</f>
        <v>100000000</v>
      </c>
      <c r="L28" s="10">
        <f t="shared" si="2"/>
        <v>52.884615384615387</v>
      </c>
      <c r="M28" s="2">
        <f t="shared" si="3"/>
        <v>1.0241303853847705</v>
      </c>
      <c r="N28" s="2">
        <f t="shared" si="4"/>
        <v>687500</v>
      </c>
      <c r="O28" s="2">
        <f t="shared" si="5"/>
        <v>7657.5930379818674</v>
      </c>
      <c r="P28" s="2">
        <f t="shared" si="6"/>
        <v>1.6272189349112426E-2</v>
      </c>
      <c r="Q28" s="2">
        <f t="shared" si="7"/>
        <v>5.4648509683590907E-4</v>
      </c>
      <c r="R28" s="2">
        <f t="shared" si="12"/>
        <v>2.4407072333203012E-2</v>
      </c>
      <c r="S28" s="2">
        <f t="shared" si="13"/>
        <v>8.1960557231290925E-4</v>
      </c>
      <c r="T28" s="2">
        <f t="shared" si="8"/>
        <v>79.326923076909139</v>
      </c>
      <c r="U28" s="7">
        <f t="shared" si="9"/>
        <v>2.9456258429240814</v>
      </c>
      <c r="V28" s="10">
        <v>15</v>
      </c>
      <c r="W28" s="2">
        <f t="shared" si="14"/>
        <v>79.5</v>
      </c>
      <c r="X28" s="7">
        <f t="shared" si="15"/>
        <v>8.0056230238501733</v>
      </c>
      <c r="Y28" s="34"/>
      <c r="Z28" s="10">
        <f t="shared" si="10"/>
        <v>266342.69376456877</v>
      </c>
      <c r="AA28" s="7">
        <f t="shared" si="11"/>
        <v>9887.6239964920314</v>
      </c>
      <c r="AB28" s="34"/>
      <c r="AC28" s="10">
        <f t="shared" si="16"/>
        <v>2.1770682149793792E-3</v>
      </c>
      <c r="AD28" s="7">
        <f t="shared" si="17"/>
        <v>0.10709416437679647</v>
      </c>
    </row>
    <row r="29" spans="3:30" x14ac:dyDescent="0.25">
      <c r="C29" s="59"/>
      <c r="D29" s="18" t="s">
        <v>57</v>
      </c>
      <c r="E29" s="2">
        <v>10</v>
      </c>
      <c r="F29" s="2">
        <v>6500</v>
      </c>
      <c r="G29" s="2">
        <v>16000</v>
      </c>
      <c r="H29" s="2">
        <v>104.13882399497356</v>
      </c>
      <c r="I29" s="2">
        <v>104.13882399497356</v>
      </c>
      <c r="J29" s="2">
        <f t="shared" si="0"/>
        <v>10000000000</v>
      </c>
      <c r="K29" s="28">
        <f t="shared" si="19"/>
        <v>100000000</v>
      </c>
      <c r="L29" s="10">
        <f t="shared" si="2"/>
        <v>48.07692307692308</v>
      </c>
      <c r="M29" s="2">
        <f t="shared" si="3"/>
        <v>0.96039206555557655</v>
      </c>
      <c r="N29" s="2">
        <f t="shared" si="4"/>
        <v>625000</v>
      </c>
      <c r="O29" s="2">
        <f t="shared" si="5"/>
        <v>7457.2445317865549</v>
      </c>
      <c r="P29" s="2">
        <f t="shared" si="6"/>
        <v>1.4792899408284023E-2</v>
      </c>
      <c r="Q29" s="2">
        <f t="shared" si="7"/>
        <v>5.0580002692172444E-4</v>
      </c>
      <c r="R29" s="2">
        <f t="shared" si="12"/>
        <v>2.2188438737327273E-2</v>
      </c>
      <c r="S29" s="2">
        <f t="shared" si="13"/>
        <v>7.5860666212039269E-4</v>
      </c>
      <c r="T29" s="2">
        <f t="shared" si="8"/>
        <v>72.115384615376144</v>
      </c>
      <c r="U29" s="7">
        <f t="shared" si="9"/>
        <v>2.7230432682549046</v>
      </c>
      <c r="V29" s="10">
        <v>13</v>
      </c>
      <c r="W29" s="2">
        <f t="shared" si="14"/>
        <v>68.900000000000006</v>
      </c>
      <c r="X29" s="7">
        <f t="shared" si="15"/>
        <v>7.4249579123386287</v>
      </c>
      <c r="Y29" s="34"/>
      <c r="Z29" s="10">
        <f t="shared" si="10"/>
        <v>292969.39102564106</v>
      </c>
      <c r="AA29" s="7">
        <f t="shared" si="11"/>
        <v>11060.154718384134</v>
      </c>
      <c r="AB29" s="34"/>
      <c r="AC29" s="10">
        <f t="shared" si="16"/>
        <v>-4.6667410963369196E-2</v>
      </c>
      <c r="AD29" s="7">
        <f t="shared" si="17"/>
        <v>0.11951694994785338</v>
      </c>
    </row>
    <row r="30" spans="3:30" x14ac:dyDescent="0.25">
      <c r="C30" s="59"/>
      <c r="D30" s="18" t="s">
        <v>58</v>
      </c>
      <c r="E30" s="2">
        <v>15</v>
      </c>
      <c r="F30" s="2">
        <v>6500</v>
      </c>
      <c r="G30" s="2">
        <v>16000</v>
      </c>
      <c r="H30" s="2">
        <v>99.047656780059725</v>
      </c>
      <c r="I30" s="2">
        <v>99.047656780059725</v>
      </c>
      <c r="J30" s="2">
        <f t="shared" si="0"/>
        <v>15000000000</v>
      </c>
      <c r="K30" s="28">
        <f t="shared" si="19"/>
        <v>100000000</v>
      </c>
      <c r="L30" s="10">
        <f t="shared" si="2"/>
        <v>72.115384615384613</v>
      </c>
      <c r="M30" s="2">
        <f t="shared" si="3"/>
        <v>1.2798524210701072</v>
      </c>
      <c r="N30" s="2">
        <f t="shared" si="4"/>
        <v>937500</v>
      </c>
      <c r="O30" s="2">
        <f t="shared" si="5"/>
        <v>8529.0073858917385</v>
      </c>
      <c r="P30" s="2">
        <f t="shared" si="6"/>
        <v>2.2189349112426034E-2</v>
      </c>
      <c r="Q30" s="2">
        <f t="shared" si="7"/>
        <v>7.0573480815890597E-4</v>
      </c>
      <c r="R30" s="2">
        <f t="shared" si="12"/>
        <v>3.3280951436271793E-2</v>
      </c>
      <c r="S30" s="2">
        <f t="shared" si="13"/>
        <v>1.05830910659101E-3</v>
      </c>
      <c r="T30" s="2">
        <f t="shared" si="8"/>
        <v>108.1730769231104</v>
      </c>
      <c r="U30" s="7">
        <f t="shared" si="9"/>
        <v>3.8149457271954041</v>
      </c>
      <c r="V30" s="10">
        <v>19</v>
      </c>
      <c r="W30" s="2">
        <f t="shared" si="14"/>
        <v>100.7</v>
      </c>
      <c r="X30" s="7">
        <f t="shared" si="15"/>
        <v>9.2655275079188009</v>
      </c>
      <c r="Y30" s="34"/>
      <c r="Z30" s="10">
        <f t="shared" si="10"/>
        <v>195342.97542735047</v>
      </c>
      <c r="AA30" s="7">
        <f t="shared" si="11"/>
        <v>6886.0686611025576</v>
      </c>
      <c r="AB30" s="34"/>
      <c r="AC30" s="10">
        <f t="shared" si="16"/>
        <v>-7.4211290199706029E-2</v>
      </c>
      <c r="AD30" s="7">
        <f t="shared" si="17"/>
        <v>0.10585111156401025</v>
      </c>
    </row>
    <row r="31" spans="3:30" x14ac:dyDescent="0.25">
      <c r="C31" s="59"/>
      <c r="D31" s="18" t="s">
        <v>59</v>
      </c>
      <c r="E31" s="2">
        <v>20</v>
      </c>
      <c r="F31" s="2">
        <v>6500</v>
      </c>
      <c r="G31" s="2">
        <v>16000</v>
      </c>
      <c r="H31" s="2">
        <v>124.00639873017448</v>
      </c>
      <c r="I31" s="2">
        <v>124.00639873017448</v>
      </c>
      <c r="J31" s="2">
        <f t="shared" si="0"/>
        <v>20000000000</v>
      </c>
      <c r="K31" s="28">
        <f t="shared" si="19"/>
        <v>100000000</v>
      </c>
      <c r="L31" s="10">
        <f t="shared" si="2"/>
        <v>96.15384615384616</v>
      </c>
      <c r="M31" s="2">
        <f t="shared" si="3"/>
        <v>2.0375434557023495</v>
      </c>
      <c r="N31" s="2">
        <f t="shared" si="4"/>
        <v>1250000</v>
      </c>
      <c r="O31" s="2">
        <f t="shared" si="5"/>
        <v>11529.08678420809</v>
      </c>
      <c r="P31" s="2">
        <f t="shared" si="6"/>
        <v>2.9585798816568046E-2</v>
      </c>
      <c r="Q31" s="2">
        <f t="shared" si="7"/>
        <v>1.1613829549143122E-3</v>
      </c>
      <c r="R31" s="2">
        <f t="shared" si="12"/>
        <v>4.4371416837131882E-2</v>
      </c>
      <c r="S31" s="2">
        <f t="shared" si="13"/>
        <v>1.7412171141519463E-3</v>
      </c>
      <c r="T31" s="2">
        <f t="shared" si="8"/>
        <v>144.23076923077537</v>
      </c>
      <c r="U31" s="7">
        <f t="shared" si="9"/>
        <v>6.2949774451147027</v>
      </c>
      <c r="V31" s="10"/>
      <c r="W31" s="2">
        <f t="shared" si="14"/>
        <v>0</v>
      </c>
      <c r="X31" s="7">
        <f t="shared" si="15"/>
        <v>5.3</v>
      </c>
      <c r="Y31" s="34"/>
      <c r="Z31" s="10">
        <f t="shared" si="10"/>
        <v>146538.78205128203</v>
      </c>
      <c r="AA31" s="7">
        <f t="shared" si="11"/>
        <v>6390.6193463561422</v>
      </c>
      <c r="AB31" s="34"/>
      <c r="AC31" s="10"/>
      <c r="AD31" s="7"/>
    </row>
    <row r="32" spans="3:30" x14ac:dyDescent="0.25">
      <c r="C32" s="59"/>
      <c r="D32" s="18" t="s">
        <v>60</v>
      </c>
      <c r="E32" s="2">
        <v>25</v>
      </c>
      <c r="F32" s="2">
        <v>6500</v>
      </c>
      <c r="G32" s="2">
        <v>16000</v>
      </c>
      <c r="H32" s="2">
        <v>98.54708744083068</v>
      </c>
      <c r="I32" s="2">
        <v>98.54708744083068</v>
      </c>
      <c r="J32" s="2">
        <f t="shared" si="0"/>
        <v>25000000000</v>
      </c>
      <c r="K32" s="28">
        <f t="shared" si="19"/>
        <v>100000000</v>
      </c>
      <c r="L32" s="10">
        <f t="shared" si="2"/>
        <v>120.19230769230769</v>
      </c>
      <c r="M32" s="2">
        <f t="shared" si="3"/>
        <v>2.0247831719524401</v>
      </c>
      <c r="N32" s="2">
        <f t="shared" si="4"/>
        <v>1562500</v>
      </c>
      <c r="O32" s="2">
        <f t="shared" si="5"/>
        <v>11475.140630600275</v>
      </c>
      <c r="P32" s="2">
        <f t="shared" si="6"/>
        <v>3.6982248520710061E-2</v>
      </c>
      <c r="Q32" s="2">
        <f t="shared" si="7"/>
        <v>1.1538048464709127E-3</v>
      </c>
      <c r="R32" s="2">
        <f t="shared" si="12"/>
        <v>5.5459153682479438E-2</v>
      </c>
      <c r="S32" s="2">
        <f t="shared" si="13"/>
        <v>1.7293768190088867E-3</v>
      </c>
      <c r="T32" s="2">
        <f t="shared" si="8"/>
        <v>180.28846153846345</v>
      </c>
      <c r="U32" s="7">
        <f t="shared" si="9"/>
        <v>6.2537724040929419</v>
      </c>
      <c r="V32" s="10"/>
      <c r="W32" s="2">
        <f t="shared" si="14"/>
        <v>0</v>
      </c>
      <c r="X32" s="7">
        <f t="shared" si="15"/>
        <v>5.3</v>
      </c>
      <c r="Y32" s="34"/>
      <c r="Z32" s="10">
        <f t="shared" si="10"/>
        <v>117263.47756410255</v>
      </c>
      <c r="AA32" s="7">
        <f t="shared" si="11"/>
        <v>4062.5292012502618</v>
      </c>
      <c r="AB32" s="34"/>
      <c r="AC32" s="10"/>
      <c r="AD32" s="7"/>
    </row>
    <row r="33" spans="3:30" ht="15.75" thickBot="1" x14ac:dyDescent="0.3">
      <c r="C33" s="60"/>
      <c r="D33" s="25" t="s">
        <v>61</v>
      </c>
      <c r="E33" s="8">
        <v>30</v>
      </c>
      <c r="F33" s="8">
        <v>6500</v>
      </c>
      <c r="G33" s="8">
        <v>16000</v>
      </c>
      <c r="H33" s="8">
        <v>106.12247063723891</v>
      </c>
      <c r="I33" s="8">
        <v>106.12247063723891</v>
      </c>
      <c r="J33" s="8">
        <f t="shared" si="0"/>
        <v>30000000000</v>
      </c>
      <c r="K33" s="41">
        <f t="shared" si="19"/>
        <v>100000000</v>
      </c>
      <c r="L33" s="11">
        <f t="shared" si="2"/>
        <v>144.23076923076923</v>
      </c>
      <c r="M33" s="8">
        <f t="shared" si="3"/>
        <v>2.5867575404772087</v>
      </c>
      <c r="N33" s="8">
        <f t="shared" si="4"/>
        <v>1875000</v>
      </c>
      <c r="O33" s="8">
        <f t="shared" si="5"/>
        <v>13918.413799245189</v>
      </c>
      <c r="P33" s="8">
        <f t="shared" si="6"/>
        <v>4.4378698224852069E-2</v>
      </c>
      <c r="Q33" s="8">
        <f t="shared" si="7"/>
        <v>1.4860742744680746E-3</v>
      </c>
      <c r="R33" s="8">
        <f t="shared" si="12"/>
        <v>6.6543481720864162E-2</v>
      </c>
      <c r="S33" s="8">
        <f t="shared" si="13"/>
        <v>2.2266446763212874E-3</v>
      </c>
      <c r="T33" s="8">
        <f t="shared" si="8"/>
        <v>216.34615384616308</v>
      </c>
      <c r="U33" s="9">
        <f t="shared" si="9"/>
        <v>8.0598213262768201</v>
      </c>
      <c r="V33" s="11"/>
      <c r="W33" s="8">
        <f t="shared" si="14"/>
        <v>0</v>
      </c>
      <c r="X33" s="9">
        <f t="shared" si="15"/>
        <v>5.3</v>
      </c>
      <c r="Y33" s="35"/>
      <c r="Z33" s="11">
        <f t="shared" si="10"/>
        <v>97752.617521367545</v>
      </c>
      <c r="AA33" s="9">
        <f t="shared" si="11"/>
        <v>3635.1934256554732</v>
      </c>
      <c r="AB33" s="35"/>
      <c r="AC33" s="11"/>
      <c r="AD33" s="9"/>
    </row>
    <row r="34" spans="3:30" x14ac:dyDescent="0.25">
      <c r="C34" s="58" t="s">
        <v>62</v>
      </c>
      <c r="D34" s="24" t="s">
        <v>63</v>
      </c>
      <c r="E34" s="5">
        <v>5</v>
      </c>
      <c r="F34" s="5">
        <v>5000</v>
      </c>
      <c r="G34" s="5">
        <v>20000</v>
      </c>
      <c r="H34" s="5">
        <v>128.06830309498397</v>
      </c>
      <c r="I34" s="5">
        <v>128.06830309498397</v>
      </c>
      <c r="J34" s="5">
        <f t="shared" si="0"/>
        <v>5000000000</v>
      </c>
      <c r="K34" s="27">
        <f>$H$1</f>
        <v>10000000</v>
      </c>
      <c r="L34" s="4">
        <f t="shared" si="2"/>
        <v>25</v>
      </c>
      <c r="M34" s="5">
        <f t="shared" si="3"/>
        <v>0.66194001614063325</v>
      </c>
      <c r="N34" s="5">
        <f t="shared" si="4"/>
        <v>250000</v>
      </c>
      <c r="O34" s="5">
        <f t="shared" si="5"/>
        <v>1677.1204049663463</v>
      </c>
      <c r="P34" s="5">
        <f t="shared" si="6"/>
        <v>0.01</v>
      </c>
      <c r="Q34" s="5">
        <f t="shared" si="7"/>
        <v>5.1664709104616666E-4</v>
      </c>
      <c r="R34" s="5">
        <f t="shared" si="12"/>
        <v>1.4999718759491805E-2</v>
      </c>
      <c r="S34" s="5">
        <f t="shared" si="13"/>
        <v>7.7492704692286025E-4</v>
      </c>
      <c r="T34" s="5">
        <f t="shared" si="8"/>
        <v>37.500000000036948</v>
      </c>
      <c r="U34" s="6">
        <f t="shared" si="9"/>
        <v>2.1624536120234481</v>
      </c>
      <c r="V34" s="4">
        <v>9</v>
      </c>
      <c r="W34" s="5">
        <f t="shared" si="14"/>
        <v>47.7</v>
      </c>
      <c r="X34" s="6">
        <f t="shared" si="15"/>
        <v>6.4070273918565386</v>
      </c>
      <c r="Y34" s="33"/>
      <c r="Z34" s="4">
        <f t="shared" si="10"/>
        <v>333352.08333333337</v>
      </c>
      <c r="AA34" s="6">
        <f t="shared" si="11"/>
        <v>19221.155314605418</v>
      </c>
      <c r="AB34" s="33"/>
      <c r="AC34" s="4">
        <f t="shared" si="16"/>
        <v>0.21383647798664684</v>
      </c>
      <c r="AD34" s="6">
        <f t="shared" si="17"/>
        <v>0.11491698863551854</v>
      </c>
    </row>
    <row r="35" spans="3:30" x14ac:dyDescent="0.25">
      <c r="C35" s="59"/>
      <c r="D35" s="18" t="s">
        <v>64</v>
      </c>
      <c r="E35" s="2">
        <v>7</v>
      </c>
      <c r="F35" s="2">
        <v>5000</v>
      </c>
      <c r="G35" s="2">
        <v>20000</v>
      </c>
      <c r="H35" s="2">
        <v>127.93176972281451</v>
      </c>
      <c r="I35" s="2">
        <v>127.93176972281451</v>
      </c>
      <c r="J35" s="2">
        <f t="shared" si="0"/>
        <v>7000000000</v>
      </c>
      <c r="K35" s="28">
        <f>$H$1</f>
        <v>10000000</v>
      </c>
      <c r="L35" s="10">
        <f t="shared" si="2"/>
        <v>35</v>
      </c>
      <c r="M35" s="2">
        <f t="shared" si="3"/>
        <v>0.9244365144432094</v>
      </c>
      <c r="N35" s="2">
        <f t="shared" si="4"/>
        <v>350000</v>
      </c>
      <c r="O35" s="2">
        <f t="shared" si="5"/>
        <v>2293.9599325131949</v>
      </c>
      <c r="P35" s="2">
        <f t="shared" si="6"/>
        <v>1.4E-2</v>
      </c>
      <c r="Q35" s="2">
        <f t="shared" si="7"/>
        <v>7.2227018897743397E-4</v>
      </c>
      <c r="R35" s="2">
        <f t="shared" si="12"/>
        <v>2.0999228301047244E-2</v>
      </c>
      <c r="S35" s="2">
        <f t="shared" si="13"/>
        <v>1.0832858512010561E-3</v>
      </c>
      <c r="T35" s="2">
        <f t="shared" si="8"/>
        <v>52.500000000037517</v>
      </c>
      <c r="U35" s="7">
        <f t="shared" si="9"/>
        <v>3.0233184720506343</v>
      </c>
      <c r="V35" s="10">
        <v>14</v>
      </c>
      <c r="W35" s="2">
        <f t="shared" si="14"/>
        <v>74.199999999999989</v>
      </c>
      <c r="X35" s="7">
        <f t="shared" si="15"/>
        <v>7.7103826104804938</v>
      </c>
      <c r="Y35" s="34"/>
      <c r="Z35" s="10">
        <f t="shared" si="10"/>
        <v>238121.48809523808</v>
      </c>
      <c r="AA35" s="7">
        <f t="shared" si="11"/>
        <v>13710.280109346313</v>
      </c>
      <c r="AB35" s="34"/>
      <c r="AC35" s="10">
        <f t="shared" si="16"/>
        <v>0.29245283018817353</v>
      </c>
      <c r="AD35" s="7">
        <f t="shared" si="17"/>
        <v>8.4059113306797439E-2</v>
      </c>
    </row>
    <row r="36" spans="3:30" x14ac:dyDescent="0.25">
      <c r="C36" s="59"/>
      <c r="D36" s="18" t="s">
        <v>65</v>
      </c>
      <c r="E36" s="2">
        <v>7.5</v>
      </c>
      <c r="F36" s="2">
        <v>5000</v>
      </c>
      <c r="G36" s="2">
        <v>20000</v>
      </c>
      <c r="H36" s="2">
        <v>120.24048096192385</v>
      </c>
      <c r="I36" s="2">
        <v>120.24048096192385</v>
      </c>
      <c r="J36" s="2">
        <f t="shared" si="0"/>
        <v>7500000000</v>
      </c>
      <c r="K36" s="28">
        <f>$H$1</f>
        <v>10000000</v>
      </c>
      <c r="L36" s="10">
        <f t="shared" si="2"/>
        <v>37.5</v>
      </c>
      <c r="M36" s="2">
        <f t="shared" si="3"/>
        <v>0.9309016355711357</v>
      </c>
      <c r="N36" s="2">
        <f t="shared" si="4"/>
        <v>375000</v>
      </c>
      <c r="O36" s="2">
        <f t="shared" si="5"/>
        <v>2309.2879665398973</v>
      </c>
      <c r="P36" s="2">
        <f t="shared" si="6"/>
        <v>1.4999999999999999E-2</v>
      </c>
      <c r="Q36" s="2">
        <f t="shared" si="7"/>
        <v>7.2733234143012053E-4</v>
      </c>
      <c r="R36" s="2">
        <f t="shared" si="12"/>
        <v>2.2499050853324782E-2</v>
      </c>
      <c r="S36" s="2">
        <f t="shared" si="13"/>
        <v>1.0908604501194627E-3</v>
      </c>
      <c r="T36" s="2">
        <f t="shared" si="8"/>
        <v>56.250000000055422</v>
      </c>
      <c r="U36" s="7">
        <f t="shared" si="9"/>
        <v>3.0445111081877352</v>
      </c>
      <c r="V36" s="10">
        <v>14</v>
      </c>
      <c r="W36" s="2">
        <f t="shared" si="14"/>
        <v>74.199999999999989</v>
      </c>
      <c r="X36" s="7">
        <f t="shared" si="15"/>
        <v>7.7103826104804938</v>
      </c>
      <c r="Y36" s="34"/>
      <c r="Z36" s="10">
        <f t="shared" si="10"/>
        <v>222250.34722222225</v>
      </c>
      <c r="AA36" s="7">
        <f t="shared" si="11"/>
        <v>12026.77703062957</v>
      </c>
      <c r="AB36" s="34"/>
      <c r="AC36" s="10">
        <f t="shared" si="16"/>
        <v>0.24191374662998072</v>
      </c>
      <c r="AD36" s="7">
        <f t="shared" si="17"/>
        <v>8.8820715422319146E-2</v>
      </c>
    </row>
    <row r="37" spans="3:30" x14ac:dyDescent="0.25">
      <c r="C37" s="59"/>
      <c r="D37" s="18" t="s">
        <v>66</v>
      </c>
      <c r="E37" s="2">
        <v>9</v>
      </c>
      <c r="F37" s="2">
        <v>5000</v>
      </c>
      <c r="G37" s="2">
        <v>20000</v>
      </c>
      <c r="H37" s="2">
        <v>153.25670498084293</v>
      </c>
      <c r="I37" s="2">
        <v>153.25670498084293</v>
      </c>
      <c r="J37" s="2">
        <f t="shared" si="0"/>
        <v>9000000000</v>
      </c>
      <c r="K37" s="28">
        <f>$H$1</f>
        <v>10000000</v>
      </c>
      <c r="L37" s="10">
        <f t="shared" si="2"/>
        <v>45</v>
      </c>
      <c r="M37" s="2">
        <f t="shared" si="3"/>
        <v>1.4226394805282434</v>
      </c>
      <c r="N37" s="2">
        <f t="shared" si="4"/>
        <v>450000</v>
      </c>
      <c r="O37" s="2">
        <f t="shared" si="5"/>
        <v>3484.3373001085115</v>
      </c>
      <c r="P37" s="2">
        <f t="shared" si="6"/>
        <v>1.7999999999999999E-2</v>
      </c>
      <c r="Q37" s="2">
        <f t="shared" si="7"/>
        <v>1.1122153873132925E-3</v>
      </c>
      <c r="R37" s="2">
        <f t="shared" si="12"/>
        <v>2.6998359929337985E-2</v>
      </c>
      <c r="S37" s="2">
        <f t="shared" si="13"/>
        <v>1.6680190844917896E-3</v>
      </c>
      <c r="T37" s="2">
        <f t="shared" si="8"/>
        <v>67.500000000002558</v>
      </c>
      <c r="U37" s="7">
        <f t="shared" si="9"/>
        <v>4.6557765412587724</v>
      </c>
      <c r="V37" s="10">
        <v>19</v>
      </c>
      <c r="W37" s="2">
        <f t="shared" si="14"/>
        <v>100.7</v>
      </c>
      <c r="X37" s="7">
        <f t="shared" si="15"/>
        <v>9.2655275079188009</v>
      </c>
      <c r="Y37" s="34"/>
      <c r="Z37" s="10">
        <f t="shared" si="10"/>
        <v>185218.93518518523</v>
      </c>
      <c r="AA37" s="7">
        <f t="shared" si="11"/>
        <v>12771.641163039909</v>
      </c>
      <c r="AB37" s="34"/>
      <c r="AC37" s="10">
        <f t="shared" si="16"/>
        <v>0.32969215491556547</v>
      </c>
      <c r="AD37" s="7">
        <f t="shared" si="17"/>
        <v>7.7081139651709055E-2</v>
      </c>
    </row>
    <row r="38" spans="3:30" x14ac:dyDescent="0.25">
      <c r="C38" s="59"/>
      <c r="D38" s="18" t="s">
        <v>67</v>
      </c>
      <c r="E38" s="2">
        <v>10</v>
      </c>
      <c r="F38" s="2">
        <v>5000</v>
      </c>
      <c r="G38" s="2">
        <v>20000</v>
      </c>
      <c r="H38" s="2">
        <v>134.52914798206277</v>
      </c>
      <c r="I38" s="2">
        <v>134.52914798206277</v>
      </c>
      <c r="J38" s="2">
        <f t="shared" si="0"/>
        <v>10000000000</v>
      </c>
      <c r="K38" s="28">
        <f>$H$2</f>
        <v>100000000</v>
      </c>
      <c r="L38" s="10">
        <f t="shared" si="2"/>
        <v>50</v>
      </c>
      <c r="M38" s="2">
        <f t="shared" si="3"/>
        <v>1.4740835249512996</v>
      </c>
      <c r="N38" s="2">
        <f t="shared" si="4"/>
        <v>500000</v>
      </c>
      <c r="O38" s="2">
        <f t="shared" si="5"/>
        <v>6025.8864315125738</v>
      </c>
      <c r="P38" s="2">
        <f t="shared" si="6"/>
        <v>0.02</v>
      </c>
      <c r="Q38" s="2">
        <f t="shared" si="7"/>
        <v>1.1028943547279056E-3</v>
      </c>
      <c r="R38" s="2">
        <f t="shared" si="12"/>
        <v>2.9997750303701189E-2</v>
      </c>
      <c r="S38" s="2">
        <f t="shared" si="13"/>
        <v>1.6539693889793378E-3</v>
      </c>
      <c r="T38" s="2">
        <f t="shared" si="8"/>
        <v>75.000000000002842</v>
      </c>
      <c r="U38" s="7">
        <f t="shared" si="9"/>
        <v>4.60188630105017</v>
      </c>
      <c r="V38" s="10"/>
      <c r="W38" s="2">
        <f t="shared" si="14"/>
        <v>0</v>
      </c>
      <c r="X38" s="7">
        <f t="shared" si="15"/>
        <v>5.3</v>
      </c>
      <c r="Y38" s="34"/>
      <c r="Z38" s="10">
        <f t="shared" si="10"/>
        <v>166704.16666666669</v>
      </c>
      <c r="AA38" s="7">
        <f t="shared" si="11"/>
        <v>10224.998089909541</v>
      </c>
      <c r="AB38" s="34"/>
      <c r="AC38" s="10"/>
      <c r="AD38" s="7"/>
    </row>
    <row r="39" spans="3:30" x14ac:dyDescent="0.25">
      <c r="C39" s="59"/>
      <c r="D39" s="18" t="s">
        <v>68</v>
      </c>
      <c r="E39" s="2">
        <v>12.5</v>
      </c>
      <c r="F39" s="2">
        <v>5000</v>
      </c>
      <c r="G39" s="2">
        <v>20000</v>
      </c>
      <c r="H39" s="2">
        <v>132.74336283185841</v>
      </c>
      <c r="I39" s="2">
        <v>132.74336283185841</v>
      </c>
      <c r="J39" s="2">
        <f t="shared" si="0"/>
        <v>12500000000</v>
      </c>
      <c r="K39" s="28">
        <f>$H$2</f>
        <v>100000000</v>
      </c>
      <c r="L39" s="10">
        <f t="shared" si="2"/>
        <v>62.5</v>
      </c>
      <c r="M39" s="2">
        <f t="shared" si="3"/>
        <v>1.7819450573480096</v>
      </c>
      <c r="N39" s="2">
        <f t="shared" si="4"/>
        <v>625000</v>
      </c>
      <c r="O39" s="2">
        <f t="shared" si="5"/>
        <v>6496.7540254422447</v>
      </c>
      <c r="P39" s="2">
        <f t="shared" si="6"/>
        <v>2.5000000000000001E-2</v>
      </c>
      <c r="Q39" s="2">
        <f t="shared" si="7"/>
        <v>1.3526317082555772E-3</v>
      </c>
      <c r="R39" s="2">
        <f t="shared" si="12"/>
        <v>3.7495606395488726E-2</v>
      </c>
      <c r="S39" s="2">
        <f t="shared" si="13"/>
        <v>2.0282345111880262E-3</v>
      </c>
      <c r="T39" s="2">
        <f t="shared" si="8"/>
        <v>93.750000000003553</v>
      </c>
      <c r="U39" s="7">
        <f t="shared" si="9"/>
        <v>5.6501096405552502</v>
      </c>
      <c r="V39" s="10"/>
      <c r="W39" s="2">
        <f t="shared" si="14"/>
        <v>0</v>
      </c>
      <c r="X39" s="7">
        <f t="shared" si="15"/>
        <v>5.3</v>
      </c>
      <c r="Y39" s="34"/>
      <c r="Z39" s="10">
        <f t="shared" si="10"/>
        <v>133380.20833333331</v>
      </c>
      <c r="AA39" s="7">
        <f t="shared" si="11"/>
        <v>8033.9831504313188</v>
      </c>
      <c r="AB39" s="34"/>
      <c r="AC39" s="10"/>
      <c r="AD39" s="7"/>
    </row>
    <row r="40" spans="3:30" ht="15.75" thickBot="1" x14ac:dyDescent="0.3">
      <c r="C40" s="60"/>
      <c r="D40" s="25" t="s">
        <v>69</v>
      </c>
      <c r="E40" s="8">
        <v>15</v>
      </c>
      <c r="F40" s="8">
        <v>5000</v>
      </c>
      <c r="G40" s="8">
        <v>20000</v>
      </c>
      <c r="H40" s="8">
        <v>124.48132780082986</v>
      </c>
      <c r="I40" s="8">
        <v>124.48132780082986</v>
      </c>
      <c r="J40" s="8">
        <f t="shared" si="0"/>
        <v>15000000000</v>
      </c>
      <c r="K40" s="41">
        <f>$H$2</f>
        <v>100000000</v>
      </c>
      <c r="L40" s="11">
        <f t="shared" si="2"/>
        <v>75</v>
      </c>
      <c r="M40" s="8">
        <f t="shared" si="3"/>
        <v>1.988571624846204</v>
      </c>
      <c r="N40" s="8">
        <f t="shared" si="4"/>
        <v>750000</v>
      </c>
      <c r="O40" s="8">
        <f t="shared" si="5"/>
        <v>6840.3719829808842</v>
      </c>
      <c r="P40" s="8">
        <f t="shared" si="6"/>
        <v>0.03</v>
      </c>
      <c r="Q40" s="8">
        <f t="shared" si="7"/>
        <v>1.5186282105957279E-3</v>
      </c>
      <c r="R40" s="8">
        <f t="shared" si="12"/>
        <v>4.4992408555767804E-2</v>
      </c>
      <c r="S40" s="8">
        <f t="shared" si="13"/>
        <v>2.2767896911124663E-3</v>
      </c>
      <c r="T40" s="8">
        <f t="shared" si="8"/>
        <v>112.4999999999865</v>
      </c>
      <c r="U40" s="9">
        <f t="shared" si="9"/>
        <v>6.3463399260874525</v>
      </c>
      <c r="V40" s="11"/>
      <c r="W40" s="8">
        <f t="shared" si="14"/>
        <v>0</v>
      </c>
      <c r="X40" s="9">
        <f t="shared" si="15"/>
        <v>5.3</v>
      </c>
      <c r="Y40" s="35"/>
      <c r="Z40" s="11">
        <f t="shared" si="10"/>
        <v>111167.36111111111</v>
      </c>
      <c r="AA40" s="9">
        <f t="shared" si="11"/>
        <v>6266.0534746443409</v>
      </c>
      <c r="AB40" s="35"/>
      <c r="AC40" s="11"/>
      <c r="AD40" s="9"/>
    </row>
    <row r="44" spans="3:30" x14ac:dyDescent="0.25">
      <c r="C44" t="s">
        <v>70</v>
      </c>
      <c r="D44">
        <v>0.01</v>
      </c>
      <c r="E44" t="s">
        <v>71</v>
      </c>
    </row>
    <row r="45" spans="3:30" x14ac:dyDescent="0.25">
      <c r="C45" t="s">
        <v>72</v>
      </c>
      <c r="D45">
        <v>0.1</v>
      </c>
      <c r="E45" t="s">
        <v>71</v>
      </c>
    </row>
    <row r="56" spans="3:5" x14ac:dyDescent="0.25">
      <c r="C56" s="47" t="s">
        <v>73</v>
      </c>
    </row>
    <row r="57" spans="3:5" x14ac:dyDescent="0.25">
      <c r="C57" s="51" t="s">
        <v>74</v>
      </c>
      <c r="D57" s="51" t="s">
        <v>75</v>
      </c>
      <c r="E57" s="51" t="s">
        <v>76</v>
      </c>
    </row>
    <row r="58" spans="3:5" x14ac:dyDescent="0.25">
      <c r="C58" s="49" t="s">
        <v>77</v>
      </c>
      <c r="D58" s="49">
        <v>3</v>
      </c>
      <c r="E58" s="49" t="s">
        <v>78</v>
      </c>
    </row>
    <row r="59" spans="3:5" x14ac:dyDescent="0.25">
      <c r="C59" s="49">
        <v>1</v>
      </c>
      <c r="D59" s="49" t="s">
        <v>79</v>
      </c>
      <c r="E59" s="49" t="s">
        <v>79</v>
      </c>
    </row>
    <row r="60" spans="3:5" x14ac:dyDescent="0.25">
      <c r="C60" s="49">
        <v>2</v>
      </c>
      <c r="D60" s="49" t="s">
        <v>80</v>
      </c>
      <c r="E60" s="49" t="s">
        <v>79</v>
      </c>
    </row>
    <row r="61" spans="3:5" x14ac:dyDescent="0.25">
      <c r="C61" s="49">
        <v>3</v>
      </c>
      <c r="D61" s="49" t="s">
        <v>79</v>
      </c>
      <c r="E61" s="49" t="s">
        <v>79</v>
      </c>
    </row>
    <row r="62" spans="3:5" x14ac:dyDescent="0.25">
      <c r="C62" s="49">
        <v>4</v>
      </c>
      <c r="D62" s="49">
        <v>3</v>
      </c>
      <c r="E62" s="49" t="s">
        <v>81</v>
      </c>
    </row>
    <row r="63" spans="3:5" x14ac:dyDescent="0.25">
      <c r="C63" s="49">
        <v>5</v>
      </c>
      <c r="D63" s="49">
        <v>1</v>
      </c>
      <c r="E63" s="49" t="s">
        <v>82</v>
      </c>
    </row>
    <row r="64" spans="3:5" ht="30" x14ac:dyDescent="0.25">
      <c r="C64" s="49" t="s">
        <v>83</v>
      </c>
      <c r="D64" s="49">
        <v>1</v>
      </c>
      <c r="E64" s="50" t="s">
        <v>84</v>
      </c>
    </row>
    <row r="65" spans="3:12" ht="30" x14ac:dyDescent="0.25">
      <c r="C65" s="49" t="s">
        <v>85</v>
      </c>
      <c r="D65" s="49">
        <v>1</v>
      </c>
      <c r="E65" s="50" t="s">
        <v>86</v>
      </c>
    </row>
    <row r="66" spans="3:12" ht="30" x14ac:dyDescent="0.25">
      <c r="C66" s="49" t="s">
        <v>87</v>
      </c>
      <c r="D66" s="49">
        <v>1</v>
      </c>
      <c r="E66" s="50" t="s">
        <v>88</v>
      </c>
    </row>
    <row r="67" spans="3:12" ht="30" x14ac:dyDescent="0.25">
      <c r="C67" s="49" t="s">
        <v>89</v>
      </c>
      <c r="D67" s="49">
        <v>1</v>
      </c>
      <c r="E67" s="50" t="s">
        <v>90</v>
      </c>
    </row>
    <row r="68" spans="3:12" ht="120.75" customHeight="1" x14ac:dyDescent="0.25">
      <c r="C68" s="49" t="s">
        <v>91</v>
      </c>
      <c r="D68" s="49" t="s">
        <v>92</v>
      </c>
      <c r="E68" s="50" t="s">
        <v>93</v>
      </c>
      <c r="H68" t="s">
        <v>94</v>
      </c>
      <c r="K68" t="s">
        <v>95</v>
      </c>
    </row>
    <row r="69" spans="3:12" x14ac:dyDescent="0.25">
      <c r="C69" s="49" t="s">
        <v>96</v>
      </c>
      <c r="D69" s="49">
        <v>2</v>
      </c>
      <c r="E69" s="49" t="s">
        <v>97</v>
      </c>
    </row>
    <row r="70" spans="3:12" x14ac:dyDescent="0.25">
      <c r="C70" s="49" t="s">
        <v>98</v>
      </c>
      <c r="D70" s="49">
        <v>2</v>
      </c>
      <c r="E70" s="49" t="s">
        <v>99</v>
      </c>
    </row>
    <row r="71" spans="3:12" ht="15.75" x14ac:dyDescent="0.25">
      <c r="C71" s="49" t="s">
        <v>100</v>
      </c>
      <c r="D71" s="49">
        <v>2</v>
      </c>
      <c r="E71" s="49" t="s">
        <v>101</v>
      </c>
      <c r="L71" s="56" t="s">
        <v>102</v>
      </c>
    </row>
    <row r="72" spans="3:12" ht="15.75" x14ac:dyDescent="0.25">
      <c r="C72" s="49" t="s">
        <v>103</v>
      </c>
      <c r="D72" s="49">
        <v>2</v>
      </c>
      <c r="E72" s="49" t="s">
        <v>104</v>
      </c>
      <c r="L72" s="57" t="s">
        <v>105</v>
      </c>
    </row>
    <row r="73" spans="3:12" ht="15.75" x14ac:dyDescent="0.25">
      <c r="C73" s="49" t="s">
        <v>106</v>
      </c>
      <c r="D73" s="2" t="s">
        <v>79</v>
      </c>
      <c r="E73" s="49" t="s">
        <v>79</v>
      </c>
      <c r="L73" s="57" t="s">
        <v>107</v>
      </c>
    </row>
    <row r="74" spans="3:12" x14ac:dyDescent="0.25">
      <c r="C74" s="49" t="s">
        <v>108</v>
      </c>
      <c r="D74" s="2" t="s">
        <v>79</v>
      </c>
      <c r="E74" s="49" t="s">
        <v>79</v>
      </c>
    </row>
    <row r="75" spans="3:12" ht="30" x14ac:dyDescent="0.25">
      <c r="C75" s="49" t="s">
        <v>109</v>
      </c>
      <c r="D75" s="49">
        <v>1</v>
      </c>
      <c r="E75" s="50" t="s">
        <v>110</v>
      </c>
    </row>
    <row r="76" spans="3:12" ht="30" x14ac:dyDescent="0.25">
      <c r="C76" s="49" t="s">
        <v>111</v>
      </c>
      <c r="D76" s="49">
        <v>1</v>
      </c>
      <c r="E76" s="50" t="s">
        <v>112</v>
      </c>
    </row>
    <row r="77" spans="3:12" x14ac:dyDescent="0.25">
      <c r="C77" s="49" t="s">
        <v>113</v>
      </c>
      <c r="D77" s="49">
        <v>1</v>
      </c>
      <c r="E77" s="49" t="s">
        <v>114</v>
      </c>
    </row>
    <row r="78" spans="3:12" x14ac:dyDescent="0.25">
      <c r="C78" s="49" t="s">
        <v>115</v>
      </c>
      <c r="D78" s="49">
        <v>1</v>
      </c>
      <c r="E78" s="50" t="s">
        <v>116</v>
      </c>
    </row>
    <row r="79" spans="3:12" x14ac:dyDescent="0.25">
      <c r="C79" s="52" t="s">
        <v>117</v>
      </c>
      <c r="D79" s="52">
        <v>2</v>
      </c>
      <c r="E79" s="53" t="s">
        <v>118</v>
      </c>
    </row>
    <row r="80" spans="3:12" ht="30" x14ac:dyDescent="0.25">
      <c r="C80" s="54" t="s">
        <v>119</v>
      </c>
      <c r="D80" s="54">
        <v>1</v>
      </c>
      <c r="E80" s="55" t="s">
        <v>120</v>
      </c>
    </row>
  </sheetData>
  <mergeCells count="4">
    <mergeCell ref="C7:C15"/>
    <mergeCell ref="C16:C25"/>
    <mergeCell ref="C26:C33"/>
    <mergeCell ref="C34:C4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67A3C-4729-4B0E-9679-6891EED1F9F9}">
  <dimension ref="C1:AB13"/>
  <sheetViews>
    <sheetView topLeftCell="O1" zoomScale="70" zoomScaleNormal="70" workbookViewId="0">
      <selection activeCell="AB10" sqref="AB10"/>
    </sheetView>
  </sheetViews>
  <sheetFormatPr defaultColWidth="8.85546875" defaultRowHeight="15" x14ac:dyDescent="0.25"/>
  <cols>
    <col min="4" max="4" width="9" bestFit="1" customWidth="1"/>
    <col min="5" max="5" width="18.85546875" bestFit="1" customWidth="1"/>
    <col min="6" max="6" width="18.7109375" bestFit="1" customWidth="1"/>
    <col min="7" max="7" width="17.85546875" bestFit="1" customWidth="1"/>
    <col min="8" max="8" width="18.28515625" bestFit="1" customWidth="1"/>
    <col min="9" max="9" width="16.7109375" bestFit="1" customWidth="1"/>
    <col min="10" max="10" width="21.7109375" bestFit="1" customWidth="1"/>
    <col min="11" max="11" width="14.5703125" bestFit="1" customWidth="1"/>
    <col min="12" max="12" width="12.140625" bestFit="1" customWidth="1"/>
    <col min="13" max="13" width="24.28515625" bestFit="1" customWidth="1"/>
    <col min="14" max="14" width="15.28515625" bestFit="1" customWidth="1"/>
    <col min="15" max="16" width="14.85546875" bestFit="1" customWidth="1"/>
    <col min="17" max="17" width="10.28515625" customWidth="1"/>
    <col min="18" max="19" width="14.85546875" bestFit="1" customWidth="1"/>
    <col min="20" max="20" width="15.7109375" bestFit="1" customWidth="1"/>
    <col min="21" max="22" width="14.85546875" bestFit="1" customWidth="1"/>
    <col min="24" max="24" width="14.5703125" bestFit="1" customWidth="1"/>
    <col min="25" max="25" width="18.28515625" bestFit="1" customWidth="1"/>
    <col min="27" max="27" width="14.5703125" bestFit="1" customWidth="1"/>
    <col min="28" max="28" width="21.42578125" bestFit="1" customWidth="1"/>
  </cols>
  <sheetData>
    <row r="1" spans="3:28" x14ac:dyDescent="0.25">
      <c r="F1" t="s">
        <v>0</v>
      </c>
      <c r="G1" s="2" t="s">
        <v>121</v>
      </c>
      <c r="H1" s="2">
        <v>10000000</v>
      </c>
      <c r="I1" t="s">
        <v>2</v>
      </c>
      <c r="J1" s="16"/>
      <c r="W1" s="2" t="s">
        <v>3</v>
      </c>
      <c r="X1" s="2">
        <v>0.1</v>
      </c>
      <c r="Y1" s="44"/>
    </row>
    <row r="2" spans="3:28" x14ac:dyDescent="0.25">
      <c r="G2" s="2" t="s">
        <v>121</v>
      </c>
      <c r="H2" s="2">
        <v>100000000</v>
      </c>
      <c r="I2" t="s">
        <v>2</v>
      </c>
      <c r="V2" t="s">
        <v>0</v>
      </c>
      <c r="W2" s="2" t="s">
        <v>4</v>
      </c>
      <c r="X2" s="2">
        <v>0.53</v>
      </c>
      <c r="Y2" s="2" t="s">
        <v>122</v>
      </c>
    </row>
    <row r="5" spans="3:28" ht="15.75" thickBot="1" x14ac:dyDescent="0.3"/>
    <row r="6" spans="3:28" ht="15.75" thickBot="1" x14ac:dyDescent="0.3">
      <c r="C6" s="20" t="s">
        <v>123</v>
      </c>
      <c r="D6" s="46" t="s">
        <v>7</v>
      </c>
      <c r="E6" s="29" t="s">
        <v>8</v>
      </c>
      <c r="F6" s="22" t="s">
        <v>9</v>
      </c>
      <c r="G6" s="22" t="s">
        <v>10</v>
      </c>
      <c r="H6" s="22" t="s">
        <v>124</v>
      </c>
      <c r="I6" s="22" t="s">
        <v>125</v>
      </c>
      <c r="J6" s="22" t="s">
        <v>13</v>
      </c>
      <c r="K6" s="22" t="s">
        <v>126</v>
      </c>
      <c r="L6" s="23" t="s">
        <v>14</v>
      </c>
      <c r="M6" s="21" t="s">
        <v>15</v>
      </c>
      <c r="N6" s="22" t="s">
        <v>16</v>
      </c>
      <c r="O6" s="22" t="s">
        <v>17</v>
      </c>
      <c r="P6" s="22" t="s">
        <v>18</v>
      </c>
      <c r="Q6" s="22" t="s">
        <v>19</v>
      </c>
      <c r="R6" s="22" t="s">
        <v>20</v>
      </c>
      <c r="S6" s="22" t="s">
        <v>21</v>
      </c>
      <c r="T6" s="22" t="s">
        <v>22</v>
      </c>
      <c r="U6" s="22" t="s">
        <v>23</v>
      </c>
      <c r="V6" s="38" t="s">
        <v>24</v>
      </c>
      <c r="W6" s="29" t="s">
        <v>25</v>
      </c>
      <c r="X6" s="22" t="s">
        <v>26</v>
      </c>
      <c r="Y6" s="23" t="s">
        <v>27</v>
      </c>
      <c r="Z6" s="32"/>
      <c r="AA6" s="29" t="s">
        <v>30</v>
      </c>
      <c r="AB6" s="23" t="s">
        <v>31</v>
      </c>
    </row>
    <row r="7" spans="3:28" x14ac:dyDescent="0.25">
      <c r="C7" s="63" t="s">
        <v>32</v>
      </c>
      <c r="D7" s="36" t="s">
        <v>33</v>
      </c>
      <c r="E7" s="12">
        <v>0.5</v>
      </c>
      <c r="F7" s="3">
        <v>3000</v>
      </c>
      <c r="G7" s="3">
        <v>6000</v>
      </c>
      <c r="H7" s="3">
        <v>54.919908466819216</v>
      </c>
      <c r="I7" s="3">
        <v>54.919908466819216</v>
      </c>
      <c r="J7" s="3">
        <f t="shared" ref="J7:J13" si="0">E7*10^9</f>
        <v>500000000</v>
      </c>
      <c r="K7" s="3">
        <f t="shared" ref="K7:K13" si="1">E7*10^9</f>
        <v>500000000</v>
      </c>
      <c r="L7" s="30">
        <f>$H$1</f>
        <v>10000000</v>
      </c>
      <c r="M7" s="19">
        <f t="shared" ref="M7:M13" si="2">J7/(2*F7*G7)</f>
        <v>13.888888888888889</v>
      </c>
      <c r="N7" s="3"/>
      <c r="O7" s="3"/>
      <c r="P7" s="3"/>
      <c r="Q7" s="3"/>
      <c r="R7" s="3"/>
      <c r="S7" s="15">
        <v>2.3E-2</v>
      </c>
      <c r="T7" s="15">
        <v>1E-3</v>
      </c>
      <c r="U7" s="3">
        <f t="shared" ref="U7:U13" si="3">F7*(_xlfn.CSC(S7)-_xlfn.COT(S7))</f>
        <v>34.501520955473097</v>
      </c>
      <c r="V7" s="42">
        <f t="shared" ref="V7:V13" si="4">SQRT((((_xlfn.CSC(S7)-_xlfn.COT(S7))^2)*(H7^2))+(((F7*(((_xlfn.CSC(S7)^2))-(_xlfn.COT(S7)*(_xlfn.CSC(S7)))))^2)*(T7^2)))</f>
        <v>1.6277353455662278</v>
      </c>
      <c r="W7" s="12">
        <v>6</v>
      </c>
      <c r="X7" s="3">
        <f>(W7*0.53)/0.1</f>
        <v>31.8</v>
      </c>
      <c r="Y7" s="30">
        <f>SQRT((1/(0.1^2))*(((0.53*1)^2)+((W7*0.04)^2)))</f>
        <v>5.818075283115542</v>
      </c>
      <c r="Z7" s="36"/>
      <c r="AA7" s="12"/>
      <c r="AB7" s="30"/>
    </row>
    <row r="8" spans="3:28" x14ac:dyDescent="0.25">
      <c r="C8" s="63"/>
      <c r="D8" s="34" t="s">
        <v>34</v>
      </c>
      <c r="E8" s="10">
        <v>1</v>
      </c>
      <c r="F8" s="2">
        <v>3000</v>
      </c>
      <c r="G8" s="2">
        <v>6000</v>
      </c>
      <c r="H8" s="2">
        <v>58.158329266289059</v>
      </c>
      <c r="I8" s="2">
        <v>58.158329266289059</v>
      </c>
      <c r="J8" s="2">
        <f t="shared" si="0"/>
        <v>1000000000</v>
      </c>
      <c r="K8" s="2">
        <f t="shared" si="1"/>
        <v>1000000000</v>
      </c>
      <c r="L8" s="7">
        <f t="shared" ref="L8:L9" si="5">$H$1</f>
        <v>10000000</v>
      </c>
      <c r="M8" s="18">
        <f t="shared" si="2"/>
        <v>27.777777777777779</v>
      </c>
      <c r="N8" s="2"/>
      <c r="O8" s="2"/>
      <c r="P8" s="2"/>
      <c r="Q8" s="2"/>
      <c r="R8" s="2"/>
      <c r="S8" s="14">
        <v>0.04</v>
      </c>
      <c r="T8" s="14">
        <v>2E-3</v>
      </c>
      <c r="U8" s="2">
        <f t="shared" si="3"/>
        <v>60.008001280213108</v>
      </c>
      <c r="V8" s="28">
        <f t="shared" si="4"/>
        <v>3.2187762793677339</v>
      </c>
      <c r="W8" s="10">
        <v>8</v>
      </c>
      <c r="X8" s="2">
        <f t="shared" ref="X8:X13" si="6">(W8*0.53)/0.1</f>
        <v>42.4</v>
      </c>
      <c r="Y8" s="7">
        <f t="shared" ref="Y8:Y13" si="7">SQRT((1/(0.1^2))*(((0.53*1)^2)+((W8*0.04)^2)))</f>
        <v>6.1911226768656427</v>
      </c>
      <c r="Z8" s="34"/>
      <c r="AA8" s="10"/>
      <c r="AB8" s="7"/>
    </row>
    <row r="9" spans="3:28" x14ac:dyDescent="0.25">
      <c r="C9" s="61"/>
      <c r="D9" s="34" t="s">
        <v>35</v>
      </c>
      <c r="E9" s="10">
        <v>1.8</v>
      </c>
      <c r="F9" s="2">
        <v>3000</v>
      </c>
      <c r="G9" s="2">
        <v>6000</v>
      </c>
      <c r="H9" s="2">
        <v>54.836261208874511</v>
      </c>
      <c r="I9" s="2">
        <v>54.836261208874511</v>
      </c>
      <c r="J9" s="2">
        <f t="shared" si="0"/>
        <v>1800000000</v>
      </c>
      <c r="K9" s="2">
        <f t="shared" si="1"/>
        <v>1800000000</v>
      </c>
      <c r="L9" s="7">
        <f t="shared" si="5"/>
        <v>10000000</v>
      </c>
      <c r="M9" s="18">
        <f t="shared" si="2"/>
        <v>50</v>
      </c>
      <c r="N9" s="2"/>
      <c r="O9" s="2"/>
      <c r="P9" s="2"/>
      <c r="Q9" s="2"/>
      <c r="R9" s="2"/>
      <c r="S9" s="14">
        <v>6.5000000000000002E-2</v>
      </c>
      <c r="T9" s="14">
        <v>3.0000000000000001E-3</v>
      </c>
      <c r="U9" s="2">
        <f t="shared" si="3"/>
        <v>97.534342634839177</v>
      </c>
      <c r="V9" s="28">
        <f t="shared" si="4"/>
        <v>4.8447114406554936</v>
      </c>
      <c r="W9" s="10">
        <v>11</v>
      </c>
      <c r="X9" s="2">
        <f t="shared" si="6"/>
        <v>58.3</v>
      </c>
      <c r="Y9" s="7">
        <f t="shared" si="7"/>
        <v>6.8883960397178088</v>
      </c>
      <c r="Z9" s="34"/>
      <c r="AA9" s="10"/>
      <c r="AB9" s="7"/>
    </row>
    <row r="10" spans="3:28" x14ac:dyDescent="0.25">
      <c r="C10" s="62" t="s">
        <v>62</v>
      </c>
      <c r="D10" s="34" t="s">
        <v>63</v>
      </c>
      <c r="E10" s="10">
        <v>5</v>
      </c>
      <c r="F10" s="14">
        <v>4400</v>
      </c>
      <c r="G10" s="14">
        <v>18500</v>
      </c>
      <c r="H10" s="2">
        <v>128.06830309498397</v>
      </c>
      <c r="I10" s="2">
        <v>128.06830309498397</v>
      </c>
      <c r="J10" s="2">
        <f t="shared" si="0"/>
        <v>5000000000</v>
      </c>
      <c r="K10" s="2">
        <f t="shared" si="1"/>
        <v>5000000000</v>
      </c>
      <c r="L10" s="7">
        <f>$H$1</f>
        <v>10000000</v>
      </c>
      <c r="M10" s="18">
        <f t="shared" si="2"/>
        <v>30.712530712530711</v>
      </c>
      <c r="N10" s="2">
        <f t="shared" ref="N10:N13" si="8">SQRT(((1/(2*F10*G10))^2)*((L10^2)+((((-J10)/F10)^2)*(H10^2))+((((-J10)/G10)^2)*(I10^2))))</f>
        <v>0.92091868102116325</v>
      </c>
      <c r="O10" s="2">
        <f t="shared" ref="O10:O13" si="9">J10/G10</f>
        <v>270270.2702702703</v>
      </c>
      <c r="P10" s="2">
        <f t="shared" ref="P10:P13" si="10">SQRT((((1/G10)^2)*(L10^2))+((((-J10)/(G10^2))^2)*(I10^2)))</f>
        <v>1947.4945556111834</v>
      </c>
      <c r="Q10" s="2">
        <f t="shared" ref="Q10:Q13" si="11">O10/(F10^2)</f>
        <v>1.3960241232968507E-2</v>
      </c>
      <c r="R10" s="2">
        <f t="shared" ref="R10:R13" si="12">SQRT(((1/(F10^2))^2)*((P10^2)+((((-2*O10)/F10)^2)*(H10^2))))</f>
        <v>8.1886783946666201E-4</v>
      </c>
      <c r="S10" s="2">
        <f t="shared" ref="S10:S13" si="13">2*_xlfn.ACOT(4/(3*Q10))</f>
        <v>2.0939596706230336E-2</v>
      </c>
      <c r="T10" s="2">
        <f t="shared" ref="T10:T13" si="14">SQRT(((8/((3*(Q10^2))*(1+((4/(3*Q10))^2))))^2)*(R10^2))</f>
        <v>1.2281671217617255E-3</v>
      </c>
      <c r="U10" s="2">
        <f t="shared" si="3"/>
        <v>46.068796068800566</v>
      </c>
      <c r="V10" s="28">
        <f t="shared" si="4"/>
        <v>3.0166601211304016</v>
      </c>
      <c r="W10" s="10">
        <v>9</v>
      </c>
      <c r="X10" s="2">
        <f t="shared" si="6"/>
        <v>47.7</v>
      </c>
      <c r="Y10" s="7">
        <f t="shared" si="7"/>
        <v>6.4070273918565386</v>
      </c>
      <c r="Z10" s="34"/>
      <c r="AA10" s="10">
        <f t="shared" ref="AA10:AA13" si="15">(X10-U10)/X10</f>
        <v>3.419714740460035E-2</v>
      </c>
      <c r="AB10" s="7">
        <f t="shared" ref="AB10:AB13" si="16">SQRT(((1/X10)^2)*((V10^2)+(((U10/X10)^2)*(Y10^2))))</f>
        <v>0.14432048883997414</v>
      </c>
    </row>
    <row r="11" spans="3:28" x14ac:dyDescent="0.25">
      <c r="C11" s="63"/>
      <c r="D11" s="34" t="s">
        <v>64</v>
      </c>
      <c r="E11" s="10">
        <v>7</v>
      </c>
      <c r="F11" s="14">
        <v>3700</v>
      </c>
      <c r="G11" s="14">
        <v>19100</v>
      </c>
      <c r="H11" s="2">
        <v>127.93176972281451</v>
      </c>
      <c r="I11" s="2">
        <v>127.93176972281451</v>
      </c>
      <c r="J11" s="2">
        <f t="shared" si="0"/>
        <v>7000000000</v>
      </c>
      <c r="K11" s="2">
        <f t="shared" si="1"/>
        <v>7000000000</v>
      </c>
      <c r="L11" s="7">
        <f t="shared" ref="L11:L13" si="17">$H$1</f>
        <v>10000000</v>
      </c>
      <c r="M11" s="18">
        <f t="shared" si="2"/>
        <v>49.525965756332248</v>
      </c>
      <c r="N11" s="2">
        <f t="shared" si="8"/>
        <v>1.74568626637241</v>
      </c>
      <c r="O11" s="2">
        <f t="shared" si="9"/>
        <v>366492.14659685863</v>
      </c>
      <c r="P11" s="2">
        <f t="shared" si="10"/>
        <v>2509.9762329302093</v>
      </c>
      <c r="Q11" s="2">
        <f t="shared" si="11"/>
        <v>2.6770792300720134E-2</v>
      </c>
      <c r="R11" s="2">
        <f t="shared" si="12"/>
        <v>1.8603188445082905E-3</v>
      </c>
      <c r="S11" s="2">
        <f t="shared" si="13"/>
        <v>4.0150793702910963E-2</v>
      </c>
      <c r="T11" s="2">
        <f t="shared" si="14"/>
        <v>2.789353794936032E-3</v>
      </c>
      <c r="U11" s="2">
        <f t="shared" si="3"/>
        <v>74.288948634495</v>
      </c>
      <c r="V11" s="28">
        <f t="shared" si="4"/>
        <v>5.7661128098777521</v>
      </c>
      <c r="W11" s="10">
        <v>14</v>
      </c>
      <c r="X11" s="2">
        <f t="shared" si="6"/>
        <v>74.199999999999989</v>
      </c>
      <c r="Y11" s="7">
        <f t="shared" si="7"/>
        <v>7.7103826104804938</v>
      </c>
      <c r="Z11" s="34"/>
      <c r="AA11" s="10">
        <f t="shared" si="15"/>
        <v>-1.1987686589624187E-3</v>
      </c>
      <c r="AB11" s="7">
        <f t="shared" si="16"/>
        <v>0.12985696298499577</v>
      </c>
    </row>
    <row r="12" spans="3:28" x14ac:dyDescent="0.25">
      <c r="C12" s="63"/>
      <c r="D12" s="34" t="s">
        <v>65</v>
      </c>
      <c r="E12" s="10">
        <v>7.5</v>
      </c>
      <c r="F12" s="14">
        <v>4400</v>
      </c>
      <c r="G12" s="14">
        <v>19000</v>
      </c>
      <c r="H12" s="2">
        <v>120.24048096192385</v>
      </c>
      <c r="I12" s="2">
        <v>120.24048096192385</v>
      </c>
      <c r="J12" s="2">
        <f t="shared" si="0"/>
        <v>7500000000</v>
      </c>
      <c r="K12" s="2">
        <f t="shared" si="1"/>
        <v>7500000000</v>
      </c>
      <c r="L12" s="7">
        <f t="shared" si="17"/>
        <v>10000000</v>
      </c>
      <c r="M12" s="18">
        <f t="shared" si="2"/>
        <v>44.856459330143544</v>
      </c>
      <c r="N12" s="2">
        <f t="shared" si="8"/>
        <v>1.2596703490407182</v>
      </c>
      <c r="O12" s="2">
        <f t="shared" si="9"/>
        <v>394736.84210526315</v>
      </c>
      <c r="P12" s="2">
        <f t="shared" si="10"/>
        <v>2552.9133753624437</v>
      </c>
      <c r="Q12" s="2">
        <f t="shared" si="11"/>
        <v>2.0389299695519791E-2</v>
      </c>
      <c r="R12" s="2">
        <f t="shared" si="12"/>
        <v>1.1221471561134097E-3</v>
      </c>
      <c r="S12" s="2">
        <f t="shared" si="13"/>
        <v>3.0581565914990744E-2</v>
      </c>
      <c r="T12" s="2">
        <f t="shared" si="14"/>
        <v>1.6828272142943629E-3</v>
      </c>
      <c r="U12" s="2">
        <f t="shared" si="3"/>
        <v>67.284688995195552</v>
      </c>
      <c r="V12" s="28">
        <f t="shared" si="4"/>
        <v>4.1344544650062529</v>
      </c>
      <c r="W12" s="10">
        <v>14</v>
      </c>
      <c r="X12" s="2">
        <f t="shared" si="6"/>
        <v>74.199999999999989</v>
      </c>
      <c r="Y12" s="7">
        <f t="shared" si="7"/>
        <v>7.7103826104804938</v>
      </c>
      <c r="Z12" s="34"/>
      <c r="AA12" s="10">
        <f t="shared" si="15"/>
        <v>9.3198261520275438E-2</v>
      </c>
      <c r="AB12" s="7">
        <f t="shared" si="16"/>
        <v>0.10947081733350421</v>
      </c>
    </row>
    <row r="13" spans="3:28" ht="15.75" thickBot="1" x14ac:dyDescent="0.3">
      <c r="C13" s="64"/>
      <c r="D13" s="35" t="s">
        <v>66</v>
      </c>
      <c r="E13" s="11">
        <v>9</v>
      </c>
      <c r="F13" s="45">
        <v>3300</v>
      </c>
      <c r="G13" s="45">
        <v>18000</v>
      </c>
      <c r="H13" s="8">
        <v>153.25670498084293</v>
      </c>
      <c r="I13" s="8">
        <v>153.25670498084293</v>
      </c>
      <c r="J13" s="8">
        <f t="shared" si="0"/>
        <v>9000000000</v>
      </c>
      <c r="K13" s="8">
        <f t="shared" si="1"/>
        <v>9000000000</v>
      </c>
      <c r="L13" s="9">
        <f t="shared" si="17"/>
        <v>10000000</v>
      </c>
      <c r="M13" s="25">
        <f t="shared" si="2"/>
        <v>75.757575757575751</v>
      </c>
      <c r="N13" s="8">
        <f t="shared" si="8"/>
        <v>3.5779182935799505</v>
      </c>
      <c r="O13" s="8">
        <f t="shared" si="9"/>
        <v>500000</v>
      </c>
      <c r="P13" s="8">
        <f t="shared" si="10"/>
        <v>4293.2276576439426</v>
      </c>
      <c r="Q13" s="8">
        <f t="shared" si="11"/>
        <v>4.5913682277318638E-2</v>
      </c>
      <c r="R13" s="8">
        <f t="shared" si="12"/>
        <v>4.2827773183156505E-3</v>
      </c>
      <c r="S13" s="8">
        <f t="shared" si="13"/>
        <v>6.8843320837741792E-2</v>
      </c>
      <c r="T13" s="8">
        <f t="shared" si="14"/>
        <v>6.4165573056386297E-3</v>
      </c>
      <c r="U13" s="8">
        <f t="shared" si="3"/>
        <v>113.63636363636314</v>
      </c>
      <c r="V13" s="41">
        <f t="shared" si="4"/>
        <v>11.84097307617005</v>
      </c>
      <c r="W13" s="11">
        <v>19</v>
      </c>
      <c r="X13" s="8">
        <f t="shared" si="6"/>
        <v>100.7</v>
      </c>
      <c r="Y13" s="9">
        <f t="shared" si="7"/>
        <v>9.2655275079188009</v>
      </c>
      <c r="Z13" s="35"/>
      <c r="AA13" s="11">
        <f t="shared" si="15"/>
        <v>-0.12846438566398352</v>
      </c>
      <c r="AB13" s="9">
        <f t="shared" si="16"/>
        <v>0.15686798671574384</v>
      </c>
    </row>
  </sheetData>
  <mergeCells count="2">
    <mergeCell ref="C7:C9"/>
    <mergeCell ref="C10:C1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EC184-E5DA-48EC-818B-446823F927C8}">
  <dimension ref="D1:AL254"/>
  <sheetViews>
    <sheetView topLeftCell="O106" zoomScale="85" zoomScaleNormal="85" workbookViewId="0">
      <selection activeCell="J46" sqref="J46"/>
    </sheetView>
  </sheetViews>
  <sheetFormatPr defaultRowHeight="15" x14ac:dyDescent="0.25"/>
  <cols>
    <col min="4" max="4" width="34.42578125" customWidth="1"/>
    <col min="5" max="6" width="22.28515625" bestFit="1" customWidth="1"/>
    <col min="7" max="7" width="15.85546875" bestFit="1" customWidth="1"/>
    <col min="8" max="8" width="22.28515625" bestFit="1" customWidth="1"/>
    <col min="9" max="9" width="15.5703125" bestFit="1" customWidth="1"/>
    <col min="10" max="10" width="19.140625" bestFit="1" customWidth="1"/>
    <col min="12" max="12" width="14.42578125" bestFit="1" customWidth="1"/>
    <col min="13" max="13" width="22.28515625" bestFit="1" customWidth="1"/>
    <col min="14" max="14" width="19.85546875" bestFit="1" customWidth="1"/>
    <col min="15" max="15" width="13.42578125" bestFit="1" customWidth="1"/>
    <col min="16" max="16" width="22.28515625" bestFit="1" customWidth="1"/>
    <col min="17" max="17" width="11.28515625" bestFit="1" customWidth="1"/>
    <col min="18" max="18" width="15.140625" bestFit="1" customWidth="1"/>
    <col min="21" max="21" width="14.42578125" bestFit="1" customWidth="1"/>
    <col min="22" max="22" width="19.85546875" bestFit="1" customWidth="1"/>
    <col min="23" max="23" width="21.28515625" bestFit="1" customWidth="1"/>
    <col min="24" max="24" width="13.42578125" bestFit="1" customWidth="1"/>
    <col min="25" max="25" width="22.28515625" bestFit="1" customWidth="1"/>
    <col min="26" max="26" width="11.28515625" bestFit="1" customWidth="1"/>
    <col min="27" max="27" width="15.140625" bestFit="1" customWidth="1"/>
    <col min="31" max="31" width="14.42578125" bestFit="1" customWidth="1"/>
    <col min="32" max="33" width="8" bestFit="1" customWidth="1"/>
    <col min="34" max="35" width="17" bestFit="1" customWidth="1"/>
    <col min="36" max="36" width="13.42578125" bestFit="1" customWidth="1"/>
    <col min="37" max="37" width="22.28515625" bestFit="1" customWidth="1"/>
    <col min="38" max="38" width="11.28515625" bestFit="1" customWidth="1"/>
  </cols>
  <sheetData>
    <row r="1" spans="4:38" ht="30" x14ac:dyDescent="0.25">
      <c r="D1" s="44" t="s">
        <v>127</v>
      </c>
      <c r="E1" s="44" t="s">
        <v>128</v>
      </c>
    </row>
    <row r="2" spans="4:38" ht="30" x14ac:dyDescent="0.25">
      <c r="D2" s="44" t="s">
        <v>129</v>
      </c>
      <c r="E2" s="2"/>
    </row>
    <row r="3" spans="4:38" x14ac:dyDescent="0.25">
      <c r="D3" s="2" t="s">
        <v>130</v>
      </c>
      <c r="E3" s="1"/>
    </row>
    <row r="4" spans="4:38" x14ac:dyDescent="0.25">
      <c r="D4" s="47" t="s">
        <v>81</v>
      </c>
      <c r="E4" s="17" t="s">
        <v>131</v>
      </c>
      <c r="F4" s="17" t="s">
        <v>132</v>
      </c>
      <c r="G4" s="17" t="s">
        <v>133</v>
      </c>
      <c r="H4" s="17" t="s">
        <v>134</v>
      </c>
      <c r="I4" s="17" t="s">
        <v>135</v>
      </c>
      <c r="J4" s="17" t="s">
        <v>136</v>
      </c>
      <c r="L4" s="17" t="s">
        <v>137</v>
      </c>
      <c r="M4" s="17" t="s">
        <v>138</v>
      </c>
      <c r="N4" s="17" t="s">
        <v>139</v>
      </c>
      <c r="O4" s="17" t="s">
        <v>140</v>
      </c>
      <c r="P4" s="17" t="s">
        <v>141</v>
      </c>
      <c r="Q4" s="17" t="s">
        <v>142</v>
      </c>
      <c r="R4" s="17" t="s">
        <v>143</v>
      </c>
      <c r="U4" s="17" t="s">
        <v>144</v>
      </c>
      <c r="V4" s="17" t="s">
        <v>145</v>
      </c>
      <c r="W4" s="17" t="s">
        <v>146</v>
      </c>
      <c r="X4" s="17" t="s">
        <v>140</v>
      </c>
      <c r="Y4" s="17" t="s">
        <v>141</v>
      </c>
      <c r="Z4" s="17" t="s">
        <v>142</v>
      </c>
      <c r="AA4" s="17" t="s">
        <v>143</v>
      </c>
      <c r="AE4" s="17" t="s">
        <v>147</v>
      </c>
      <c r="AF4" s="17" t="s">
        <v>148</v>
      </c>
      <c r="AG4" s="17" t="s">
        <v>149</v>
      </c>
      <c r="AH4" s="17" t="s">
        <v>150</v>
      </c>
      <c r="AI4" s="17" t="s">
        <v>151</v>
      </c>
      <c r="AJ4" s="17" t="s">
        <v>140</v>
      </c>
      <c r="AK4" s="17" t="s">
        <v>141</v>
      </c>
      <c r="AL4" s="17" t="s">
        <v>142</v>
      </c>
    </row>
    <row r="5" spans="4:38" x14ac:dyDescent="0.25">
      <c r="E5" s="2">
        <v>-3</v>
      </c>
      <c r="F5" s="2"/>
      <c r="G5" s="2"/>
      <c r="H5" s="2">
        <v>0.05</v>
      </c>
      <c r="I5" s="2">
        <v>0</v>
      </c>
      <c r="J5" s="2">
        <v>5.3000000000000007</v>
      </c>
      <c r="L5" s="2"/>
      <c r="M5" s="2">
        <v>-6.5</v>
      </c>
      <c r="N5" s="2"/>
      <c r="O5" s="2"/>
      <c r="P5" s="2">
        <v>0.2</v>
      </c>
      <c r="Q5" s="2">
        <v>0</v>
      </c>
      <c r="R5" s="2">
        <v>5.3000000000000007</v>
      </c>
      <c r="U5" s="2"/>
      <c r="V5" s="2">
        <v>-5</v>
      </c>
      <c r="W5" s="2"/>
      <c r="X5" s="2"/>
      <c r="Y5" s="2">
        <v>0.1</v>
      </c>
      <c r="Z5" s="2">
        <v>0</v>
      </c>
      <c r="AA5" s="2">
        <v>5.3000000000000007</v>
      </c>
      <c r="AE5" s="2"/>
      <c r="AF5" s="2">
        <v>0.309</v>
      </c>
      <c r="AG5" s="2">
        <v>6.7640000000000002</v>
      </c>
      <c r="AH5" s="2">
        <v>-5.5</v>
      </c>
      <c r="AI5" s="2"/>
      <c r="AJ5" s="2"/>
      <c r="AK5" s="2">
        <v>0.08</v>
      </c>
      <c r="AL5" s="2">
        <v>0</v>
      </c>
    </row>
    <row r="6" spans="4:38" x14ac:dyDescent="0.25">
      <c r="E6" s="2">
        <v>-2.69</v>
      </c>
      <c r="F6" s="2"/>
      <c r="G6" s="2"/>
      <c r="H6" s="2">
        <v>0.05</v>
      </c>
      <c r="I6" s="2">
        <v>5.3</v>
      </c>
      <c r="J6" s="2">
        <v>5.315072906367325</v>
      </c>
      <c r="L6" s="2"/>
      <c r="M6" s="2">
        <v>-6.29</v>
      </c>
      <c r="N6" s="2"/>
      <c r="O6" s="2"/>
      <c r="P6" s="2">
        <v>0.2</v>
      </c>
      <c r="Q6" s="2">
        <v>5.3</v>
      </c>
      <c r="R6" s="2">
        <v>5.315072906367325</v>
      </c>
      <c r="U6" s="2"/>
      <c r="V6" s="2">
        <v>-4.8979999999999997</v>
      </c>
      <c r="W6" s="2"/>
      <c r="X6" s="2"/>
      <c r="Y6" s="2">
        <v>0.1</v>
      </c>
      <c r="Z6" s="2">
        <v>5.3</v>
      </c>
      <c r="AA6" s="2">
        <v>5.315072906367325</v>
      </c>
      <c r="AE6" s="2"/>
      <c r="AF6" s="2">
        <v>0.33700000000000002</v>
      </c>
      <c r="AG6" s="2">
        <v>6.7649999999999997</v>
      </c>
      <c r="AH6" s="2">
        <v>-5.4719999999999995</v>
      </c>
      <c r="AI6" s="2"/>
      <c r="AJ6" s="2"/>
      <c r="AK6" s="2">
        <v>0.08</v>
      </c>
      <c r="AL6" s="2">
        <v>5.3</v>
      </c>
    </row>
    <row r="7" spans="4:38" x14ac:dyDescent="0.25">
      <c r="E7" s="2">
        <v>-2.556</v>
      </c>
      <c r="F7" s="2"/>
      <c r="G7" s="2"/>
      <c r="H7" s="2">
        <v>0.05</v>
      </c>
      <c r="I7" s="2">
        <v>10.6</v>
      </c>
      <c r="J7" s="2">
        <v>5.3600373133029589</v>
      </c>
      <c r="L7" s="2"/>
      <c r="M7" s="2">
        <v>-5.9589999999999996</v>
      </c>
      <c r="N7" s="2"/>
      <c r="O7" s="2"/>
      <c r="P7" s="2">
        <v>0.2</v>
      </c>
      <c r="Q7" s="2">
        <v>10.6</v>
      </c>
      <c r="R7" s="2">
        <v>5.3600373133029589</v>
      </c>
      <c r="U7" s="2"/>
      <c r="V7" s="2">
        <v>-4.7380000000000004</v>
      </c>
      <c r="W7" s="2"/>
      <c r="X7" s="2"/>
      <c r="Y7" s="2">
        <v>0.1</v>
      </c>
      <c r="Z7" s="2">
        <v>10.6</v>
      </c>
      <c r="AA7" s="2">
        <v>5.3600373133029589</v>
      </c>
      <c r="AE7" s="2"/>
      <c r="AF7" s="2">
        <v>0.39100000000000001</v>
      </c>
      <c r="AG7" s="2">
        <v>6.7649999999999997</v>
      </c>
      <c r="AH7" s="2">
        <v>-5.4180000000000001</v>
      </c>
      <c r="AI7" s="2"/>
      <c r="AJ7" s="2"/>
      <c r="AK7" s="2">
        <v>0.08</v>
      </c>
      <c r="AL7" s="2">
        <v>10.6</v>
      </c>
    </row>
    <row r="8" spans="4:38" x14ac:dyDescent="0.25">
      <c r="E8" s="2">
        <v>-2.3570000000000002</v>
      </c>
      <c r="F8" s="2"/>
      <c r="G8" s="2"/>
      <c r="H8" s="2">
        <v>0.05</v>
      </c>
      <c r="I8" s="2">
        <v>15.9</v>
      </c>
      <c r="J8" s="2">
        <v>5.4341512676774109</v>
      </c>
      <c r="L8" s="2"/>
      <c r="M8" s="2">
        <v>-5.5410000000000004</v>
      </c>
      <c r="N8" s="2"/>
      <c r="O8" s="2"/>
      <c r="P8" s="2">
        <v>0.2</v>
      </c>
      <c r="Q8" s="2">
        <v>15.9</v>
      </c>
      <c r="R8" s="2">
        <v>5.4341512676774109</v>
      </c>
      <c r="U8" s="2"/>
      <c r="V8" s="2">
        <v>-4.5890000000000004</v>
      </c>
      <c r="W8" s="2"/>
      <c r="X8" s="2"/>
      <c r="Y8" s="2">
        <v>0.1</v>
      </c>
      <c r="Z8" s="2">
        <v>15.9</v>
      </c>
      <c r="AA8" s="2">
        <v>5.4341512676774109</v>
      </c>
      <c r="AE8" s="2"/>
      <c r="AF8" s="2">
        <v>0.44900000000000001</v>
      </c>
      <c r="AG8" s="2">
        <v>6.7649999999999997</v>
      </c>
      <c r="AH8" s="2">
        <v>-5.36</v>
      </c>
      <c r="AI8" s="2"/>
      <c r="AJ8" s="2"/>
      <c r="AK8" s="2">
        <v>0.08</v>
      </c>
      <c r="AL8" s="2">
        <v>15.9</v>
      </c>
    </row>
    <row r="9" spans="4:38" x14ac:dyDescent="0.25">
      <c r="E9" s="2">
        <v>-2.0979999999999999</v>
      </c>
      <c r="F9" s="2"/>
      <c r="G9" s="2"/>
      <c r="H9" s="2">
        <v>0.05</v>
      </c>
      <c r="I9" s="2">
        <v>21.2</v>
      </c>
      <c r="J9" s="2">
        <v>5.5362442142665635</v>
      </c>
      <c r="L9" s="2"/>
      <c r="M9" s="2">
        <v>-5.0179999999999998</v>
      </c>
      <c r="N9" s="2"/>
      <c r="O9" s="2"/>
      <c r="P9" s="2">
        <v>0.2</v>
      </c>
      <c r="Q9" s="2">
        <v>21.2</v>
      </c>
      <c r="R9" s="2">
        <v>5.5362442142665635</v>
      </c>
      <c r="U9" s="2"/>
      <c r="V9" s="2">
        <v>-4.375</v>
      </c>
      <c r="W9" s="2"/>
      <c r="X9" s="2"/>
      <c r="Y9" s="2">
        <v>0.1</v>
      </c>
      <c r="Z9" s="2">
        <v>21.2</v>
      </c>
      <c r="AA9" s="2">
        <v>5.5362442142665635</v>
      </c>
      <c r="AE9" s="2"/>
      <c r="AF9" s="2">
        <v>0.51700000000000002</v>
      </c>
      <c r="AG9" s="2">
        <v>6.7649999999999997</v>
      </c>
      <c r="AH9" s="2">
        <v>-5.2919999999999998</v>
      </c>
      <c r="AI9" s="2"/>
      <c r="AJ9" s="2"/>
      <c r="AK9" s="2">
        <v>0.08</v>
      </c>
      <c r="AL9" s="2">
        <v>21.2</v>
      </c>
    </row>
    <row r="10" spans="4:38" x14ac:dyDescent="0.25">
      <c r="E10" s="2">
        <v>-1.7170000000000001</v>
      </c>
      <c r="F10" s="2"/>
      <c r="G10" s="2"/>
      <c r="H10" s="2">
        <v>0.05</v>
      </c>
      <c r="I10" s="2">
        <v>26.500000000000004</v>
      </c>
      <c r="J10" s="2">
        <v>5.6648036153074184</v>
      </c>
      <c r="L10" s="2"/>
      <c r="M10" s="2">
        <v>-4.3040000000000003</v>
      </c>
      <c r="N10" s="2"/>
      <c r="O10" s="2"/>
      <c r="P10" s="2">
        <v>0.2</v>
      </c>
      <c r="Q10" s="2">
        <v>26.500000000000004</v>
      </c>
      <c r="R10" s="2">
        <v>5.6648036153074184</v>
      </c>
      <c r="U10" s="2"/>
      <c r="V10" s="2">
        <v>-4.173</v>
      </c>
      <c r="W10" s="2"/>
      <c r="X10" s="2"/>
      <c r="Y10" s="2">
        <v>0.1</v>
      </c>
      <c r="Z10" s="2">
        <v>26.500000000000004</v>
      </c>
      <c r="AA10" s="2">
        <v>5.6648036153074184</v>
      </c>
      <c r="AE10" s="2"/>
      <c r="AF10" s="2">
        <v>0.58399999999999996</v>
      </c>
      <c r="AG10" s="2">
        <v>6.7649999999999997</v>
      </c>
      <c r="AH10" s="2">
        <v>-5.2249999999999996</v>
      </c>
      <c r="AI10" s="2"/>
      <c r="AJ10" s="2"/>
      <c r="AK10" s="2">
        <v>0.08</v>
      </c>
      <c r="AL10" s="2">
        <v>26.500000000000004</v>
      </c>
    </row>
    <row r="11" spans="4:38" x14ac:dyDescent="0.25">
      <c r="E11" s="2">
        <v>-1.155</v>
      </c>
      <c r="F11" s="2"/>
      <c r="G11" s="2"/>
      <c r="H11" s="2">
        <v>0.05</v>
      </c>
      <c r="I11" s="2">
        <v>31.8</v>
      </c>
      <c r="J11" s="2">
        <v>5.818075283115542</v>
      </c>
      <c r="L11" s="2"/>
      <c r="M11" s="2">
        <v>-3.3289999999999997</v>
      </c>
      <c r="N11" s="2"/>
      <c r="O11" s="2"/>
      <c r="P11" s="2">
        <v>0.2</v>
      </c>
      <c r="Q11" s="2">
        <v>31.8</v>
      </c>
      <c r="R11" s="2">
        <v>5.818075283115542</v>
      </c>
      <c r="U11" s="2"/>
      <c r="V11" s="2">
        <v>-3.8519999999999999</v>
      </c>
      <c r="W11" s="2"/>
      <c r="X11" s="2"/>
      <c r="Y11" s="2">
        <v>0.1</v>
      </c>
      <c r="Z11" s="2">
        <v>31.8</v>
      </c>
      <c r="AA11" s="2">
        <v>5.818075283115542</v>
      </c>
      <c r="AE11" s="2"/>
      <c r="AF11" s="2">
        <v>0.65600000000000003</v>
      </c>
      <c r="AG11" s="2">
        <v>6.7649999999999997</v>
      </c>
      <c r="AH11" s="2">
        <v>-5.1529999999999996</v>
      </c>
      <c r="AI11" s="2"/>
      <c r="AJ11" s="2"/>
      <c r="AK11" s="2">
        <v>0.08</v>
      </c>
      <c r="AL11" s="2">
        <v>31.8</v>
      </c>
    </row>
    <row r="12" spans="4:38" x14ac:dyDescent="0.25">
      <c r="E12" s="2">
        <v>-0.24699999999999989</v>
      </c>
      <c r="F12" s="2"/>
      <c r="G12" s="2"/>
      <c r="H12" s="2">
        <v>0.05</v>
      </c>
      <c r="I12" s="2"/>
      <c r="J12" s="2"/>
      <c r="L12" s="2"/>
      <c r="M12" s="2">
        <v>-1.3609999999999998</v>
      </c>
      <c r="N12" s="2"/>
      <c r="O12" s="2"/>
      <c r="P12" s="2">
        <v>0.2</v>
      </c>
      <c r="Q12" s="2">
        <v>37.099999999999994</v>
      </c>
      <c r="R12" s="2">
        <v>5.9941638282582845</v>
      </c>
      <c r="U12" s="2"/>
      <c r="V12" s="2">
        <v>-3.383</v>
      </c>
      <c r="W12" s="2"/>
      <c r="X12" s="2"/>
      <c r="Y12" s="2">
        <v>0.1</v>
      </c>
      <c r="Z12" s="2">
        <v>37.099999999999994</v>
      </c>
      <c r="AA12" s="2">
        <v>5.9941638282582845</v>
      </c>
      <c r="AE12" s="2"/>
      <c r="AF12" s="2">
        <v>0.745</v>
      </c>
      <c r="AG12" s="2">
        <v>6.7649999999999997</v>
      </c>
      <c r="AH12" s="2">
        <v>-5.0640000000000001</v>
      </c>
      <c r="AI12" s="2"/>
      <c r="AJ12" s="2"/>
      <c r="AK12" s="2">
        <v>0.08</v>
      </c>
      <c r="AL12" s="2">
        <v>37.099999999999994</v>
      </c>
    </row>
    <row r="13" spans="4:38" x14ac:dyDescent="0.25">
      <c r="E13" s="2">
        <v>0.70000000000000018</v>
      </c>
      <c r="F13" s="2"/>
      <c r="G13" s="2"/>
      <c r="H13" s="2">
        <v>0.05</v>
      </c>
      <c r="I13" s="2">
        <v>31.8</v>
      </c>
      <c r="J13" s="2">
        <v>5.818075283115542</v>
      </c>
      <c r="L13" s="2"/>
      <c r="M13" s="2">
        <v>2.923</v>
      </c>
      <c r="N13" s="2"/>
      <c r="O13" s="2"/>
      <c r="P13" s="2">
        <v>0.2</v>
      </c>
      <c r="Q13" s="2">
        <v>37.099999999999994</v>
      </c>
      <c r="R13" s="2">
        <v>5.9941638282582845</v>
      </c>
      <c r="U13" s="2"/>
      <c r="V13" s="2">
        <v>-2.8809999999999998</v>
      </c>
      <c r="W13" s="2"/>
      <c r="X13" s="2"/>
      <c r="Y13" s="2">
        <v>0.1</v>
      </c>
      <c r="Z13" s="2">
        <v>42.4</v>
      </c>
      <c r="AA13" s="2">
        <v>6.1911226768656427</v>
      </c>
      <c r="AE13" s="2"/>
      <c r="AF13" s="2">
        <v>0.83899999999999997</v>
      </c>
      <c r="AG13" s="2">
        <v>6.7649999999999997</v>
      </c>
      <c r="AH13" s="2">
        <v>-4.97</v>
      </c>
      <c r="AI13" s="2"/>
      <c r="AJ13" s="2"/>
      <c r="AK13" s="2">
        <v>0.08</v>
      </c>
      <c r="AL13" s="2">
        <v>42.4</v>
      </c>
    </row>
    <row r="14" spans="4:38" x14ac:dyDescent="0.25">
      <c r="E14" s="2">
        <v>1.3899999999999997</v>
      </c>
      <c r="F14" s="2"/>
      <c r="G14" s="2"/>
      <c r="H14" s="2">
        <v>0.05</v>
      </c>
      <c r="I14" s="2">
        <v>26.500000000000004</v>
      </c>
      <c r="J14" s="2">
        <v>5.6648036153074184</v>
      </c>
      <c r="L14" s="2"/>
      <c r="M14" s="2">
        <v>4.5249999999999986</v>
      </c>
      <c r="N14" s="2"/>
      <c r="O14" s="2"/>
      <c r="P14" s="2">
        <v>0.2</v>
      </c>
      <c r="Q14" s="2">
        <v>31.8</v>
      </c>
      <c r="R14" s="2">
        <v>5.818075283115542</v>
      </c>
      <c r="U14" s="2"/>
      <c r="V14" s="2">
        <v>-1.4300000000000002</v>
      </c>
      <c r="W14" s="2"/>
      <c r="X14" s="2"/>
      <c r="Y14" s="2">
        <v>0.1</v>
      </c>
      <c r="Z14" s="2">
        <v>47.7</v>
      </c>
      <c r="AA14" s="2">
        <v>6.4070273918565395</v>
      </c>
      <c r="AE14" s="2"/>
      <c r="AF14" s="2">
        <v>0.92900000000000005</v>
      </c>
      <c r="AG14" s="2">
        <v>6.7610000000000001</v>
      </c>
      <c r="AH14" s="2">
        <v>-4.88</v>
      </c>
      <c r="AI14" s="2"/>
      <c r="AJ14" s="2"/>
      <c r="AK14" s="2">
        <v>0.08</v>
      </c>
      <c r="AL14" s="2">
        <v>47.7</v>
      </c>
    </row>
    <row r="15" spans="4:38" x14ac:dyDescent="0.25">
      <c r="E15" s="2">
        <v>1.7709999999999999</v>
      </c>
      <c r="F15" s="2"/>
      <c r="G15" s="2"/>
      <c r="H15" s="2">
        <v>0.05</v>
      </c>
      <c r="I15" s="2">
        <v>21.2</v>
      </c>
      <c r="J15" s="2">
        <v>5.5362442142665635</v>
      </c>
      <c r="L15" s="2"/>
      <c r="M15" s="2">
        <v>5.1869999999999994</v>
      </c>
      <c r="N15" s="2"/>
      <c r="O15" s="2"/>
      <c r="P15" s="2">
        <v>0.2</v>
      </c>
      <c r="Q15" s="2">
        <v>26.500000000000004</v>
      </c>
      <c r="R15" s="2">
        <v>5.6648036153074184</v>
      </c>
      <c r="U15" s="2"/>
      <c r="V15" s="2">
        <v>1.7289999999999992</v>
      </c>
      <c r="W15" s="2"/>
      <c r="X15" s="2"/>
      <c r="Y15" s="2">
        <v>0.1</v>
      </c>
      <c r="Z15" s="2">
        <v>47.7</v>
      </c>
      <c r="AA15" s="2">
        <v>6.4070273918565395</v>
      </c>
      <c r="AE15" s="2"/>
      <c r="AF15" s="2">
        <v>1.0189999999999999</v>
      </c>
      <c r="AG15" s="2">
        <v>6.7610000000000001</v>
      </c>
      <c r="AH15" s="2">
        <v>-4.79</v>
      </c>
      <c r="AI15" s="2"/>
      <c r="AJ15" s="2"/>
      <c r="AK15" s="2">
        <v>0.08</v>
      </c>
      <c r="AL15" s="2">
        <v>53.000000000000007</v>
      </c>
    </row>
    <row r="16" spans="4:38" x14ac:dyDescent="0.25">
      <c r="E16" s="2">
        <v>2.0389999999999997</v>
      </c>
      <c r="F16" s="2"/>
      <c r="G16" s="2"/>
      <c r="H16" s="2">
        <v>0.05</v>
      </c>
      <c r="I16" s="2">
        <v>15.9</v>
      </c>
      <c r="J16" s="2">
        <v>5.4341512676774109</v>
      </c>
      <c r="L16" s="2"/>
      <c r="M16" s="2">
        <v>5.6219999999999999</v>
      </c>
      <c r="N16" s="2"/>
      <c r="O16" s="2"/>
      <c r="P16" s="2">
        <v>0.2</v>
      </c>
      <c r="Q16" s="2">
        <v>21.2</v>
      </c>
      <c r="R16" s="2">
        <v>5.5362442142665635</v>
      </c>
      <c r="U16" s="2"/>
      <c r="V16" s="2">
        <v>2.8710000000000004</v>
      </c>
      <c r="W16" s="2"/>
      <c r="X16" s="2"/>
      <c r="Y16" s="2">
        <v>0.1</v>
      </c>
      <c r="Z16" s="2">
        <v>42.4</v>
      </c>
      <c r="AA16" s="2">
        <v>6.1911226768656427</v>
      </c>
      <c r="AE16" s="2"/>
      <c r="AF16" s="2">
        <v>1.113</v>
      </c>
      <c r="AG16" s="2">
        <v>6.7649999999999997</v>
      </c>
      <c r="AH16" s="2">
        <v>-4.6959999999999997</v>
      </c>
      <c r="AI16" s="2"/>
      <c r="AJ16" s="2"/>
      <c r="AK16" s="2">
        <v>0.08</v>
      </c>
      <c r="AL16" s="2">
        <v>58.3</v>
      </c>
    </row>
    <row r="17" spans="5:38" x14ac:dyDescent="0.25">
      <c r="E17" s="2">
        <v>2.2469999999999999</v>
      </c>
      <c r="F17" s="2"/>
      <c r="G17" s="2"/>
      <c r="H17" s="2">
        <v>0.05</v>
      </c>
      <c r="I17" s="2">
        <v>10.6</v>
      </c>
      <c r="J17" s="2">
        <v>5.3600373133029589</v>
      </c>
      <c r="L17" s="2"/>
      <c r="M17" s="2">
        <v>6.004999999999999</v>
      </c>
      <c r="N17" s="2"/>
      <c r="O17" s="2"/>
      <c r="P17" s="2">
        <v>0.2</v>
      </c>
      <c r="Q17" s="2">
        <v>15.9</v>
      </c>
      <c r="R17" s="2">
        <v>5.4341512676774109</v>
      </c>
      <c r="U17" s="2"/>
      <c r="V17" s="2">
        <v>3.4550000000000001</v>
      </c>
      <c r="W17" s="2"/>
      <c r="X17" s="2"/>
      <c r="Y17" s="2">
        <v>0.1</v>
      </c>
      <c r="Z17" s="2">
        <v>37.099999999999994</v>
      </c>
      <c r="AA17" s="2">
        <v>5.9941638282582845</v>
      </c>
      <c r="AE17" s="2"/>
      <c r="AF17" s="2">
        <v>1.2290000000000001</v>
      </c>
      <c r="AG17" s="2">
        <v>6.7649999999999997</v>
      </c>
      <c r="AH17" s="2">
        <v>-4.58</v>
      </c>
      <c r="AI17" s="2"/>
      <c r="AJ17" s="2"/>
      <c r="AK17" s="2">
        <v>0.08</v>
      </c>
      <c r="AL17" s="2">
        <v>63.6</v>
      </c>
    </row>
    <row r="18" spans="5:38" x14ac:dyDescent="0.25">
      <c r="E18" s="2">
        <v>2.3780000000000001</v>
      </c>
      <c r="F18" s="2"/>
      <c r="G18" s="2"/>
      <c r="H18" s="2">
        <v>0.05</v>
      </c>
      <c r="I18" s="2">
        <v>5.3</v>
      </c>
      <c r="J18" s="2">
        <v>5.315072906367325</v>
      </c>
      <c r="L18" s="2"/>
      <c r="M18" s="2">
        <v>6.3359999999999985</v>
      </c>
      <c r="N18" s="2"/>
      <c r="O18" s="2"/>
      <c r="P18" s="2">
        <v>0.2</v>
      </c>
      <c r="Q18" s="2">
        <v>10.6</v>
      </c>
      <c r="R18" s="2">
        <v>5.3600373133029589</v>
      </c>
      <c r="U18" s="2"/>
      <c r="V18" s="2">
        <v>3.8739999999999988</v>
      </c>
      <c r="W18" s="2"/>
      <c r="X18" s="2"/>
      <c r="Y18" s="2">
        <v>0.1</v>
      </c>
      <c r="Z18" s="2">
        <v>31.8</v>
      </c>
      <c r="AA18" s="2">
        <v>5.818075283115542</v>
      </c>
      <c r="AE18" s="2"/>
      <c r="AF18" s="2">
        <v>1.359</v>
      </c>
      <c r="AG18" s="2">
        <v>6.7649999999999997</v>
      </c>
      <c r="AH18" s="2">
        <v>-4.45</v>
      </c>
      <c r="AI18" s="2"/>
      <c r="AJ18" s="2"/>
      <c r="AK18" s="2">
        <v>0.08</v>
      </c>
      <c r="AL18" s="2">
        <v>68.900000000000006</v>
      </c>
    </row>
    <row r="19" spans="5:38" x14ac:dyDescent="0.25">
      <c r="E19" s="2">
        <v>2.9969999999999999</v>
      </c>
      <c r="F19" s="2"/>
      <c r="G19" s="2"/>
      <c r="H19" s="2">
        <v>0.05</v>
      </c>
      <c r="I19" s="2">
        <v>0</v>
      </c>
      <c r="J19" s="2">
        <v>5.3000000000000007</v>
      </c>
      <c r="L19" s="2"/>
      <c r="M19" s="2">
        <v>6.4669999999999987</v>
      </c>
      <c r="N19" s="2"/>
      <c r="O19" s="2"/>
      <c r="P19" s="2">
        <v>0.2</v>
      </c>
      <c r="Q19" s="2">
        <v>5.3</v>
      </c>
      <c r="R19" s="2">
        <v>5.315072906367325</v>
      </c>
      <c r="U19" s="2"/>
      <c r="V19" s="2">
        <v>4.1869999999999994</v>
      </c>
      <c r="W19" s="2"/>
      <c r="X19" s="2"/>
      <c r="Y19" s="2">
        <v>0.1</v>
      </c>
      <c r="Z19" s="2">
        <v>26.500000000000004</v>
      </c>
      <c r="AA19" s="2">
        <v>5.6648036153074184</v>
      </c>
      <c r="AE19" s="2"/>
      <c r="AF19" s="2">
        <v>1.476</v>
      </c>
      <c r="AG19" s="2">
        <v>6.7649999999999997</v>
      </c>
      <c r="AH19" s="2">
        <v>-4.3330000000000002</v>
      </c>
      <c r="AI19" s="2"/>
      <c r="AJ19" s="2"/>
      <c r="AK19" s="2">
        <v>0.08</v>
      </c>
      <c r="AL19" s="2">
        <v>74.199999999999989</v>
      </c>
    </row>
    <row r="20" spans="5:38" x14ac:dyDescent="0.25">
      <c r="E20" s="2"/>
      <c r="F20" s="2">
        <v>-3</v>
      </c>
      <c r="G20" s="2">
        <v>3</v>
      </c>
      <c r="H20" s="2">
        <v>0.05</v>
      </c>
      <c r="I20" s="2">
        <v>0</v>
      </c>
      <c r="J20" s="2">
        <v>5.3000000000000007</v>
      </c>
      <c r="L20" s="2"/>
      <c r="M20" s="2">
        <v>6.536999999999999</v>
      </c>
      <c r="N20" s="2"/>
      <c r="O20" s="2"/>
      <c r="P20" s="2">
        <v>0.2</v>
      </c>
      <c r="Q20" s="2">
        <v>0</v>
      </c>
      <c r="R20" s="2">
        <v>5.3000000000000007</v>
      </c>
      <c r="U20" s="2"/>
      <c r="V20" s="2">
        <v>4.4580000000000002</v>
      </c>
      <c r="W20" s="2"/>
      <c r="X20" s="2"/>
      <c r="Y20" s="2">
        <v>0.1</v>
      </c>
      <c r="Z20" s="2">
        <v>21.2</v>
      </c>
      <c r="AA20" s="2">
        <v>5.5362442142665635</v>
      </c>
      <c r="AE20" s="2"/>
      <c r="AF20" s="2">
        <v>1.6060000000000001</v>
      </c>
      <c r="AG20" s="2">
        <v>6.7649999999999997</v>
      </c>
      <c r="AH20" s="2">
        <v>-4.2029999999999994</v>
      </c>
      <c r="AI20" s="2"/>
      <c r="AJ20" s="2"/>
      <c r="AK20" s="2">
        <v>0.08</v>
      </c>
      <c r="AL20" s="2">
        <v>79.5</v>
      </c>
    </row>
    <row r="21" spans="5:38" x14ac:dyDescent="0.25">
      <c r="E21" s="2"/>
      <c r="F21" s="2">
        <v>-2.64</v>
      </c>
      <c r="G21" s="2">
        <v>2.64</v>
      </c>
      <c r="H21" s="2">
        <v>0.05</v>
      </c>
      <c r="I21" s="2">
        <v>5.3</v>
      </c>
      <c r="J21" s="2">
        <v>5.315072906367325</v>
      </c>
      <c r="L21" s="2"/>
      <c r="M21" s="2"/>
      <c r="N21" s="2">
        <v>-8</v>
      </c>
      <c r="O21" s="2">
        <v>8</v>
      </c>
      <c r="P21" s="2">
        <v>0.2</v>
      </c>
      <c r="Q21" s="2">
        <v>0</v>
      </c>
      <c r="R21" s="2">
        <v>5.3000000000000007</v>
      </c>
      <c r="U21" s="2"/>
      <c r="V21" s="2">
        <v>4.6359999999999992</v>
      </c>
      <c r="W21" s="2"/>
      <c r="X21" s="2"/>
      <c r="Y21" s="2">
        <v>0.1</v>
      </c>
      <c r="Z21" s="2">
        <v>15.9</v>
      </c>
      <c r="AA21" s="2">
        <v>5.4341512676774109</v>
      </c>
      <c r="AE21" s="2"/>
      <c r="AF21" s="2">
        <v>1.74</v>
      </c>
      <c r="AG21" s="2">
        <v>6.7649999999999997</v>
      </c>
      <c r="AH21" s="2">
        <v>-4.069</v>
      </c>
      <c r="AI21" s="2"/>
      <c r="AJ21" s="2"/>
      <c r="AK21" s="2">
        <v>0.08</v>
      </c>
      <c r="AL21" s="2">
        <v>84.8</v>
      </c>
    </row>
    <row r="22" spans="5:38" x14ac:dyDescent="0.25">
      <c r="E22" s="2"/>
      <c r="F22" s="2">
        <v>-2.347</v>
      </c>
      <c r="G22" s="2">
        <v>2.347</v>
      </c>
      <c r="H22" s="2">
        <v>0.05</v>
      </c>
      <c r="I22" s="2">
        <v>10.6</v>
      </c>
      <c r="J22" s="2">
        <v>5.3600373133029589</v>
      </c>
      <c r="L22" s="2"/>
      <c r="M22" s="2"/>
      <c r="N22" s="2">
        <v>-7.2859999999999996</v>
      </c>
      <c r="O22" s="2">
        <v>7.2859999999999996</v>
      </c>
      <c r="P22" s="2">
        <v>0.2</v>
      </c>
      <c r="Q22" s="2">
        <v>5.3</v>
      </c>
      <c r="R22" s="2">
        <v>5.315072906367325</v>
      </c>
      <c r="U22" s="2"/>
      <c r="V22" s="2">
        <v>4.8209999999999997</v>
      </c>
      <c r="W22" s="2"/>
      <c r="X22" s="2"/>
      <c r="Y22" s="2">
        <v>0.1</v>
      </c>
      <c r="Z22" s="2">
        <v>10.6</v>
      </c>
      <c r="AA22" s="2">
        <v>5.3600373133029589</v>
      </c>
      <c r="AE22" s="2"/>
      <c r="AF22" s="2">
        <v>1.92</v>
      </c>
      <c r="AG22" s="2">
        <v>6.7610000000000001</v>
      </c>
      <c r="AH22" s="2">
        <v>-3.8890000000000002</v>
      </c>
      <c r="AI22" s="2"/>
      <c r="AJ22" s="2"/>
      <c r="AK22" s="2">
        <v>0.08</v>
      </c>
      <c r="AL22" s="2">
        <v>90.1</v>
      </c>
    </row>
    <row r="23" spans="5:38" x14ac:dyDescent="0.25">
      <c r="E23" s="2"/>
      <c r="F23" s="2">
        <v>-2.145</v>
      </c>
      <c r="G23" s="2">
        <v>2.145</v>
      </c>
      <c r="H23" s="2">
        <v>0.05</v>
      </c>
      <c r="I23" s="2">
        <v>15.9</v>
      </c>
      <c r="J23" s="2">
        <v>5.4341512676774109</v>
      </c>
      <c r="L23" s="2"/>
      <c r="M23" s="2"/>
      <c r="N23" s="2">
        <v>-6.5120000000000005</v>
      </c>
      <c r="O23" s="2">
        <v>6.5120000000000005</v>
      </c>
      <c r="P23" s="2">
        <v>0.2</v>
      </c>
      <c r="Q23" s="2">
        <v>10.6</v>
      </c>
      <c r="R23" s="2">
        <v>5.3600373133029589</v>
      </c>
      <c r="U23" s="2"/>
      <c r="V23" s="2">
        <v>4.9339999999999993</v>
      </c>
      <c r="W23" s="2"/>
      <c r="X23" s="2"/>
      <c r="Y23" s="2">
        <v>0.1</v>
      </c>
      <c r="Z23" s="2">
        <v>5.3</v>
      </c>
      <c r="AA23" s="2">
        <v>5.315072906367325</v>
      </c>
      <c r="AE23" s="2"/>
      <c r="AF23" s="2">
        <v>2.1150000000000002</v>
      </c>
      <c r="AG23" s="2">
        <v>6.7610000000000001</v>
      </c>
      <c r="AH23" s="2">
        <v>-3.694</v>
      </c>
      <c r="AI23" s="2"/>
      <c r="AJ23" s="2"/>
      <c r="AK23" s="2">
        <v>0.08</v>
      </c>
      <c r="AL23" s="2">
        <v>95.4</v>
      </c>
    </row>
    <row r="24" spans="5:38" x14ac:dyDescent="0.25">
      <c r="E24" s="2"/>
      <c r="F24" s="2">
        <v>-1.865</v>
      </c>
      <c r="G24" s="2">
        <v>1.865</v>
      </c>
      <c r="H24" s="2">
        <v>0.05</v>
      </c>
      <c r="I24" s="2">
        <v>21.2</v>
      </c>
      <c r="J24" s="2">
        <v>5.5362442142665635</v>
      </c>
      <c r="L24" s="2"/>
      <c r="M24" s="2"/>
      <c r="N24" s="2">
        <v>-5.3759999999999994</v>
      </c>
      <c r="O24" s="2">
        <v>5.3759999999999994</v>
      </c>
      <c r="P24" s="2">
        <v>0.2</v>
      </c>
      <c r="Q24" s="2">
        <v>15.9</v>
      </c>
      <c r="R24" s="2">
        <v>5.4341512676774109</v>
      </c>
      <c r="U24" s="2"/>
      <c r="V24" s="2">
        <v>5.0339999999999989</v>
      </c>
      <c r="W24" s="2"/>
      <c r="X24" s="2"/>
      <c r="Y24" s="2">
        <v>0.1</v>
      </c>
      <c r="Z24" s="2">
        <v>0</v>
      </c>
      <c r="AA24" s="2">
        <v>5.3000000000000007</v>
      </c>
      <c r="AE24" s="2"/>
      <c r="AF24" s="2">
        <v>2.3519999999999999</v>
      </c>
      <c r="AG24" s="2">
        <v>6.7629999999999999</v>
      </c>
      <c r="AH24" s="2">
        <v>-3.4570000000000003</v>
      </c>
      <c r="AI24" s="2"/>
      <c r="AJ24" s="2"/>
      <c r="AK24" s="2">
        <v>0.08</v>
      </c>
      <c r="AL24" s="2">
        <v>100.7</v>
      </c>
    </row>
    <row r="25" spans="5:38" x14ac:dyDescent="0.25">
      <c r="E25" s="2"/>
      <c r="F25" s="2">
        <v>-1.4249999999999998</v>
      </c>
      <c r="G25" s="2">
        <v>1.4249999999999998</v>
      </c>
      <c r="H25" s="2">
        <v>0.05</v>
      </c>
      <c r="I25" s="2">
        <v>26.500000000000004</v>
      </c>
      <c r="J25" s="2">
        <v>5.6648036153074184</v>
      </c>
      <c r="L25" s="2"/>
      <c r="M25" s="2"/>
      <c r="N25" s="2">
        <v>-3.5860000000000003</v>
      </c>
      <c r="O25" s="2">
        <v>3.5860000000000003</v>
      </c>
      <c r="P25" s="2">
        <v>0.2</v>
      </c>
      <c r="Q25" s="2">
        <v>21.2</v>
      </c>
      <c r="R25" s="2">
        <v>5.5362442142665635</v>
      </c>
      <c r="U25" s="2"/>
      <c r="V25" s="2"/>
      <c r="W25" s="2">
        <v>-8.7539999999999996</v>
      </c>
      <c r="X25" s="2">
        <v>8.7539999999999996</v>
      </c>
      <c r="Y25" s="2">
        <v>0.1</v>
      </c>
      <c r="Z25" s="2">
        <v>0</v>
      </c>
      <c r="AA25" s="2">
        <v>5.3000000000000007</v>
      </c>
      <c r="AE25" s="2"/>
      <c r="AF25" s="2">
        <v>2.6030000000000002</v>
      </c>
      <c r="AG25" s="2">
        <v>6.7670000000000003</v>
      </c>
      <c r="AH25" s="2">
        <v>-3.206</v>
      </c>
      <c r="AI25" s="2"/>
      <c r="AJ25" s="2"/>
      <c r="AK25" s="2">
        <v>0.08</v>
      </c>
      <c r="AL25" s="2">
        <v>106.00000000000001</v>
      </c>
    </row>
    <row r="26" spans="5:38" x14ac:dyDescent="0.25">
      <c r="E26" s="2"/>
      <c r="F26" s="2">
        <v>-0.63800000000000034</v>
      </c>
      <c r="G26" s="2">
        <v>0.63800000000000034</v>
      </c>
      <c r="H26" s="2">
        <v>0.05</v>
      </c>
      <c r="I26" s="2">
        <v>31.8</v>
      </c>
      <c r="J26" s="2">
        <v>5.818075283115542</v>
      </c>
      <c r="L26" s="2"/>
      <c r="M26" s="2"/>
      <c r="N26" s="2">
        <v>-1.2990000000000004</v>
      </c>
      <c r="O26" s="2">
        <v>1.2990000000000004</v>
      </c>
      <c r="P26" s="2">
        <v>0.2</v>
      </c>
      <c r="Q26" s="2">
        <v>26.500000000000004</v>
      </c>
      <c r="R26" s="2">
        <v>5.6648036153074184</v>
      </c>
      <c r="U26" s="2"/>
      <c r="V26" s="2"/>
      <c r="W26" s="2">
        <v>-7.6219999999999999</v>
      </c>
      <c r="X26" s="2">
        <v>7.6219999999999999</v>
      </c>
      <c r="Y26" s="2">
        <v>0.1</v>
      </c>
      <c r="Z26" s="2">
        <v>5.3</v>
      </c>
      <c r="AA26" s="2">
        <v>5.315072906367325</v>
      </c>
      <c r="AE26" s="2"/>
      <c r="AF26" s="2">
        <v>2.9750000000000001</v>
      </c>
      <c r="AG26" s="2">
        <v>6.7610000000000001</v>
      </c>
      <c r="AH26" s="2">
        <v>-2.8340000000000001</v>
      </c>
      <c r="AI26" s="2"/>
      <c r="AJ26" s="2"/>
      <c r="AK26" s="2">
        <v>0.08</v>
      </c>
      <c r="AL26" s="2">
        <v>111.3</v>
      </c>
    </row>
    <row r="27" spans="5:38" x14ac:dyDescent="0.25">
      <c r="E27" s="2"/>
      <c r="F27" s="2">
        <v>0.16699999999999982</v>
      </c>
      <c r="G27" s="2">
        <v>-0.16699999999999982</v>
      </c>
      <c r="H27" s="2">
        <v>0.05</v>
      </c>
      <c r="I27" s="2"/>
      <c r="J27" s="2"/>
      <c r="L27" s="2"/>
      <c r="M27" s="2"/>
      <c r="N27" s="2">
        <v>0.81300000000000061</v>
      </c>
      <c r="O27" s="2">
        <v>-0.81300000000000061</v>
      </c>
      <c r="P27" s="2">
        <v>0.2</v>
      </c>
      <c r="Q27" s="2">
        <v>31.8</v>
      </c>
      <c r="R27" s="2">
        <v>5.818075283115542</v>
      </c>
      <c r="U27" s="2"/>
      <c r="V27" s="2"/>
      <c r="W27" s="2">
        <v>-6.2560000000000002</v>
      </c>
      <c r="X27" s="2">
        <v>6.2560000000000002</v>
      </c>
      <c r="Y27" s="2">
        <v>0.1</v>
      </c>
      <c r="Z27" s="2">
        <v>10.6</v>
      </c>
      <c r="AA27" s="2">
        <v>5.3600373133029589</v>
      </c>
      <c r="AE27" s="2"/>
      <c r="AF27" s="2">
        <v>3.3919999999999999</v>
      </c>
      <c r="AG27" s="2">
        <v>6.7610000000000001</v>
      </c>
      <c r="AH27" s="2">
        <v>-2.4170000000000003</v>
      </c>
      <c r="AI27" s="2"/>
      <c r="AJ27" s="2"/>
      <c r="AK27" s="2">
        <v>0.08</v>
      </c>
      <c r="AL27" s="2">
        <v>116.6</v>
      </c>
    </row>
    <row r="28" spans="5:38" x14ac:dyDescent="0.25">
      <c r="E28" s="2"/>
      <c r="F28" s="2">
        <v>1.0830000000000002</v>
      </c>
      <c r="G28" s="2">
        <v>-1.0830000000000002</v>
      </c>
      <c r="H28" s="2">
        <v>0.05</v>
      </c>
      <c r="I28" s="2">
        <v>31.8</v>
      </c>
      <c r="J28" s="2">
        <v>5.818075283115542</v>
      </c>
      <c r="L28" s="2"/>
      <c r="M28" s="2"/>
      <c r="N28" s="2">
        <v>3.2410000000000014</v>
      </c>
      <c r="O28" s="2">
        <v>-3.2410000000000014</v>
      </c>
      <c r="P28" s="2">
        <v>0.2</v>
      </c>
      <c r="Q28" s="2">
        <v>37.099999999999994</v>
      </c>
      <c r="R28" s="2">
        <v>5.9941638282582845</v>
      </c>
      <c r="U28" s="2"/>
      <c r="V28" s="2"/>
      <c r="W28" s="2">
        <v>-4.1959999999999997</v>
      </c>
      <c r="X28" s="2">
        <v>4.1959999999999997</v>
      </c>
      <c r="Y28" s="2">
        <v>0.1</v>
      </c>
      <c r="Z28" s="2">
        <v>15.9</v>
      </c>
      <c r="AA28" s="2">
        <v>5.4341512676774109</v>
      </c>
      <c r="AE28" s="2"/>
      <c r="AF28" s="2">
        <v>4.0780000000000003</v>
      </c>
      <c r="AG28" s="2">
        <v>6.7670000000000003</v>
      </c>
      <c r="AH28" s="2">
        <v>-1.7309999999999999</v>
      </c>
      <c r="AI28" s="2"/>
      <c r="AJ28" s="2"/>
      <c r="AK28" s="2">
        <v>0.08</v>
      </c>
      <c r="AL28" s="2">
        <v>121.9</v>
      </c>
    </row>
    <row r="29" spans="5:38" x14ac:dyDescent="0.25">
      <c r="E29" s="2"/>
      <c r="F29" s="2">
        <v>1.6320000000000006</v>
      </c>
      <c r="G29" s="2">
        <v>-1.6320000000000006</v>
      </c>
      <c r="H29" s="2">
        <v>0.05</v>
      </c>
      <c r="I29" s="2">
        <v>26.500000000000004</v>
      </c>
      <c r="J29" s="2">
        <v>5.6648036153074184</v>
      </c>
      <c r="L29" s="2"/>
      <c r="M29" s="2"/>
      <c r="N29" s="2">
        <v>5.7439999999999998</v>
      </c>
      <c r="O29" s="2">
        <v>-5.7439999999999998</v>
      </c>
      <c r="P29" s="2">
        <v>0.2</v>
      </c>
      <c r="Q29" s="2">
        <v>37.099999999999994</v>
      </c>
      <c r="R29" s="2">
        <v>5.9941638282582845</v>
      </c>
      <c r="U29" s="2"/>
      <c r="V29" s="2"/>
      <c r="W29" s="2">
        <v>-1.5069999999999997</v>
      </c>
      <c r="X29" s="2">
        <v>1.5069999999999997</v>
      </c>
      <c r="Y29" s="2">
        <v>0.1</v>
      </c>
      <c r="Z29" s="2">
        <v>21.2</v>
      </c>
      <c r="AA29" s="2">
        <v>5.5362442142665635</v>
      </c>
      <c r="AE29" s="2"/>
      <c r="AF29" s="2">
        <v>5.1219999999999999</v>
      </c>
      <c r="AG29" s="2">
        <v>6.758</v>
      </c>
      <c r="AH29" s="2">
        <v>-0.68700000000000028</v>
      </c>
      <c r="AI29" s="2"/>
      <c r="AJ29" s="2"/>
      <c r="AK29" s="2">
        <v>0.08</v>
      </c>
      <c r="AL29" s="2">
        <v>127.2</v>
      </c>
    </row>
    <row r="30" spans="5:38" x14ac:dyDescent="0.25">
      <c r="E30" s="2"/>
      <c r="F30" s="2">
        <v>1.9800000000000004</v>
      </c>
      <c r="G30" s="2">
        <v>-1.9800000000000004</v>
      </c>
      <c r="H30" s="2">
        <v>0.05</v>
      </c>
      <c r="I30" s="2">
        <v>21.2</v>
      </c>
      <c r="J30" s="2">
        <v>5.5362442142665635</v>
      </c>
      <c r="L30" s="2"/>
      <c r="M30" s="2"/>
      <c r="N30" s="2">
        <v>6.5280000000000005</v>
      </c>
      <c r="O30" s="2">
        <v>-6.5280000000000005</v>
      </c>
      <c r="P30" s="2">
        <v>0.2</v>
      </c>
      <c r="Q30" s="2">
        <v>31.8</v>
      </c>
      <c r="R30" s="2">
        <v>5.818075283115542</v>
      </c>
      <c r="U30" s="2"/>
      <c r="V30" s="2"/>
      <c r="W30" s="2">
        <v>0.55299999999999905</v>
      </c>
      <c r="X30" s="2">
        <v>-0.55299999999999905</v>
      </c>
      <c r="Y30" s="2">
        <v>0.1</v>
      </c>
      <c r="Z30" s="2">
        <v>26.500000000000004</v>
      </c>
      <c r="AA30" s="2">
        <v>5.6648036153074184</v>
      </c>
      <c r="AE30" s="2"/>
      <c r="AF30" s="2">
        <v>6.36</v>
      </c>
      <c r="AG30" s="2">
        <v>6.758</v>
      </c>
      <c r="AH30" s="2">
        <v>0.55100000000000016</v>
      </c>
      <c r="AI30" s="2"/>
      <c r="AJ30" s="2"/>
      <c r="AK30" s="2">
        <v>0.08</v>
      </c>
      <c r="AL30" s="2">
        <v>121.9</v>
      </c>
    </row>
    <row r="31" spans="5:38" x14ac:dyDescent="0.25">
      <c r="E31" s="2"/>
      <c r="F31" s="2">
        <v>2.2300000000000004</v>
      </c>
      <c r="G31" s="2">
        <v>-2.2300000000000004</v>
      </c>
      <c r="H31" s="2">
        <v>0.05</v>
      </c>
      <c r="I31" s="2">
        <v>15.9</v>
      </c>
      <c r="J31" s="2">
        <v>5.4341512676774109</v>
      </c>
      <c r="L31" s="2"/>
      <c r="M31" s="2"/>
      <c r="N31" s="2">
        <v>6.9960000000000004</v>
      </c>
      <c r="O31" s="2">
        <v>-6.9960000000000004</v>
      </c>
      <c r="P31" s="2">
        <v>0.2</v>
      </c>
      <c r="Q31" s="2">
        <v>26.500000000000004</v>
      </c>
      <c r="R31" s="2">
        <v>5.6648036153074184</v>
      </c>
      <c r="U31" s="2"/>
      <c r="V31" s="2"/>
      <c r="W31" s="2">
        <v>2.0289999999999999</v>
      </c>
      <c r="X31" s="2">
        <v>-2.0289999999999999</v>
      </c>
      <c r="Y31" s="2">
        <v>0.1</v>
      </c>
      <c r="Z31" s="2">
        <v>31.8</v>
      </c>
      <c r="AA31" s="2">
        <v>5.818075283115542</v>
      </c>
      <c r="AE31" s="2"/>
      <c r="AF31" s="2">
        <v>7.6059999999999999</v>
      </c>
      <c r="AG31" s="2">
        <v>6.758</v>
      </c>
      <c r="AH31" s="2">
        <v>1.7969999999999997</v>
      </c>
      <c r="AI31" s="2"/>
      <c r="AJ31" s="2"/>
      <c r="AK31" s="2">
        <v>0.08</v>
      </c>
      <c r="AL31" s="2">
        <v>116.6</v>
      </c>
    </row>
    <row r="32" spans="5:38" x14ac:dyDescent="0.25">
      <c r="E32" s="2"/>
      <c r="F32" s="2">
        <v>2.4560000000000004</v>
      </c>
      <c r="G32" s="2">
        <v>-2.4560000000000004</v>
      </c>
      <c r="H32" s="2">
        <v>0.05</v>
      </c>
      <c r="I32" s="2">
        <v>10.6</v>
      </c>
      <c r="J32" s="2">
        <v>5.3600373133029589</v>
      </c>
      <c r="L32" s="2"/>
      <c r="M32" s="2"/>
      <c r="N32" s="2">
        <v>7.3130000000000006</v>
      </c>
      <c r="O32" s="2">
        <v>-7.3130000000000006</v>
      </c>
      <c r="P32" s="2">
        <v>0.2</v>
      </c>
      <c r="Q32" s="2">
        <v>21.2</v>
      </c>
      <c r="R32" s="2">
        <v>5.5362442142665635</v>
      </c>
      <c r="U32" s="2"/>
      <c r="V32" s="2"/>
      <c r="W32" s="2">
        <v>3.4700000000000006</v>
      </c>
      <c r="X32" s="2">
        <v>-3.4700000000000006</v>
      </c>
      <c r="Y32" s="2">
        <v>0.1</v>
      </c>
      <c r="Z32" s="2">
        <v>37.099999999999994</v>
      </c>
      <c r="AA32" s="2">
        <v>5.9941638282582845</v>
      </c>
      <c r="AE32" s="2"/>
      <c r="AF32" s="2">
        <v>8.1530000000000005</v>
      </c>
      <c r="AG32" s="2">
        <v>6.758</v>
      </c>
      <c r="AH32" s="2">
        <v>2.3440000000000003</v>
      </c>
      <c r="AI32" s="2"/>
      <c r="AJ32" s="2"/>
      <c r="AK32" s="2">
        <v>0.08</v>
      </c>
      <c r="AL32" s="2">
        <v>111.3</v>
      </c>
    </row>
    <row r="33" spans="4:38" x14ac:dyDescent="0.25">
      <c r="E33" s="2"/>
      <c r="F33" s="2">
        <v>2.6080000000000005</v>
      </c>
      <c r="G33" s="2">
        <v>-2.6080000000000005</v>
      </c>
      <c r="H33" s="2">
        <v>0.05</v>
      </c>
      <c r="I33" s="2">
        <v>5.3</v>
      </c>
      <c r="J33" s="2">
        <v>5.315072906367325</v>
      </c>
      <c r="L33" s="2"/>
      <c r="M33" s="2"/>
      <c r="N33" s="2">
        <v>7.5689999999999991</v>
      </c>
      <c r="O33" s="2">
        <v>-7.5689999999999991</v>
      </c>
      <c r="P33" s="2">
        <v>0.2</v>
      </c>
      <c r="Q33" s="2">
        <v>15.9</v>
      </c>
      <c r="R33" s="2">
        <v>5.4341512676774109</v>
      </c>
      <c r="U33" s="2"/>
      <c r="V33" s="2"/>
      <c r="W33" s="2">
        <v>4.5229999999999997</v>
      </c>
      <c r="X33" s="2">
        <v>-4.5229999999999997</v>
      </c>
      <c r="Y33" s="2">
        <v>0.1</v>
      </c>
      <c r="Z33" s="2">
        <v>42.4</v>
      </c>
      <c r="AA33" s="2">
        <v>6.1911226768656427</v>
      </c>
      <c r="AE33" s="2"/>
      <c r="AF33" s="2">
        <v>8.5289999999999999</v>
      </c>
      <c r="AG33" s="2">
        <v>6.7670000000000003</v>
      </c>
      <c r="AH33" s="2">
        <v>2.7200000000000006</v>
      </c>
      <c r="AI33" s="2"/>
      <c r="AJ33" s="2"/>
      <c r="AK33" s="2">
        <v>0.08</v>
      </c>
      <c r="AL33" s="2">
        <v>106.00000000000001</v>
      </c>
    </row>
    <row r="34" spans="4:38" x14ac:dyDescent="0.25">
      <c r="E34" s="2"/>
      <c r="F34" s="2">
        <v>2.7709999999999999</v>
      </c>
      <c r="G34" s="2">
        <v>-2.7709999999999999</v>
      </c>
      <c r="H34" s="2">
        <v>0.05</v>
      </c>
      <c r="I34" s="2">
        <v>0</v>
      </c>
      <c r="J34" s="2">
        <v>5.3000000000000007</v>
      </c>
      <c r="L34" s="2"/>
      <c r="M34" s="2"/>
      <c r="N34" s="2">
        <v>7.7570000000000014</v>
      </c>
      <c r="O34" s="2">
        <v>-7.7570000000000014</v>
      </c>
      <c r="P34" s="2">
        <v>0.2</v>
      </c>
      <c r="Q34" s="2">
        <v>10.6</v>
      </c>
      <c r="R34" s="2">
        <v>5.3600373133029589</v>
      </c>
      <c r="U34" s="2"/>
      <c r="V34" s="2"/>
      <c r="W34" s="2">
        <v>5.782</v>
      </c>
      <c r="X34" s="2">
        <v>-5.782</v>
      </c>
      <c r="Y34" s="2">
        <v>0.1</v>
      </c>
      <c r="Z34" s="2">
        <v>47.7</v>
      </c>
      <c r="AA34" s="2">
        <v>6.4070273918565395</v>
      </c>
      <c r="AE34" s="2"/>
      <c r="AF34" s="2">
        <v>8.8719999999999999</v>
      </c>
      <c r="AG34" s="2">
        <v>6.7670000000000003</v>
      </c>
      <c r="AH34" s="2">
        <v>3.0630000000000006</v>
      </c>
      <c r="AI34" s="2"/>
      <c r="AJ34" s="2"/>
      <c r="AK34" s="2">
        <v>0.08</v>
      </c>
      <c r="AL34" s="2">
        <v>100.7</v>
      </c>
    </row>
    <row r="35" spans="4:38" x14ac:dyDescent="0.25">
      <c r="L35" s="2"/>
      <c r="M35" s="2"/>
      <c r="N35" s="2">
        <v>7.9230000000000018</v>
      </c>
      <c r="O35" s="2">
        <v>-7.9230000000000018</v>
      </c>
      <c r="P35" s="2">
        <v>0.2</v>
      </c>
      <c r="Q35" s="2">
        <v>5.3</v>
      </c>
      <c r="R35" s="2">
        <v>5.315072906367325</v>
      </c>
      <c r="U35" s="2"/>
      <c r="V35" s="2"/>
      <c r="W35" s="2">
        <v>7.8739999999999988</v>
      </c>
      <c r="X35" s="2">
        <v>-7.8739999999999988</v>
      </c>
      <c r="Y35" s="2">
        <v>0.1</v>
      </c>
      <c r="Z35" s="2">
        <v>47.7</v>
      </c>
      <c r="AA35" s="2">
        <v>6.4070273918565395</v>
      </c>
      <c r="AE35" s="2"/>
      <c r="AF35" s="2">
        <v>9.141</v>
      </c>
      <c r="AG35" s="2">
        <v>6.7670000000000003</v>
      </c>
      <c r="AH35" s="2">
        <v>3.3320000000000007</v>
      </c>
      <c r="AI35" s="2"/>
      <c r="AJ35" s="2"/>
      <c r="AK35" s="2">
        <v>0.08</v>
      </c>
      <c r="AL35" s="2">
        <v>95.4</v>
      </c>
    </row>
    <row r="36" spans="4:38" x14ac:dyDescent="0.25">
      <c r="L36" s="2"/>
      <c r="M36" s="2"/>
      <c r="N36" s="2">
        <v>8.0210000000000008</v>
      </c>
      <c r="O36" s="2">
        <v>-8.0210000000000008</v>
      </c>
      <c r="P36" s="2">
        <v>0.2</v>
      </c>
      <c r="Q36" s="2">
        <v>0</v>
      </c>
      <c r="R36" s="2">
        <v>5.3000000000000007</v>
      </c>
      <c r="U36" s="2"/>
      <c r="V36" s="2"/>
      <c r="W36" s="2">
        <v>8.5070000000000014</v>
      </c>
      <c r="X36" s="2">
        <v>-8.5070000000000014</v>
      </c>
      <c r="Y36" s="2">
        <v>0.1</v>
      </c>
      <c r="Z36" s="2">
        <v>42.4</v>
      </c>
      <c r="AA36" s="2">
        <v>6.1911226768656427</v>
      </c>
      <c r="AE36" s="2"/>
      <c r="AF36" s="2">
        <v>9.423</v>
      </c>
      <c r="AG36" s="2">
        <v>6.7610000000000001</v>
      </c>
      <c r="AH36" s="2">
        <v>3.6140000000000008</v>
      </c>
      <c r="AI36" s="2"/>
      <c r="AJ36" s="2"/>
      <c r="AK36" s="2">
        <v>0.08</v>
      </c>
      <c r="AL36" s="2">
        <v>90.1</v>
      </c>
    </row>
    <row r="37" spans="4:38" x14ac:dyDescent="0.25">
      <c r="D37" s="47" t="s">
        <v>152</v>
      </c>
      <c r="E37" s="17" t="s">
        <v>153</v>
      </c>
      <c r="F37" s="17" t="s">
        <v>154</v>
      </c>
      <c r="G37" s="17" t="s">
        <v>155</v>
      </c>
      <c r="H37" s="17" t="s">
        <v>134</v>
      </c>
      <c r="I37" s="17" t="s">
        <v>135</v>
      </c>
      <c r="J37" s="17" t="s">
        <v>156</v>
      </c>
      <c r="U37" s="2"/>
      <c r="V37" s="2"/>
      <c r="W37" s="2">
        <v>8.8629999999999995</v>
      </c>
      <c r="X37" s="2">
        <v>-8.8629999999999995</v>
      </c>
      <c r="Y37" s="2">
        <v>0.1</v>
      </c>
      <c r="Z37" s="2">
        <v>37.099999999999994</v>
      </c>
      <c r="AA37" s="2">
        <v>5.9941638282582845</v>
      </c>
      <c r="AE37" s="2"/>
      <c r="AF37" s="2">
        <v>9.6319999999999997</v>
      </c>
      <c r="AG37" s="2">
        <v>6.7670000000000003</v>
      </c>
      <c r="AH37" s="2">
        <v>3.8230000000000004</v>
      </c>
      <c r="AI37" s="2"/>
      <c r="AJ37" s="2"/>
      <c r="AK37" s="2">
        <v>0.08</v>
      </c>
      <c r="AL37" s="2">
        <v>84.8</v>
      </c>
    </row>
    <row r="38" spans="4:38" x14ac:dyDescent="0.25">
      <c r="E38" s="2">
        <v>-3</v>
      </c>
      <c r="F38" s="2"/>
      <c r="G38" s="2"/>
      <c r="H38" s="2">
        <v>0.06</v>
      </c>
      <c r="I38" s="2">
        <v>0</v>
      </c>
      <c r="J38" s="2">
        <v>5.3000000000000007</v>
      </c>
      <c r="U38" s="2"/>
      <c r="V38" s="2"/>
      <c r="W38" s="2">
        <v>9.1260000000000012</v>
      </c>
      <c r="X38" s="2">
        <v>-9.1260000000000012</v>
      </c>
      <c r="Y38" s="2">
        <v>0.1</v>
      </c>
      <c r="Z38" s="2">
        <v>31.8</v>
      </c>
      <c r="AA38" s="2">
        <v>5.818075283115542</v>
      </c>
      <c r="AE38" s="2"/>
      <c r="AF38" s="2">
        <v>9.827</v>
      </c>
      <c r="AG38" s="2">
        <v>6.7670000000000003</v>
      </c>
      <c r="AH38" s="2">
        <v>4.0180000000000007</v>
      </c>
      <c r="AI38" s="2"/>
      <c r="AJ38" s="2"/>
      <c r="AK38" s="2">
        <v>0.08</v>
      </c>
      <c r="AL38" s="2">
        <v>79.5</v>
      </c>
    </row>
    <row r="39" spans="4:38" x14ac:dyDescent="0.25">
      <c r="E39" s="2">
        <v>-2.9129999999999998</v>
      </c>
      <c r="F39" s="2"/>
      <c r="G39" s="2"/>
      <c r="H39" s="2">
        <v>0.06</v>
      </c>
      <c r="I39" s="2">
        <v>5.3</v>
      </c>
      <c r="J39" s="2">
        <v>5.315072906367325</v>
      </c>
      <c r="L39" s="17" t="s">
        <v>157</v>
      </c>
      <c r="M39" s="17" t="s">
        <v>158</v>
      </c>
      <c r="N39" s="17" t="s">
        <v>159</v>
      </c>
      <c r="O39" s="17" t="s">
        <v>140</v>
      </c>
      <c r="P39" s="17" t="s">
        <v>141</v>
      </c>
      <c r="Q39" s="17" t="s">
        <v>142</v>
      </c>
      <c r="R39" s="17" t="s">
        <v>143</v>
      </c>
      <c r="U39" s="2"/>
      <c r="V39" s="2"/>
      <c r="W39" s="2">
        <v>9.375</v>
      </c>
      <c r="X39" s="2">
        <v>-9.375</v>
      </c>
      <c r="Y39" s="2">
        <v>0.1</v>
      </c>
      <c r="Z39" s="2">
        <v>26.500000000000004</v>
      </c>
      <c r="AA39" s="2">
        <v>5.6648036153074184</v>
      </c>
      <c r="AE39" s="2"/>
      <c r="AF39" s="2">
        <v>10.007999999999999</v>
      </c>
      <c r="AG39" s="2">
        <v>6.7610000000000001</v>
      </c>
      <c r="AH39" s="2">
        <v>4.1989999999999998</v>
      </c>
      <c r="AI39" s="2"/>
      <c r="AJ39" s="2"/>
      <c r="AK39" s="2">
        <v>0.08</v>
      </c>
      <c r="AL39" s="2">
        <v>74.199999999999989</v>
      </c>
    </row>
    <row r="40" spans="4:38" x14ac:dyDescent="0.25">
      <c r="E40" s="2">
        <v>-2.782</v>
      </c>
      <c r="F40" s="2"/>
      <c r="G40" s="2"/>
      <c r="H40" s="2">
        <v>0.06</v>
      </c>
      <c r="I40" s="2">
        <v>10.6</v>
      </c>
      <c r="J40" s="2">
        <v>5.3600373133029589</v>
      </c>
      <c r="L40" s="2"/>
      <c r="M40" s="2">
        <v>-6.5</v>
      </c>
      <c r="N40" s="2"/>
      <c r="O40" s="2"/>
      <c r="P40" s="2">
        <v>0.1</v>
      </c>
      <c r="Q40" s="2">
        <v>0</v>
      </c>
      <c r="R40" s="2">
        <v>5.3000000000000007</v>
      </c>
      <c r="U40" s="2"/>
      <c r="V40" s="2"/>
      <c r="W40" s="2">
        <v>9.5390000000000015</v>
      </c>
      <c r="X40" s="2">
        <v>-9.5390000000000015</v>
      </c>
      <c r="Y40" s="2">
        <v>0.1</v>
      </c>
      <c r="Z40" s="2">
        <v>21.2</v>
      </c>
      <c r="AA40" s="2">
        <v>5.5362442142665635</v>
      </c>
      <c r="AE40" s="2"/>
      <c r="AF40" s="2">
        <v>10.172000000000001</v>
      </c>
      <c r="AG40" s="2">
        <v>6.7649999999999997</v>
      </c>
      <c r="AH40" s="2">
        <v>4.3630000000000013</v>
      </c>
      <c r="AI40" s="2"/>
      <c r="AJ40" s="2"/>
      <c r="AK40" s="2">
        <v>0.08</v>
      </c>
      <c r="AL40" s="2">
        <v>68.900000000000006</v>
      </c>
    </row>
    <row r="41" spans="4:38" x14ac:dyDescent="0.25">
      <c r="E41" s="2">
        <v>-2.6320000000000001</v>
      </c>
      <c r="F41" s="2"/>
      <c r="G41" s="2"/>
      <c r="H41" s="2">
        <v>0.06</v>
      </c>
      <c r="I41" s="2">
        <v>15.9</v>
      </c>
      <c r="J41" s="2">
        <v>5.4341512676774109</v>
      </c>
      <c r="L41" s="2"/>
      <c r="M41" s="2">
        <v>-6.43</v>
      </c>
      <c r="N41" s="2"/>
      <c r="O41" s="2"/>
      <c r="P41" s="2">
        <v>0.1</v>
      </c>
      <c r="Q41" s="2">
        <v>5.3</v>
      </c>
      <c r="R41" s="2">
        <v>5.315072906367325</v>
      </c>
      <c r="U41" s="2"/>
      <c r="V41" s="2"/>
      <c r="W41" s="2">
        <v>9.6879999999999988</v>
      </c>
      <c r="X41" s="2">
        <v>-9.6879999999999988</v>
      </c>
      <c r="Y41" s="2">
        <v>0.1</v>
      </c>
      <c r="Z41" s="2">
        <v>15.9</v>
      </c>
      <c r="AA41" s="2">
        <v>5.4341512676774109</v>
      </c>
      <c r="AE41" s="2"/>
      <c r="AF41" s="2">
        <v>10.342000000000001</v>
      </c>
      <c r="AG41" s="2">
        <v>6.7649999999999997</v>
      </c>
      <c r="AH41" s="2">
        <v>4.5330000000000013</v>
      </c>
      <c r="AI41" s="2"/>
      <c r="AJ41" s="2"/>
      <c r="AK41" s="2">
        <v>0.08</v>
      </c>
      <c r="AL41" s="2">
        <v>63.6</v>
      </c>
    </row>
    <row r="42" spans="4:38" x14ac:dyDescent="0.25">
      <c r="E42" s="2">
        <v>-2.448</v>
      </c>
      <c r="F42" s="2"/>
      <c r="G42" s="2"/>
      <c r="H42" s="2">
        <v>0.06</v>
      </c>
      <c r="I42" s="2">
        <v>21.2</v>
      </c>
      <c r="J42" s="2">
        <v>5.5362442142665635</v>
      </c>
      <c r="L42" s="2"/>
      <c r="M42" s="2">
        <v>-6.3220000000000001</v>
      </c>
      <c r="N42" s="2"/>
      <c r="O42" s="2"/>
      <c r="P42" s="2">
        <v>0.1</v>
      </c>
      <c r="Q42" s="2">
        <v>10.6</v>
      </c>
      <c r="R42" s="2">
        <v>5.3600373133029589</v>
      </c>
      <c r="U42" s="2"/>
      <c r="V42" s="2"/>
      <c r="W42" s="2">
        <v>9.8719999999999999</v>
      </c>
      <c r="X42" s="2">
        <v>-9.8719999999999999</v>
      </c>
      <c r="Y42" s="2">
        <v>0.1</v>
      </c>
      <c r="Z42" s="2">
        <v>10.6</v>
      </c>
      <c r="AA42" s="2">
        <v>5.3600373133029589</v>
      </c>
      <c r="AE42" s="2"/>
      <c r="AF42" s="2">
        <v>10.477</v>
      </c>
      <c r="AG42" s="2">
        <v>6.7649999999999997</v>
      </c>
      <c r="AH42" s="2">
        <v>4.668000000000001</v>
      </c>
      <c r="AI42" s="2"/>
      <c r="AJ42" s="2"/>
      <c r="AK42" s="2">
        <v>0.08</v>
      </c>
      <c r="AL42" s="2">
        <v>58.3</v>
      </c>
    </row>
    <row r="43" spans="4:38" x14ac:dyDescent="0.25">
      <c r="E43" s="2">
        <v>-2.2349999999999999</v>
      </c>
      <c r="F43" s="2"/>
      <c r="G43" s="2"/>
      <c r="H43" s="2">
        <v>0.06</v>
      </c>
      <c r="I43" s="2">
        <v>26.500000000000004</v>
      </c>
      <c r="J43" s="2">
        <v>5.6648036153074184</v>
      </c>
      <c r="L43" s="2"/>
      <c r="M43" s="2">
        <v>-6.1989999999999998</v>
      </c>
      <c r="N43" s="2"/>
      <c r="O43" s="2"/>
      <c r="P43" s="2">
        <v>0.1</v>
      </c>
      <c r="Q43" s="2">
        <v>15.9</v>
      </c>
      <c r="R43" s="2">
        <v>5.4341512676774109</v>
      </c>
      <c r="U43" s="2"/>
      <c r="V43" s="2"/>
      <c r="W43" s="2">
        <v>9.9579999999999984</v>
      </c>
      <c r="X43" s="2">
        <v>-9.9579999999999984</v>
      </c>
      <c r="Y43" s="2">
        <v>0.1</v>
      </c>
      <c r="Z43" s="2">
        <v>5.3</v>
      </c>
      <c r="AA43" s="2">
        <v>5.315072906367325</v>
      </c>
      <c r="AE43" s="2"/>
      <c r="AF43" s="2">
        <v>10.598000000000001</v>
      </c>
      <c r="AG43" s="2">
        <v>6.7610000000000001</v>
      </c>
      <c r="AH43" s="2">
        <v>4.7890000000000015</v>
      </c>
      <c r="AI43" s="2"/>
      <c r="AJ43" s="2"/>
      <c r="AK43" s="2">
        <v>0.08</v>
      </c>
      <c r="AL43" s="2">
        <v>53.000000000000007</v>
      </c>
    </row>
    <row r="44" spans="4:38" x14ac:dyDescent="0.25">
      <c r="E44" s="2">
        <v>-1.954</v>
      </c>
      <c r="F44" s="2"/>
      <c r="G44" s="2"/>
      <c r="H44" s="2">
        <v>0.06</v>
      </c>
      <c r="I44" s="2">
        <v>31.8</v>
      </c>
      <c r="J44" s="2">
        <v>5.818075283115542</v>
      </c>
      <c r="L44" s="2"/>
      <c r="M44" s="2">
        <v>-6.0750000000000002</v>
      </c>
      <c r="N44" s="2"/>
      <c r="O44" s="2"/>
      <c r="P44" s="2">
        <v>0.1</v>
      </c>
      <c r="Q44" s="2">
        <v>21.2</v>
      </c>
      <c r="R44" s="2">
        <v>5.5362442142665635</v>
      </c>
      <c r="U44" s="2"/>
      <c r="V44" s="2"/>
      <c r="W44" s="2">
        <v>10</v>
      </c>
      <c r="X44" s="2">
        <v>-10</v>
      </c>
      <c r="Y44" s="2">
        <v>0.1</v>
      </c>
      <c r="Z44" s="2">
        <v>0</v>
      </c>
      <c r="AA44" s="2">
        <v>5.3000000000000007</v>
      </c>
      <c r="AE44" s="2"/>
      <c r="AF44" s="2">
        <v>10.705</v>
      </c>
      <c r="AG44" s="2">
        <v>6.7649999999999997</v>
      </c>
      <c r="AH44" s="2">
        <v>4.8960000000000008</v>
      </c>
      <c r="AI44" s="2"/>
      <c r="AJ44" s="2"/>
      <c r="AK44" s="2">
        <v>0.08</v>
      </c>
      <c r="AL44" s="2">
        <v>47.7</v>
      </c>
    </row>
    <row r="45" spans="4:38" x14ac:dyDescent="0.25">
      <c r="E45" s="2">
        <v>-1.504</v>
      </c>
      <c r="F45" s="2"/>
      <c r="G45" s="2"/>
      <c r="H45" s="2">
        <v>0.06</v>
      </c>
      <c r="I45" s="2">
        <v>37.099999999999994</v>
      </c>
      <c r="J45" s="2">
        <v>5.9941638282582845</v>
      </c>
      <c r="L45" s="2"/>
      <c r="M45" s="2">
        <v>-5.8849999999999998</v>
      </c>
      <c r="N45" s="2"/>
      <c r="O45" s="2"/>
      <c r="P45" s="2">
        <v>0.1</v>
      </c>
      <c r="Q45" s="2">
        <v>26.500000000000004</v>
      </c>
      <c r="R45" s="2">
        <v>5.6648036153074184</v>
      </c>
      <c r="AE45" s="2"/>
      <c r="AF45" s="2">
        <v>10.817</v>
      </c>
      <c r="AG45" s="2">
        <v>6.7649999999999997</v>
      </c>
      <c r="AH45" s="2">
        <v>5.0080000000000009</v>
      </c>
      <c r="AI45" s="2"/>
      <c r="AJ45" s="2"/>
      <c r="AK45" s="2">
        <v>0.08</v>
      </c>
      <c r="AL45" s="2">
        <v>42.4</v>
      </c>
    </row>
    <row r="46" spans="4:38" x14ac:dyDescent="0.25">
      <c r="E46" s="2">
        <v>-0.57900000000000018</v>
      </c>
      <c r="F46" s="2"/>
      <c r="G46" s="2"/>
      <c r="H46" s="2">
        <v>0.06</v>
      </c>
      <c r="I46" s="2">
        <v>42.4</v>
      </c>
      <c r="J46" s="2">
        <v>6.1911226768656427</v>
      </c>
      <c r="L46" s="2"/>
      <c r="M46" s="2">
        <v>-5.7119999999999997</v>
      </c>
      <c r="N46" s="2"/>
      <c r="O46" s="2"/>
      <c r="P46" s="2">
        <v>0.1</v>
      </c>
      <c r="Q46" s="2">
        <v>31.8</v>
      </c>
      <c r="R46" s="2">
        <v>5.818075283115542</v>
      </c>
      <c r="AE46" s="2"/>
      <c r="AF46" s="2">
        <v>10.907</v>
      </c>
      <c r="AG46" s="2">
        <v>6.7649999999999997</v>
      </c>
      <c r="AH46" s="2">
        <v>5.0980000000000008</v>
      </c>
      <c r="AI46" s="2"/>
      <c r="AJ46" s="2"/>
      <c r="AK46" s="2">
        <v>0.08</v>
      </c>
      <c r="AL46" s="2">
        <v>37.099999999999994</v>
      </c>
    </row>
    <row r="47" spans="4:38" x14ac:dyDescent="0.25">
      <c r="E47" s="2">
        <v>1.1400000000000006</v>
      </c>
      <c r="F47" s="2"/>
      <c r="G47" s="2"/>
      <c r="H47" s="2">
        <v>0.06</v>
      </c>
      <c r="I47" s="2">
        <v>37.099999999999994</v>
      </c>
      <c r="J47" s="2">
        <v>5.9941638282582845</v>
      </c>
      <c r="L47" s="2"/>
      <c r="M47" s="2">
        <v>-5.5140000000000002</v>
      </c>
      <c r="N47" s="2"/>
      <c r="O47" s="2"/>
      <c r="P47" s="2">
        <v>0.1</v>
      </c>
      <c r="Q47" s="2">
        <v>37.099999999999994</v>
      </c>
      <c r="R47" s="2">
        <v>5.9941638282582845</v>
      </c>
      <c r="U47" s="17" t="s">
        <v>160</v>
      </c>
      <c r="V47" s="17" t="s">
        <v>161</v>
      </c>
      <c r="W47" s="17" t="s">
        <v>162</v>
      </c>
      <c r="X47" s="17" t="s">
        <v>140</v>
      </c>
      <c r="Y47" s="17" t="s">
        <v>141</v>
      </c>
      <c r="Z47" s="17" t="s">
        <v>142</v>
      </c>
      <c r="AA47" s="17" t="s">
        <v>143</v>
      </c>
      <c r="AE47" s="2"/>
      <c r="AF47" s="2">
        <v>11.041</v>
      </c>
      <c r="AG47" s="2">
        <v>6.7649999999999997</v>
      </c>
      <c r="AH47" s="2">
        <v>5.2320000000000011</v>
      </c>
      <c r="AI47" s="2"/>
      <c r="AJ47" s="2"/>
      <c r="AK47" s="2">
        <v>0.08</v>
      </c>
      <c r="AL47" s="2">
        <v>31.8</v>
      </c>
    </row>
    <row r="48" spans="4:38" x14ac:dyDescent="0.25">
      <c r="E48" s="2">
        <v>1.7600000000000007</v>
      </c>
      <c r="F48" s="2"/>
      <c r="G48" s="2"/>
      <c r="H48" s="2">
        <v>0.06</v>
      </c>
      <c r="I48" s="2">
        <v>31.8</v>
      </c>
      <c r="J48" s="2">
        <v>5.818075283115542</v>
      </c>
      <c r="L48" s="2"/>
      <c r="M48" s="2">
        <v>-5.2910000000000004</v>
      </c>
      <c r="N48" s="2"/>
      <c r="O48" s="2"/>
      <c r="P48" s="2">
        <v>0.1</v>
      </c>
      <c r="Q48" s="2">
        <v>42.4</v>
      </c>
      <c r="R48" s="2">
        <v>6.1911226768656427</v>
      </c>
      <c r="U48" s="2"/>
      <c r="V48" s="2">
        <v>-5</v>
      </c>
      <c r="W48" s="2"/>
      <c r="X48" s="2"/>
      <c r="Y48" s="2">
        <v>0.1</v>
      </c>
      <c r="Z48" s="2">
        <v>0</v>
      </c>
      <c r="AA48" s="2">
        <v>5.3000000000000007</v>
      </c>
      <c r="AE48" s="2"/>
      <c r="AF48" s="2">
        <v>11.113</v>
      </c>
      <c r="AG48" s="2">
        <v>6.7649999999999997</v>
      </c>
      <c r="AH48" s="2">
        <v>5.3040000000000003</v>
      </c>
      <c r="AI48" s="2"/>
      <c r="AJ48" s="2"/>
      <c r="AK48" s="2">
        <v>0.08</v>
      </c>
      <c r="AL48" s="2">
        <v>26.500000000000004</v>
      </c>
    </row>
    <row r="49" spans="5:38" x14ac:dyDescent="0.25">
      <c r="E49" s="2">
        <v>2.1219999999999999</v>
      </c>
      <c r="F49" s="2"/>
      <c r="G49" s="2"/>
      <c r="H49" s="2">
        <v>0.06</v>
      </c>
      <c r="I49" s="2">
        <v>26.500000000000004</v>
      </c>
      <c r="J49" s="2">
        <v>5.6648036153074184</v>
      </c>
      <c r="L49" s="2"/>
      <c r="M49" s="2">
        <v>-5.0359999999999996</v>
      </c>
      <c r="N49" s="2"/>
      <c r="O49" s="2"/>
      <c r="P49" s="2">
        <v>0.1</v>
      </c>
      <c r="Q49" s="2">
        <v>47.7</v>
      </c>
      <c r="R49" s="2">
        <v>6.4070273918565395</v>
      </c>
      <c r="U49" s="2"/>
      <c r="V49" s="2">
        <v>-4.8719999999999999</v>
      </c>
      <c r="W49" s="2"/>
      <c r="X49" s="2"/>
      <c r="Y49" s="2">
        <v>0.1</v>
      </c>
      <c r="Z49" s="2">
        <v>5.3</v>
      </c>
      <c r="AA49" s="2">
        <v>5.315072906367325</v>
      </c>
      <c r="AE49" s="2"/>
      <c r="AF49" s="2">
        <v>11.202999999999999</v>
      </c>
      <c r="AG49" s="2">
        <v>6.7649999999999997</v>
      </c>
      <c r="AH49" s="2">
        <v>5.3940000000000001</v>
      </c>
      <c r="AI49" s="2"/>
      <c r="AJ49" s="2"/>
      <c r="AK49" s="2">
        <v>0.08</v>
      </c>
      <c r="AL49" s="2">
        <v>21.2</v>
      </c>
    </row>
    <row r="50" spans="5:38" x14ac:dyDescent="0.25">
      <c r="E50" s="2">
        <v>2.3680000000000003</v>
      </c>
      <c r="F50" s="2"/>
      <c r="G50" s="2"/>
      <c r="H50" s="2">
        <v>0.06</v>
      </c>
      <c r="I50" s="2">
        <v>21.2</v>
      </c>
      <c r="J50" s="2">
        <v>5.5362442142665635</v>
      </c>
      <c r="L50" s="2"/>
      <c r="M50" s="2">
        <v>-4.7300000000000004</v>
      </c>
      <c r="N50" s="2"/>
      <c r="O50" s="2"/>
      <c r="P50" s="2">
        <v>0.1</v>
      </c>
      <c r="Q50" s="2">
        <v>53.000000000000007</v>
      </c>
      <c r="R50" s="2">
        <v>6.6400301204136127</v>
      </c>
      <c r="U50" s="2"/>
      <c r="V50" s="2">
        <v>-4.7649999999999997</v>
      </c>
      <c r="W50" s="2"/>
      <c r="X50" s="2"/>
      <c r="Y50" s="2">
        <v>0.1</v>
      </c>
      <c r="Z50" s="2">
        <v>10.6</v>
      </c>
      <c r="AA50" s="2">
        <v>5.3600373133029589</v>
      </c>
      <c r="AE50" s="2"/>
      <c r="AF50" s="2">
        <v>11.279</v>
      </c>
      <c r="AG50" s="2">
        <v>6.7610000000000001</v>
      </c>
      <c r="AH50" s="2">
        <v>5.4700000000000006</v>
      </c>
      <c r="AI50" s="2"/>
      <c r="AJ50" s="2"/>
      <c r="AK50" s="2">
        <v>0.08</v>
      </c>
      <c r="AL50" s="2">
        <v>15.9</v>
      </c>
    </row>
    <row r="51" spans="5:38" x14ac:dyDescent="0.25">
      <c r="E51" s="2">
        <v>2.601</v>
      </c>
      <c r="F51" s="2"/>
      <c r="G51" s="2"/>
      <c r="H51" s="2">
        <v>0.06</v>
      </c>
      <c r="I51" s="2">
        <v>15.9</v>
      </c>
      <c r="J51" s="2">
        <v>5.4341512676774109</v>
      </c>
      <c r="L51" s="2"/>
      <c r="M51" s="2">
        <v>-4.335</v>
      </c>
      <c r="N51" s="2"/>
      <c r="O51" s="2"/>
      <c r="P51" s="2">
        <v>0.1</v>
      </c>
      <c r="Q51" s="2">
        <v>58.3</v>
      </c>
      <c r="R51" s="2">
        <v>6.8883960397178097</v>
      </c>
      <c r="U51" s="2"/>
      <c r="V51" s="2">
        <v>-4.6690000000000005</v>
      </c>
      <c r="W51" s="2"/>
      <c r="X51" s="2"/>
      <c r="Y51" s="2">
        <v>0.1</v>
      </c>
      <c r="Z51" s="2">
        <v>15.9</v>
      </c>
      <c r="AA51" s="2">
        <v>5.4341512676774109</v>
      </c>
      <c r="AE51" s="2"/>
      <c r="AF51" s="2">
        <v>11.346</v>
      </c>
      <c r="AG51" s="2">
        <v>6.7610000000000001</v>
      </c>
      <c r="AH51" s="2">
        <v>5.5370000000000008</v>
      </c>
      <c r="AI51" s="2"/>
      <c r="AJ51" s="2"/>
      <c r="AK51" s="2">
        <v>0.08</v>
      </c>
      <c r="AL51" s="2">
        <v>10.6</v>
      </c>
    </row>
    <row r="52" spans="5:38" x14ac:dyDescent="0.25">
      <c r="E52" s="2">
        <v>2.7750000000000004</v>
      </c>
      <c r="F52" s="2"/>
      <c r="G52" s="2"/>
      <c r="H52" s="2">
        <v>0.06</v>
      </c>
      <c r="I52" s="2">
        <v>10.6</v>
      </c>
      <c r="J52" s="2">
        <v>5.3600373133029589</v>
      </c>
      <c r="L52" s="2"/>
      <c r="M52" s="2">
        <v>-3.4929999999999999</v>
      </c>
      <c r="N52" s="2"/>
      <c r="O52" s="2"/>
      <c r="P52" s="2">
        <v>0.1</v>
      </c>
      <c r="Q52" s="2">
        <v>63.6</v>
      </c>
      <c r="R52" s="2">
        <v>7.1505244562899026</v>
      </c>
      <c r="U52" s="2"/>
      <c r="V52" s="2">
        <v>-4.5629999999999997</v>
      </c>
      <c r="W52" s="2"/>
      <c r="X52" s="2"/>
      <c r="Y52" s="2">
        <v>0.1</v>
      </c>
      <c r="Z52" s="2">
        <v>21.2</v>
      </c>
      <c r="AA52" s="2">
        <v>5.5362442142665635</v>
      </c>
      <c r="AE52" s="2"/>
      <c r="AF52" s="2">
        <v>11.404999999999999</v>
      </c>
      <c r="AG52" s="2">
        <v>6.77</v>
      </c>
      <c r="AH52" s="2">
        <v>5.5960000000000001</v>
      </c>
      <c r="AI52" s="2"/>
      <c r="AJ52" s="2"/>
      <c r="AK52" s="2">
        <v>0.08</v>
      </c>
      <c r="AL52" s="2">
        <v>5.3</v>
      </c>
    </row>
    <row r="53" spans="5:38" x14ac:dyDescent="0.25">
      <c r="E53" s="2">
        <v>2.8980000000000006</v>
      </c>
      <c r="F53" s="2"/>
      <c r="G53" s="2"/>
      <c r="H53" s="2">
        <v>0.06</v>
      </c>
      <c r="I53" s="2">
        <v>5.3</v>
      </c>
      <c r="J53" s="2">
        <v>5.315072906367325</v>
      </c>
      <c r="L53" s="2"/>
      <c r="M53" s="2">
        <v>-2.5030000000000001</v>
      </c>
      <c r="N53" s="2"/>
      <c r="O53" s="2"/>
      <c r="P53" s="2">
        <v>0.1</v>
      </c>
      <c r="Q53" s="2">
        <v>68.900000000000006</v>
      </c>
      <c r="R53" s="2">
        <v>7.4249579123386287</v>
      </c>
      <c r="U53" s="2"/>
      <c r="V53" s="2">
        <v>-4.4349999999999996</v>
      </c>
      <c r="W53" s="2"/>
      <c r="X53" s="2"/>
      <c r="Y53" s="2">
        <v>0.1</v>
      </c>
      <c r="Z53" s="2">
        <v>26.500000000000004</v>
      </c>
      <c r="AA53" s="2">
        <v>5.6648036153074184</v>
      </c>
      <c r="AE53" s="2"/>
      <c r="AF53" s="2">
        <v>11.454000000000001</v>
      </c>
      <c r="AG53" s="2">
        <v>6.7649999999999997</v>
      </c>
      <c r="AH53" s="2">
        <v>5.6450000000000014</v>
      </c>
      <c r="AI53" s="2"/>
      <c r="AJ53" s="2"/>
      <c r="AK53" s="2">
        <v>0.08</v>
      </c>
      <c r="AL53" s="2">
        <v>0</v>
      </c>
    </row>
    <row r="54" spans="5:38" x14ac:dyDescent="0.25">
      <c r="E54" s="2">
        <v>2.9820000000000002</v>
      </c>
      <c r="F54" s="2"/>
      <c r="G54" s="2"/>
      <c r="H54" s="2">
        <v>0.06</v>
      </c>
      <c r="I54" s="2">
        <v>0</v>
      </c>
      <c r="J54" s="2">
        <v>5.3000000000000007</v>
      </c>
      <c r="L54" s="2"/>
      <c r="M54" s="2">
        <v>0.25699999999999967</v>
      </c>
      <c r="N54" s="2"/>
      <c r="O54" s="2"/>
      <c r="P54" s="2">
        <v>0.1</v>
      </c>
      <c r="Q54" s="2">
        <v>74.199999999999989</v>
      </c>
      <c r="R54" s="2">
        <v>7.7103826104804938</v>
      </c>
      <c r="U54" s="2"/>
      <c r="V54" s="2">
        <v>-4.2640000000000002</v>
      </c>
      <c r="W54" s="2"/>
      <c r="X54" s="2"/>
      <c r="Y54" s="2">
        <v>0.1</v>
      </c>
      <c r="Z54" s="2">
        <v>31.8</v>
      </c>
      <c r="AA54" s="2">
        <v>5.818075283115542</v>
      </c>
      <c r="AE54" s="2"/>
      <c r="AF54" s="2">
        <v>5.8090000000000002</v>
      </c>
      <c r="AG54" s="2">
        <v>0.28899999999999998</v>
      </c>
      <c r="AH54" s="2"/>
      <c r="AI54" s="2">
        <v>-5.5</v>
      </c>
      <c r="AJ54" s="2">
        <v>5.5</v>
      </c>
      <c r="AK54" s="2">
        <v>0.08</v>
      </c>
      <c r="AL54" s="2">
        <v>0</v>
      </c>
    </row>
    <row r="55" spans="5:38" x14ac:dyDescent="0.25">
      <c r="E55" s="2"/>
      <c r="F55" s="2">
        <v>-2.9060000000000001</v>
      </c>
      <c r="G55" s="2">
        <v>2.9060000000000001</v>
      </c>
      <c r="H55" s="2">
        <v>0.06</v>
      </c>
      <c r="I55" s="2">
        <v>0</v>
      </c>
      <c r="J55" s="2">
        <v>5.3000000000000007</v>
      </c>
      <c r="L55" s="2"/>
      <c r="M55" s="2">
        <v>2.886000000000001</v>
      </c>
      <c r="N55" s="2"/>
      <c r="O55" s="2"/>
      <c r="P55" s="2">
        <v>0.1</v>
      </c>
      <c r="Q55" s="2">
        <v>68.900000000000006</v>
      </c>
      <c r="R55" s="2">
        <v>7.4249579123386287</v>
      </c>
      <c r="U55" s="2"/>
      <c r="V55" s="2">
        <v>-4.0620000000000003</v>
      </c>
      <c r="W55" s="2"/>
      <c r="X55" s="2"/>
      <c r="Y55" s="2">
        <v>0.1</v>
      </c>
      <c r="Z55" s="2">
        <v>37.099999999999994</v>
      </c>
      <c r="AA55" s="2">
        <v>5.9941638282582845</v>
      </c>
      <c r="AE55" s="2"/>
      <c r="AF55" s="2">
        <v>5.8090000000000002</v>
      </c>
      <c r="AG55" s="2">
        <v>0.34599999999999997</v>
      </c>
      <c r="AH55" s="2"/>
      <c r="AI55" s="2">
        <v>-5.4429999999999996</v>
      </c>
      <c r="AJ55" s="2">
        <v>5.4429999999999996</v>
      </c>
      <c r="AK55" s="2">
        <v>0.08</v>
      </c>
      <c r="AL55" s="2">
        <v>5.3</v>
      </c>
    </row>
    <row r="56" spans="5:38" x14ac:dyDescent="0.25">
      <c r="E56" s="2"/>
      <c r="F56" s="2">
        <v>-2.8290000000000002</v>
      </c>
      <c r="G56" s="2">
        <v>2.8290000000000002</v>
      </c>
      <c r="H56" s="2">
        <v>0.06</v>
      </c>
      <c r="I56" s="2">
        <v>5.3</v>
      </c>
      <c r="J56" s="2">
        <v>5.315072906367325</v>
      </c>
      <c r="L56" s="2"/>
      <c r="M56" s="2">
        <v>3.777000000000001</v>
      </c>
      <c r="N56" s="2"/>
      <c r="O56" s="2"/>
      <c r="P56" s="2">
        <v>0.1</v>
      </c>
      <c r="Q56" s="2">
        <v>63.6</v>
      </c>
      <c r="R56" s="2">
        <v>7.1505244562899026</v>
      </c>
      <c r="U56" s="2"/>
      <c r="V56" s="2">
        <v>-3.87</v>
      </c>
      <c r="W56" s="2"/>
      <c r="X56" s="2"/>
      <c r="Y56" s="2">
        <v>0.1</v>
      </c>
      <c r="Z56" s="2">
        <v>42.4</v>
      </c>
      <c r="AA56" s="2">
        <v>6.1911226768656427</v>
      </c>
      <c r="AE56" s="2"/>
      <c r="AF56" s="2">
        <v>5.8090000000000002</v>
      </c>
      <c r="AG56" s="2">
        <v>0.42399999999999999</v>
      </c>
      <c r="AH56" s="2"/>
      <c r="AI56" s="2">
        <v>-5.3650000000000002</v>
      </c>
      <c r="AJ56" s="2">
        <v>5.3650000000000002</v>
      </c>
      <c r="AK56" s="2">
        <v>0.08</v>
      </c>
      <c r="AL56" s="2">
        <v>10.6</v>
      </c>
    </row>
    <row r="57" spans="5:38" x14ac:dyDescent="0.25">
      <c r="E57" s="2"/>
      <c r="F57" s="2">
        <v>-2.6989999999999998</v>
      </c>
      <c r="G57" s="2">
        <v>2.6989999999999998</v>
      </c>
      <c r="H57" s="2">
        <v>0.06</v>
      </c>
      <c r="I57" s="2">
        <v>10.6</v>
      </c>
      <c r="J57" s="2">
        <v>5.3600373133029589</v>
      </c>
      <c r="L57" s="2"/>
      <c r="M57" s="2">
        <v>4.3510000000000009</v>
      </c>
      <c r="N57" s="2"/>
      <c r="O57" s="2"/>
      <c r="P57" s="2">
        <v>0.1</v>
      </c>
      <c r="Q57" s="2">
        <v>58.3</v>
      </c>
      <c r="R57" s="2">
        <v>6.8883960397178097</v>
      </c>
      <c r="U57" s="2"/>
      <c r="V57" s="2">
        <v>-3.6349999999999998</v>
      </c>
      <c r="W57" s="2"/>
      <c r="X57" s="2"/>
      <c r="Y57" s="2">
        <v>0.1</v>
      </c>
      <c r="Z57" s="2">
        <v>47.7</v>
      </c>
      <c r="AA57" s="2">
        <v>6.4070273918565395</v>
      </c>
      <c r="AE57" s="2"/>
      <c r="AF57" s="2">
        <v>5.806</v>
      </c>
      <c r="AG57" s="2">
        <v>0.51400000000000001</v>
      </c>
      <c r="AH57" s="2"/>
      <c r="AI57" s="2">
        <v>-5.2750000000000004</v>
      </c>
      <c r="AJ57" s="2">
        <v>5.2750000000000004</v>
      </c>
      <c r="AK57" s="2">
        <v>0.08</v>
      </c>
      <c r="AL57" s="2">
        <v>15.9</v>
      </c>
    </row>
    <row r="58" spans="5:38" x14ac:dyDescent="0.25">
      <c r="E58" s="2"/>
      <c r="F58" s="2">
        <v>-2.5249999999999999</v>
      </c>
      <c r="G58" s="2">
        <v>2.5249999999999999</v>
      </c>
      <c r="H58" s="2">
        <v>0.06</v>
      </c>
      <c r="I58" s="2">
        <v>15.9</v>
      </c>
      <c r="J58" s="2">
        <v>5.4341512676774109</v>
      </c>
      <c r="L58" s="2"/>
      <c r="M58" s="2">
        <v>4.7720000000000002</v>
      </c>
      <c r="N58" s="2"/>
      <c r="O58" s="2"/>
      <c r="P58" s="2">
        <v>0.1</v>
      </c>
      <c r="Q58" s="2">
        <v>53.000000000000007</v>
      </c>
      <c r="R58" s="2">
        <v>6.6400301204136127</v>
      </c>
      <c r="U58" s="2"/>
      <c r="V58" s="2">
        <v>-3.39</v>
      </c>
      <c r="W58" s="2"/>
      <c r="X58" s="2"/>
      <c r="Y58" s="2">
        <v>0.1</v>
      </c>
      <c r="Z58" s="2">
        <v>53.000000000000007</v>
      </c>
      <c r="AA58" s="2">
        <v>6.6400301204136127</v>
      </c>
      <c r="AE58" s="2"/>
      <c r="AF58" s="2">
        <v>5.8090000000000002</v>
      </c>
      <c r="AG58" s="2">
        <v>0.61499999999999999</v>
      </c>
      <c r="AH58" s="2"/>
      <c r="AI58" s="2">
        <v>-5.1740000000000004</v>
      </c>
      <c r="AJ58" s="2">
        <v>5.1740000000000004</v>
      </c>
      <c r="AK58" s="2">
        <v>0.08</v>
      </c>
      <c r="AL58" s="2">
        <v>21.2</v>
      </c>
    </row>
    <row r="59" spans="5:38" x14ac:dyDescent="0.25">
      <c r="E59" s="2"/>
      <c r="F59" s="2">
        <v>-2.3119999999999998</v>
      </c>
      <c r="G59" s="2">
        <v>2.3119999999999998</v>
      </c>
      <c r="H59" s="2">
        <v>0.06</v>
      </c>
      <c r="I59" s="2">
        <v>21.2</v>
      </c>
      <c r="J59" s="2">
        <v>5.5362442142665635</v>
      </c>
      <c r="L59" s="2"/>
      <c r="M59" s="2">
        <v>5.0530000000000008</v>
      </c>
      <c r="N59" s="2"/>
      <c r="O59" s="2"/>
      <c r="P59" s="2">
        <v>0.1</v>
      </c>
      <c r="Q59" s="2">
        <v>47.7</v>
      </c>
      <c r="R59" s="2">
        <v>6.4070273918565395</v>
      </c>
      <c r="U59" s="2"/>
      <c r="V59" s="2">
        <v>-3.07</v>
      </c>
      <c r="W59" s="2"/>
      <c r="X59" s="2"/>
      <c r="Y59" s="2">
        <v>0.1</v>
      </c>
      <c r="Z59" s="2">
        <v>58.3</v>
      </c>
      <c r="AA59" s="2">
        <v>6.8883960397178097</v>
      </c>
      <c r="AE59" s="2"/>
      <c r="AF59" s="2">
        <v>5.8090000000000002</v>
      </c>
      <c r="AG59" s="2">
        <v>0.72599999999999998</v>
      </c>
      <c r="AH59" s="2"/>
      <c r="AI59" s="2">
        <v>-5.0629999999999997</v>
      </c>
      <c r="AJ59" s="2">
        <v>5.0629999999999997</v>
      </c>
      <c r="AK59" s="2">
        <v>0.08</v>
      </c>
      <c r="AL59" s="2">
        <v>26.500000000000004</v>
      </c>
    </row>
    <row r="60" spans="5:38" x14ac:dyDescent="0.25">
      <c r="E60" s="2"/>
      <c r="F60" s="2">
        <v>-2.073</v>
      </c>
      <c r="G60" s="2">
        <v>2.073</v>
      </c>
      <c r="H60" s="2">
        <v>0.06</v>
      </c>
      <c r="I60" s="2">
        <v>26.500000000000004</v>
      </c>
      <c r="J60" s="2">
        <v>5.6648036153074184</v>
      </c>
      <c r="L60" s="2"/>
      <c r="M60" s="2">
        <v>5.3080000000000016</v>
      </c>
      <c r="N60" s="2"/>
      <c r="O60" s="2"/>
      <c r="P60" s="2">
        <v>0.1</v>
      </c>
      <c r="Q60" s="2">
        <v>42.4</v>
      </c>
      <c r="R60" s="2">
        <v>6.1911226768656427</v>
      </c>
      <c r="U60" s="2"/>
      <c r="V60" s="2">
        <v>-2.569</v>
      </c>
      <c r="W60" s="2"/>
      <c r="X60" s="2"/>
      <c r="Y60" s="2">
        <v>0.1</v>
      </c>
      <c r="Z60" s="2">
        <v>63.6</v>
      </c>
      <c r="AA60" s="2">
        <v>7.1505244562899026</v>
      </c>
      <c r="AE60" s="2"/>
      <c r="AF60" s="2">
        <v>5.8090000000000002</v>
      </c>
      <c r="AG60" s="2">
        <v>0.86099999999999999</v>
      </c>
      <c r="AH60" s="2"/>
      <c r="AI60" s="2">
        <v>-4.9279999999999999</v>
      </c>
      <c r="AJ60" s="2">
        <v>4.9279999999999999</v>
      </c>
      <c r="AK60" s="2">
        <v>0.08</v>
      </c>
      <c r="AL60" s="2">
        <v>31.8</v>
      </c>
    </row>
    <row r="61" spans="5:38" x14ac:dyDescent="0.25">
      <c r="E61" s="2"/>
      <c r="F61" s="2">
        <v>-1.7490000000000001</v>
      </c>
      <c r="G61" s="2">
        <v>1.7490000000000001</v>
      </c>
      <c r="H61" s="2">
        <v>0.06</v>
      </c>
      <c r="I61" s="2">
        <v>31.8</v>
      </c>
      <c r="J61" s="2">
        <v>5.818075283115542</v>
      </c>
      <c r="L61" s="2"/>
      <c r="M61" s="2">
        <v>5.5310000000000006</v>
      </c>
      <c r="N61" s="2"/>
      <c r="O61" s="2"/>
      <c r="P61" s="2">
        <v>0.1</v>
      </c>
      <c r="Q61" s="2">
        <v>37.099999999999994</v>
      </c>
      <c r="R61" s="2">
        <v>5.9941638282582845</v>
      </c>
      <c r="U61" s="2"/>
      <c r="V61" s="2">
        <v>-1.956</v>
      </c>
      <c r="W61" s="2"/>
      <c r="X61" s="2"/>
      <c r="Y61" s="2">
        <v>0.1</v>
      </c>
      <c r="Z61" s="2">
        <v>68.900000000000006</v>
      </c>
      <c r="AA61" s="2">
        <v>7.4249579123386287</v>
      </c>
      <c r="AE61" s="2"/>
      <c r="AF61" s="2">
        <v>5.8090000000000002</v>
      </c>
      <c r="AG61" s="2">
        <v>1.002</v>
      </c>
      <c r="AH61" s="2"/>
      <c r="AI61" s="2">
        <v>-4.7869999999999999</v>
      </c>
      <c r="AJ61" s="2">
        <v>4.7869999999999999</v>
      </c>
      <c r="AK61" s="2">
        <v>0.08</v>
      </c>
      <c r="AL61" s="2">
        <v>37.099999999999994</v>
      </c>
    </row>
    <row r="62" spans="5:38" x14ac:dyDescent="0.25">
      <c r="E62" s="2"/>
      <c r="F62" s="2">
        <v>-1.097</v>
      </c>
      <c r="G62" s="2">
        <v>1.097</v>
      </c>
      <c r="H62" s="2">
        <v>0.06</v>
      </c>
      <c r="I62" s="2">
        <v>37.099999999999994</v>
      </c>
      <c r="J62" s="2">
        <v>5.9941638282582845</v>
      </c>
      <c r="L62" s="2"/>
      <c r="M62" s="2">
        <v>5.7700000000000014</v>
      </c>
      <c r="N62" s="2"/>
      <c r="O62" s="2"/>
      <c r="P62" s="2">
        <v>0.1</v>
      </c>
      <c r="Q62" s="2">
        <v>31.8</v>
      </c>
      <c r="R62" s="2">
        <v>5.818075283115542</v>
      </c>
      <c r="U62" s="2"/>
      <c r="V62" s="2">
        <v>-0.10099999999999998</v>
      </c>
      <c r="W62" s="2"/>
      <c r="X62" s="2"/>
      <c r="Y62" s="2">
        <v>0.1</v>
      </c>
      <c r="Z62" s="2">
        <v>74.199999999999989</v>
      </c>
      <c r="AA62" s="2">
        <v>7.7103826104804938</v>
      </c>
      <c r="AE62" s="2"/>
      <c r="AF62" s="2">
        <v>5.8090000000000002</v>
      </c>
      <c r="AG62" s="2">
        <v>1.1399999999999999</v>
      </c>
      <c r="AH62" s="2"/>
      <c r="AI62" s="2">
        <v>-4.649</v>
      </c>
      <c r="AJ62" s="2">
        <v>4.649</v>
      </c>
      <c r="AK62" s="2">
        <v>0.08</v>
      </c>
      <c r="AL62" s="2">
        <v>42.4</v>
      </c>
    </row>
    <row r="63" spans="5:38" x14ac:dyDescent="0.25">
      <c r="E63" s="2"/>
      <c r="F63" s="2">
        <v>7.8999999999999737E-2</v>
      </c>
      <c r="G63" s="2">
        <v>-7.8999999999999737E-2</v>
      </c>
      <c r="H63" s="2">
        <v>0.06</v>
      </c>
      <c r="I63" s="2"/>
      <c r="J63" s="2"/>
      <c r="L63" s="2"/>
      <c r="M63" s="2">
        <v>5.9350000000000005</v>
      </c>
      <c r="N63" s="2"/>
      <c r="O63" s="2"/>
      <c r="P63" s="2">
        <v>0.1</v>
      </c>
      <c r="Q63" s="2">
        <v>26.500000000000004</v>
      </c>
      <c r="R63" s="2">
        <v>5.6648036153074184</v>
      </c>
      <c r="U63" s="2"/>
      <c r="V63" s="2">
        <v>1.6579999999999995</v>
      </c>
      <c r="W63" s="2"/>
      <c r="X63" s="2"/>
      <c r="Y63" s="2">
        <v>0.1</v>
      </c>
      <c r="Z63" s="2">
        <v>68.900000000000006</v>
      </c>
      <c r="AA63" s="2">
        <v>7.4249579123386287</v>
      </c>
      <c r="AE63" s="2"/>
      <c r="AF63" s="2">
        <v>5.8090000000000002</v>
      </c>
      <c r="AG63" s="2">
        <v>1.278</v>
      </c>
      <c r="AH63" s="2"/>
      <c r="AI63" s="2">
        <v>-4.5110000000000001</v>
      </c>
      <c r="AJ63" s="2">
        <v>4.5110000000000001</v>
      </c>
      <c r="AK63" s="2">
        <v>0.08</v>
      </c>
      <c r="AL63" s="2">
        <v>47.7</v>
      </c>
    </row>
    <row r="64" spans="5:38" x14ac:dyDescent="0.25">
      <c r="E64" s="2"/>
      <c r="F64" s="2">
        <v>1.2169999999999996</v>
      </c>
      <c r="G64" s="2">
        <v>-1.2169999999999996</v>
      </c>
      <c r="H64" s="2">
        <v>0.06</v>
      </c>
      <c r="I64" s="2">
        <v>37.099999999999994</v>
      </c>
      <c r="J64" s="2">
        <v>5.9941638282582845</v>
      </c>
      <c r="L64" s="2"/>
      <c r="M64" s="2">
        <v>6.0920000000000005</v>
      </c>
      <c r="N64" s="2"/>
      <c r="O64" s="2"/>
      <c r="P64" s="2">
        <v>0.1</v>
      </c>
      <c r="Q64" s="2">
        <v>21.2</v>
      </c>
      <c r="R64" s="2">
        <v>5.5362442142665635</v>
      </c>
      <c r="U64" s="2"/>
      <c r="V64" s="2">
        <v>2.3829999999999991</v>
      </c>
      <c r="W64" s="2"/>
      <c r="X64" s="2"/>
      <c r="Y64" s="2">
        <v>0.1</v>
      </c>
      <c r="Z64" s="2">
        <v>63.6</v>
      </c>
      <c r="AA64" s="2">
        <v>7.1505244562899026</v>
      </c>
      <c r="AE64" s="2"/>
      <c r="AF64" s="2">
        <v>5.8090000000000002</v>
      </c>
      <c r="AG64" s="2">
        <v>1.419</v>
      </c>
      <c r="AH64" s="2"/>
      <c r="AI64" s="2">
        <v>-4.37</v>
      </c>
      <c r="AJ64" s="2">
        <v>4.37</v>
      </c>
      <c r="AK64" s="2">
        <v>0.08</v>
      </c>
      <c r="AL64" s="2">
        <v>53.000000000000007</v>
      </c>
    </row>
    <row r="65" spans="4:38" x14ac:dyDescent="0.25">
      <c r="E65" s="2"/>
      <c r="F65" s="2">
        <v>1.7850000000000001</v>
      </c>
      <c r="G65" s="2">
        <v>-1.7850000000000001</v>
      </c>
      <c r="H65" s="2">
        <v>0.06</v>
      </c>
      <c r="I65" s="2">
        <v>31.8</v>
      </c>
      <c r="J65" s="2">
        <v>5.818075283115542</v>
      </c>
      <c r="L65" s="2"/>
      <c r="M65" s="2">
        <v>6.2240000000000002</v>
      </c>
      <c r="N65" s="2"/>
      <c r="O65" s="2"/>
      <c r="P65" s="2">
        <v>0.1</v>
      </c>
      <c r="Q65" s="2">
        <v>15.9</v>
      </c>
      <c r="R65" s="2">
        <v>5.4341512676774109</v>
      </c>
      <c r="U65" s="2"/>
      <c r="V65" s="2">
        <v>2.923</v>
      </c>
      <c r="W65" s="2"/>
      <c r="X65" s="2"/>
      <c r="Y65" s="2">
        <v>0.1</v>
      </c>
      <c r="Z65" s="2">
        <v>58.3</v>
      </c>
      <c r="AA65" s="2">
        <v>6.8883960397178097</v>
      </c>
      <c r="AE65" s="2"/>
      <c r="AF65" s="2">
        <v>5.8090000000000002</v>
      </c>
      <c r="AG65" s="2">
        <v>1.577</v>
      </c>
      <c r="AH65" s="2"/>
      <c r="AI65" s="2">
        <v>-4.2119999999999997</v>
      </c>
      <c r="AJ65" s="2">
        <v>4.2119999999999997</v>
      </c>
      <c r="AK65" s="2">
        <v>0.08</v>
      </c>
      <c r="AL65" s="2">
        <v>58.3</v>
      </c>
    </row>
    <row r="66" spans="4:38" x14ac:dyDescent="0.25">
      <c r="E66" s="2"/>
      <c r="F66" s="2">
        <v>2.1079999999999997</v>
      </c>
      <c r="G66" s="2">
        <v>-2.1079999999999997</v>
      </c>
      <c r="H66" s="2">
        <v>0.06</v>
      </c>
      <c r="I66" s="2">
        <v>26.500000000000004</v>
      </c>
      <c r="J66" s="2">
        <v>5.6648036153074184</v>
      </c>
      <c r="L66" s="2"/>
      <c r="M66" s="2">
        <v>6.3480000000000008</v>
      </c>
      <c r="N66" s="2"/>
      <c r="O66" s="2"/>
      <c r="P66" s="2">
        <v>0.1</v>
      </c>
      <c r="Q66" s="2">
        <v>10.6</v>
      </c>
      <c r="R66" s="2">
        <v>5.3600373133029589</v>
      </c>
      <c r="U66" s="2"/>
      <c r="V66" s="2">
        <v>3.270999999999999</v>
      </c>
      <c r="W66" s="2"/>
      <c r="X66" s="2"/>
      <c r="Y66" s="2">
        <v>0.1</v>
      </c>
      <c r="Z66" s="2">
        <v>53.000000000000007</v>
      </c>
      <c r="AA66" s="2">
        <v>6.6400301204136127</v>
      </c>
      <c r="AE66" s="2"/>
      <c r="AF66" s="2">
        <v>5.8090000000000002</v>
      </c>
      <c r="AG66" s="2">
        <v>1.782</v>
      </c>
      <c r="AH66" s="2"/>
      <c r="AI66" s="2">
        <v>-4.0069999999999997</v>
      </c>
      <c r="AJ66" s="2">
        <v>4.0069999999999997</v>
      </c>
      <c r="AK66" s="2">
        <v>0.08</v>
      </c>
      <c r="AL66" s="2">
        <v>63.6</v>
      </c>
    </row>
    <row r="67" spans="4:38" x14ac:dyDescent="0.25">
      <c r="E67" s="2"/>
      <c r="F67" s="2">
        <v>2.3220000000000001</v>
      </c>
      <c r="G67" s="2">
        <v>-2.3220000000000001</v>
      </c>
      <c r="H67" s="2">
        <v>0.06</v>
      </c>
      <c r="I67" s="2">
        <v>21.2</v>
      </c>
      <c r="J67" s="2">
        <v>5.5362442142665635</v>
      </c>
      <c r="L67" s="2"/>
      <c r="M67" s="2">
        <v>6.4380000000000006</v>
      </c>
      <c r="N67" s="2"/>
      <c r="O67" s="2"/>
      <c r="P67" s="2">
        <v>0.1</v>
      </c>
      <c r="Q67" s="2">
        <v>5.3</v>
      </c>
      <c r="R67" s="2">
        <v>5.315072906367325</v>
      </c>
      <c r="U67" s="2"/>
      <c r="V67" s="2">
        <v>3.5909999999999993</v>
      </c>
      <c r="W67" s="2"/>
      <c r="X67" s="2"/>
      <c r="Y67" s="2">
        <v>0.1</v>
      </c>
      <c r="Z67" s="2">
        <v>47.7</v>
      </c>
      <c r="AA67" s="2">
        <v>6.4070273918565395</v>
      </c>
      <c r="AE67" s="2"/>
      <c r="AF67" s="2">
        <v>5.8090000000000002</v>
      </c>
      <c r="AG67" s="2">
        <v>1.9870000000000001</v>
      </c>
      <c r="AH67" s="2"/>
      <c r="AI67" s="2">
        <v>-3.8019999999999996</v>
      </c>
      <c r="AJ67" s="2">
        <v>3.8019999999999996</v>
      </c>
      <c r="AK67" s="2">
        <v>0.08</v>
      </c>
      <c r="AL67" s="2">
        <v>68.900000000000006</v>
      </c>
    </row>
    <row r="68" spans="4:38" x14ac:dyDescent="0.25">
      <c r="E68" s="2"/>
      <c r="F68" s="2">
        <v>2.5279999999999996</v>
      </c>
      <c r="G68" s="2">
        <v>-2.5279999999999996</v>
      </c>
      <c r="H68" s="2">
        <v>0.06</v>
      </c>
      <c r="I68" s="2">
        <v>15.9</v>
      </c>
      <c r="J68" s="2">
        <v>5.4341512676774109</v>
      </c>
      <c r="L68" s="2"/>
      <c r="M68" s="2">
        <v>6.5040000000000013</v>
      </c>
      <c r="N68" s="2"/>
      <c r="O68" s="2"/>
      <c r="P68" s="2">
        <v>0.1</v>
      </c>
      <c r="Q68" s="2">
        <v>0</v>
      </c>
      <c r="R68" s="2">
        <v>5.3000000000000007</v>
      </c>
      <c r="U68" s="2"/>
      <c r="V68" s="2">
        <v>3.8469999999999995</v>
      </c>
      <c r="W68" s="2"/>
      <c r="X68" s="2"/>
      <c r="Y68" s="2">
        <v>0.1</v>
      </c>
      <c r="Z68" s="2">
        <v>42.4</v>
      </c>
      <c r="AA68" s="2">
        <v>6.1911226768656427</v>
      </c>
      <c r="AE68" s="2"/>
      <c r="AF68" s="2">
        <v>5.8090000000000002</v>
      </c>
      <c r="AG68" s="2">
        <v>2.1920000000000002</v>
      </c>
      <c r="AH68" s="2"/>
      <c r="AI68" s="2">
        <v>-3.5969999999999995</v>
      </c>
      <c r="AJ68" s="2">
        <v>3.5969999999999995</v>
      </c>
      <c r="AK68" s="2">
        <v>0.08</v>
      </c>
      <c r="AL68" s="2">
        <v>74.199999999999989</v>
      </c>
    </row>
    <row r="69" spans="4:38" x14ac:dyDescent="0.25">
      <c r="E69" s="2"/>
      <c r="F69" s="2">
        <v>2.6829999999999998</v>
      </c>
      <c r="G69" s="2">
        <v>-2.6829999999999998</v>
      </c>
      <c r="H69" s="2">
        <v>0.06</v>
      </c>
      <c r="I69" s="2">
        <v>10.6</v>
      </c>
      <c r="J69" s="2">
        <v>5.3600373133029589</v>
      </c>
      <c r="L69" s="2"/>
      <c r="M69" s="2"/>
      <c r="N69" s="2">
        <v>-6.6400000000000006</v>
      </c>
      <c r="O69" s="2">
        <v>6.6400000000000006</v>
      </c>
      <c r="P69" s="2">
        <v>0.1</v>
      </c>
      <c r="Q69" s="2">
        <v>0</v>
      </c>
      <c r="R69" s="2">
        <v>5.3000000000000007</v>
      </c>
      <c r="U69" s="2"/>
      <c r="V69" s="2">
        <v>4.0749999999999993</v>
      </c>
      <c r="W69" s="2"/>
      <c r="X69" s="2"/>
      <c r="Y69" s="2">
        <v>0.1</v>
      </c>
      <c r="Z69" s="2">
        <v>37.099999999999994</v>
      </c>
      <c r="AA69" s="2">
        <v>5.9941638282582845</v>
      </c>
      <c r="AE69" s="2"/>
      <c r="AF69" s="2">
        <v>5.8090000000000002</v>
      </c>
      <c r="AG69" s="2">
        <v>2.4239999999999999</v>
      </c>
      <c r="AH69" s="2"/>
      <c r="AI69" s="2">
        <v>-3.3650000000000002</v>
      </c>
      <c r="AJ69" s="2">
        <v>3.3650000000000002</v>
      </c>
      <c r="AK69" s="2">
        <v>0.08</v>
      </c>
      <c r="AL69" s="2">
        <v>79.5</v>
      </c>
    </row>
    <row r="70" spans="4:38" x14ac:dyDescent="0.25">
      <c r="E70" s="2"/>
      <c r="F70" s="2">
        <v>2.806</v>
      </c>
      <c r="G70" s="2">
        <v>-2.806</v>
      </c>
      <c r="H70" s="2">
        <v>0.06</v>
      </c>
      <c r="I70" s="2">
        <v>5.3</v>
      </c>
      <c r="J70" s="2">
        <v>5.315072906367325</v>
      </c>
      <c r="L70" s="2"/>
      <c r="M70" s="2"/>
      <c r="N70" s="2">
        <v>-5.87</v>
      </c>
      <c r="O70" s="2">
        <v>5.87</v>
      </c>
      <c r="P70" s="2">
        <v>0.1</v>
      </c>
      <c r="Q70" s="2">
        <v>5.3</v>
      </c>
      <c r="R70" s="2">
        <v>5.315072906367325</v>
      </c>
      <c r="U70" s="2"/>
      <c r="V70" s="2">
        <v>4.3520000000000003</v>
      </c>
      <c r="W70" s="2"/>
      <c r="X70" s="2"/>
      <c r="Y70" s="2">
        <v>0.1</v>
      </c>
      <c r="Z70" s="2">
        <v>31.8</v>
      </c>
      <c r="AA70" s="2">
        <v>5.818075283115542</v>
      </c>
      <c r="AE70" s="2"/>
      <c r="AF70" s="2">
        <v>5.8090000000000002</v>
      </c>
      <c r="AG70" s="2">
        <v>2.6629999999999998</v>
      </c>
      <c r="AH70" s="2"/>
      <c r="AI70" s="2">
        <v>-3.1260000000000003</v>
      </c>
      <c r="AJ70" s="2">
        <v>3.1260000000000003</v>
      </c>
      <c r="AK70" s="2">
        <v>0.08</v>
      </c>
      <c r="AL70" s="2">
        <v>84.8</v>
      </c>
    </row>
    <row r="71" spans="4:38" x14ac:dyDescent="0.25">
      <c r="E71" s="2"/>
      <c r="F71" s="2">
        <v>3</v>
      </c>
      <c r="G71" s="2">
        <v>-3</v>
      </c>
      <c r="H71" s="2">
        <v>0.06</v>
      </c>
      <c r="I71" s="2">
        <v>0</v>
      </c>
      <c r="J71" s="2">
        <v>5.3000000000000007</v>
      </c>
      <c r="L71" s="2"/>
      <c r="M71" s="2"/>
      <c r="N71" s="2">
        <v>-5.2210000000000001</v>
      </c>
      <c r="O71" s="2">
        <v>5.2210000000000001</v>
      </c>
      <c r="P71" s="2">
        <v>0.1</v>
      </c>
      <c r="Q71" s="2">
        <v>10.6</v>
      </c>
      <c r="R71" s="2">
        <v>5.3600373133029589</v>
      </c>
      <c r="U71" s="2"/>
      <c r="V71" s="2">
        <v>4.5009999999999994</v>
      </c>
      <c r="W71" s="2"/>
      <c r="X71" s="2"/>
      <c r="Y71" s="2">
        <v>0.1</v>
      </c>
      <c r="Z71" s="2">
        <v>26.500000000000004</v>
      </c>
      <c r="AA71" s="2">
        <v>5.6648036153074184</v>
      </c>
      <c r="AE71" s="2"/>
      <c r="AF71" s="2">
        <v>5.8079999999999998</v>
      </c>
      <c r="AG71" s="2">
        <v>2.948</v>
      </c>
      <c r="AH71" s="2"/>
      <c r="AI71" s="2">
        <v>-2.8410000000000002</v>
      </c>
      <c r="AJ71" s="2">
        <v>2.8410000000000002</v>
      </c>
      <c r="AK71" s="2">
        <v>0.08</v>
      </c>
      <c r="AL71" s="2">
        <v>90.1</v>
      </c>
    </row>
    <row r="72" spans="4:38" x14ac:dyDescent="0.25">
      <c r="L72" s="2"/>
      <c r="M72" s="2"/>
      <c r="N72" s="2">
        <v>-4.4950000000000001</v>
      </c>
      <c r="O72" s="2">
        <v>4.4950000000000001</v>
      </c>
      <c r="P72" s="2">
        <v>0.1</v>
      </c>
      <c r="Q72" s="2">
        <v>15.9</v>
      </c>
      <c r="R72" s="2">
        <v>5.4341512676774109</v>
      </c>
      <c r="U72" s="2"/>
      <c r="V72" s="2">
        <v>4.6429999999999989</v>
      </c>
      <c r="W72" s="2"/>
      <c r="X72" s="2"/>
      <c r="Y72" s="2">
        <v>0.1</v>
      </c>
      <c r="Z72" s="2">
        <v>21.2</v>
      </c>
      <c r="AA72" s="2">
        <v>5.5362442142665635</v>
      </c>
      <c r="AE72" s="2"/>
      <c r="AF72" s="2">
        <v>5.806</v>
      </c>
      <c r="AG72" s="2">
        <v>3.258</v>
      </c>
      <c r="AH72" s="2"/>
      <c r="AI72" s="2">
        <v>-2.5310000000000001</v>
      </c>
      <c r="AJ72" s="2">
        <v>2.5310000000000001</v>
      </c>
      <c r="AK72" s="2">
        <v>0.08</v>
      </c>
      <c r="AL72" s="2">
        <v>95.4</v>
      </c>
    </row>
    <row r="73" spans="4:38" x14ac:dyDescent="0.25">
      <c r="L73" s="2"/>
      <c r="M73" s="2"/>
      <c r="N73" s="2">
        <v>-3.8570000000000002</v>
      </c>
      <c r="O73" s="2">
        <v>3.8570000000000002</v>
      </c>
      <c r="P73" s="2">
        <v>0.1</v>
      </c>
      <c r="Q73" s="2">
        <v>21.2</v>
      </c>
      <c r="R73" s="2">
        <v>5.5362442142665635</v>
      </c>
      <c r="U73" s="2"/>
      <c r="V73" s="2">
        <v>4.7999999999999989</v>
      </c>
      <c r="W73" s="2"/>
      <c r="X73" s="2"/>
      <c r="Y73" s="2">
        <v>0.1</v>
      </c>
      <c r="Z73" s="2">
        <v>15.9</v>
      </c>
      <c r="AA73" s="2">
        <v>5.4341512676774109</v>
      </c>
      <c r="AE73" s="2"/>
      <c r="AF73" s="2">
        <v>5.806</v>
      </c>
      <c r="AG73" s="2">
        <v>3.6269999999999998</v>
      </c>
      <c r="AH73" s="2"/>
      <c r="AI73" s="2">
        <v>-2.1620000000000004</v>
      </c>
      <c r="AJ73" s="2">
        <v>2.1620000000000004</v>
      </c>
      <c r="AK73" s="2">
        <v>0.08</v>
      </c>
      <c r="AL73" s="2">
        <v>100.7</v>
      </c>
    </row>
    <row r="74" spans="4:38" x14ac:dyDescent="0.25">
      <c r="D74" s="47" t="s">
        <v>78</v>
      </c>
      <c r="E74" s="17" t="s">
        <v>163</v>
      </c>
      <c r="F74" s="17" t="s">
        <v>164</v>
      </c>
      <c r="G74" s="17" t="s">
        <v>140</v>
      </c>
      <c r="H74" s="17" t="s">
        <v>141</v>
      </c>
      <c r="I74" s="17" t="s">
        <v>165</v>
      </c>
      <c r="J74" s="17" t="s">
        <v>156</v>
      </c>
      <c r="L74" s="2"/>
      <c r="M74" s="2"/>
      <c r="N74" s="2">
        <v>-3.3070000000000004</v>
      </c>
      <c r="O74" s="2">
        <v>3.3070000000000004</v>
      </c>
      <c r="P74" s="2">
        <v>0.1</v>
      </c>
      <c r="Q74" s="2">
        <v>26.500000000000004</v>
      </c>
      <c r="R74" s="2">
        <v>5.6648036153074184</v>
      </c>
      <c r="U74" s="2"/>
      <c r="V74" s="2">
        <v>4.9489999999999998</v>
      </c>
      <c r="W74" s="2"/>
      <c r="X74" s="2"/>
      <c r="Y74" s="2">
        <v>0.1</v>
      </c>
      <c r="Z74" s="2">
        <v>10.6</v>
      </c>
      <c r="AA74" s="2">
        <v>5.3600373133029589</v>
      </c>
      <c r="AE74" s="2"/>
      <c r="AF74" s="2">
        <v>5.806</v>
      </c>
      <c r="AG74" s="2">
        <v>4.0309999999999997</v>
      </c>
      <c r="AH74" s="2"/>
      <c r="AI74" s="2">
        <v>-1.7580000000000005</v>
      </c>
      <c r="AJ74" s="2">
        <v>1.7580000000000005</v>
      </c>
      <c r="AK74" s="2">
        <v>0.08</v>
      </c>
      <c r="AL74" s="2">
        <v>106.00000000000001</v>
      </c>
    </row>
    <row r="75" spans="4:38" x14ac:dyDescent="0.25">
      <c r="E75" s="2">
        <v>-3</v>
      </c>
      <c r="F75" s="2"/>
      <c r="G75" s="2"/>
      <c r="H75" s="2">
        <v>0.05</v>
      </c>
      <c r="I75" s="2">
        <v>0</v>
      </c>
      <c r="J75" s="2">
        <v>5.3000000000000007</v>
      </c>
      <c r="L75" s="2"/>
      <c r="M75" s="2"/>
      <c r="N75" s="2">
        <v>-2.7350000000000003</v>
      </c>
      <c r="O75" s="2">
        <v>2.7350000000000003</v>
      </c>
      <c r="P75" s="2">
        <v>0.1</v>
      </c>
      <c r="Q75" s="2">
        <v>31.8</v>
      </c>
      <c r="R75" s="2">
        <v>5.818075283115542</v>
      </c>
      <c r="U75" s="2"/>
      <c r="V75" s="2">
        <v>5.1189999999999998</v>
      </c>
      <c r="W75" s="2"/>
      <c r="X75" s="2"/>
      <c r="Y75" s="2">
        <v>0.1</v>
      </c>
      <c r="Z75" s="2">
        <v>5.3</v>
      </c>
      <c r="AA75" s="2">
        <v>5.315072906367325</v>
      </c>
      <c r="AE75" s="2"/>
      <c r="AF75" s="2">
        <v>5.8129999999999997</v>
      </c>
      <c r="AG75" s="2">
        <v>4.5149999999999997</v>
      </c>
      <c r="AH75" s="2"/>
      <c r="AI75" s="2">
        <v>-1.274</v>
      </c>
      <c r="AJ75" s="2">
        <v>1.274</v>
      </c>
      <c r="AK75" s="2">
        <v>0.08</v>
      </c>
      <c r="AL75" s="2">
        <v>111.3</v>
      </c>
    </row>
    <row r="76" spans="4:38" x14ac:dyDescent="0.25">
      <c r="E76" s="2">
        <v>-2.9380000000000002</v>
      </c>
      <c r="F76" s="2"/>
      <c r="G76" s="2"/>
      <c r="H76" s="2">
        <v>0.05</v>
      </c>
      <c r="I76" s="2">
        <v>5.3</v>
      </c>
      <c r="J76" s="2">
        <v>5.315072906367325</v>
      </c>
      <c r="L76" s="2"/>
      <c r="M76" s="2"/>
      <c r="N76" s="2">
        <v>-2.1740000000000004</v>
      </c>
      <c r="O76" s="2">
        <v>2.1740000000000004</v>
      </c>
      <c r="P76" s="2">
        <v>0.1</v>
      </c>
      <c r="Q76" s="2">
        <v>37.099999999999994</v>
      </c>
      <c r="R76" s="2">
        <v>5.9941638282582845</v>
      </c>
      <c r="U76" s="2"/>
      <c r="V76" s="2">
        <v>5.2259999999999991</v>
      </c>
      <c r="W76" s="2"/>
      <c r="X76" s="2"/>
      <c r="Y76" s="2">
        <v>0.1</v>
      </c>
      <c r="Z76" s="2">
        <v>0</v>
      </c>
      <c r="AA76" s="2">
        <v>5.3000000000000007</v>
      </c>
      <c r="AE76" s="2"/>
      <c r="AF76" s="2">
        <v>5.806</v>
      </c>
      <c r="AG76" s="2">
        <v>5.14</v>
      </c>
      <c r="AH76" s="2"/>
      <c r="AI76" s="2">
        <v>-0.64900000000000002</v>
      </c>
      <c r="AJ76" s="2">
        <v>0.64900000000000002</v>
      </c>
      <c r="AK76" s="2">
        <v>0.08</v>
      </c>
      <c r="AL76" s="2">
        <v>116.6</v>
      </c>
    </row>
    <row r="77" spans="4:38" x14ac:dyDescent="0.25">
      <c r="E77" s="2">
        <v>-2.8559999999999999</v>
      </c>
      <c r="F77" s="2"/>
      <c r="G77" s="2"/>
      <c r="H77" s="2">
        <v>0.05</v>
      </c>
      <c r="I77" s="2">
        <v>10.6</v>
      </c>
      <c r="J77" s="2">
        <v>5.3600373133029589</v>
      </c>
      <c r="L77" s="2"/>
      <c r="M77" s="2"/>
      <c r="N77" s="2">
        <v>-1.476</v>
      </c>
      <c r="O77" s="2">
        <v>1.476</v>
      </c>
      <c r="P77" s="2">
        <v>0.1</v>
      </c>
      <c r="Q77" s="2">
        <v>42.4</v>
      </c>
      <c r="R77" s="2">
        <v>6.1911226768656427</v>
      </c>
      <c r="U77" s="2"/>
      <c r="V77" s="2"/>
      <c r="W77" s="2">
        <v>-8.8539999999999992</v>
      </c>
      <c r="X77" s="2">
        <v>8.8539999999999992</v>
      </c>
      <c r="Y77" s="2">
        <v>0.1</v>
      </c>
      <c r="Z77" s="2">
        <v>0</v>
      </c>
      <c r="AA77" s="2">
        <v>5.3000000000000007</v>
      </c>
      <c r="AE77" s="2"/>
      <c r="AF77" s="2">
        <v>5.8010000000000002</v>
      </c>
      <c r="AG77" s="2">
        <v>8.2560000000000002</v>
      </c>
      <c r="AH77" s="2"/>
      <c r="AI77" s="2">
        <v>2.4670000000000005</v>
      </c>
      <c r="AJ77" s="2">
        <v>-2.4670000000000005</v>
      </c>
      <c r="AK77" s="2">
        <v>0.08</v>
      </c>
      <c r="AL77" s="2">
        <v>116.6</v>
      </c>
    </row>
    <row r="78" spans="4:38" x14ac:dyDescent="0.25">
      <c r="E78" s="2">
        <v>-2.7560000000000002</v>
      </c>
      <c r="F78" s="2"/>
      <c r="G78" s="2"/>
      <c r="H78" s="2">
        <v>0.05</v>
      </c>
      <c r="I78" s="2">
        <v>15.9</v>
      </c>
      <c r="J78" s="2">
        <v>5.4341512676774109</v>
      </c>
      <c r="L78" s="2"/>
      <c r="M78" s="2"/>
      <c r="N78" s="2">
        <v>-0.94500000000000028</v>
      </c>
      <c r="O78" s="2">
        <v>0.94500000000000028</v>
      </c>
      <c r="P78" s="2">
        <v>0.1</v>
      </c>
      <c r="Q78" s="2">
        <v>47.7</v>
      </c>
      <c r="R78" s="2">
        <v>6.4070273918565395</v>
      </c>
      <c r="U78" s="2"/>
      <c r="V78" s="2"/>
      <c r="W78" s="2">
        <v>-6.4980000000000002</v>
      </c>
      <c r="X78" s="2">
        <v>6.4980000000000002</v>
      </c>
      <c r="Y78" s="2">
        <v>0.1</v>
      </c>
      <c r="Z78" s="2">
        <v>5.3</v>
      </c>
      <c r="AA78" s="2">
        <v>5.315072906367325</v>
      </c>
      <c r="AE78" s="2"/>
      <c r="AF78" s="2">
        <v>5.8010000000000002</v>
      </c>
      <c r="AG78" s="2">
        <v>8.7219999999999995</v>
      </c>
      <c r="AH78" s="2"/>
      <c r="AI78" s="2">
        <v>2.9329999999999998</v>
      </c>
      <c r="AJ78" s="2">
        <v>-2.9329999999999998</v>
      </c>
      <c r="AK78" s="2">
        <v>0.08</v>
      </c>
      <c r="AL78" s="2">
        <v>111.3</v>
      </c>
    </row>
    <row r="79" spans="4:38" x14ac:dyDescent="0.25">
      <c r="E79" s="2">
        <v>-2.649</v>
      </c>
      <c r="F79" s="2"/>
      <c r="G79" s="2"/>
      <c r="H79" s="2">
        <v>0.05</v>
      </c>
      <c r="I79" s="2">
        <v>21.2</v>
      </c>
      <c r="J79" s="2">
        <v>5.5362442142665635</v>
      </c>
      <c r="L79" s="2"/>
      <c r="M79" s="2"/>
      <c r="N79" s="2">
        <v>-0.31599999999999984</v>
      </c>
      <c r="O79" s="2">
        <v>0.31599999999999984</v>
      </c>
      <c r="P79" s="2">
        <v>0.1</v>
      </c>
      <c r="Q79" s="2">
        <v>53.000000000000007</v>
      </c>
      <c r="R79" s="2">
        <v>6.6400301204136127</v>
      </c>
      <c r="U79" s="2"/>
      <c r="V79" s="2"/>
      <c r="W79" s="2">
        <v>-5.4320000000000004</v>
      </c>
      <c r="X79" s="2">
        <v>5.4320000000000004</v>
      </c>
      <c r="Y79" s="2">
        <v>0.1</v>
      </c>
      <c r="Z79" s="2">
        <v>10.6</v>
      </c>
      <c r="AA79" s="2">
        <v>5.3600373133029589</v>
      </c>
      <c r="AE79" s="2"/>
      <c r="AF79" s="2">
        <v>5.81</v>
      </c>
      <c r="AG79" s="2">
        <v>9.06</v>
      </c>
      <c r="AH79" s="2"/>
      <c r="AI79" s="2">
        <v>3.2710000000000008</v>
      </c>
      <c r="AJ79" s="2">
        <v>-3.2710000000000008</v>
      </c>
      <c r="AK79" s="2">
        <v>0.08</v>
      </c>
      <c r="AL79" s="2">
        <v>106.00000000000001</v>
      </c>
    </row>
    <row r="80" spans="4:38" x14ac:dyDescent="0.25">
      <c r="E80" s="2">
        <v>-2.5300000000000002</v>
      </c>
      <c r="F80" s="2"/>
      <c r="G80" s="2"/>
      <c r="H80" s="2">
        <v>0.05</v>
      </c>
      <c r="I80" s="2">
        <v>26.500000000000004</v>
      </c>
      <c r="J80" s="2">
        <v>5.6648036153074184</v>
      </c>
      <c r="L80" s="2"/>
      <c r="M80" s="2"/>
      <c r="N80" s="2">
        <v>0.32200000000000095</v>
      </c>
      <c r="O80" s="2">
        <v>-0.32200000000000095</v>
      </c>
      <c r="P80" s="2">
        <v>0.1</v>
      </c>
      <c r="Q80" s="2">
        <v>58.3</v>
      </c>
      <c r="R80" s="2">
        <v>6.8883960397178097</v>
      </c>
      <c r="U80" s="2"/>
      <c r="V80" s="2"/>
      <c r="W80" s="2">
        <v>-4.1630000000000003</v>
      </c>
      <c r="X80" s="2">
        <v>4.1630000000000003</v>
      </c>
      <c r="Y80" s="2">
        <v>0.1</v>
      </c>
      <c r="Z80" s="2">
        <v>15.9</v>
      </c>
      <c r="AA80" s="2">
        <v>5.4341512676774109</v>
      </c>
      <c r="AE80" s="2"/>
      <c r="AF80" s="2">
        <v>5.806</v>
      </c>
      <c r="AG80" s="2">
        <v>9.3160000000000007</v>
      </c>
      <c r="AH80" s="2"/>
      <c r="AI80" s="2">
        <v>3.527000000000001</v>
      </c>
      <c r="AJ80" s="2">
        <v>-3.527000000000001</v>
      </c>
      <c r="AK80" s="2">
        <v>0.08</v>
      </c>
      <c r="AL80" s="2">
        <v>100.7</v>
      </c>
    </row>
    <row r="81" spans="5:38" x14ac:dyDescent="0.25">
      <c r="E81" s="2">
        <v>-2.387</v>
      </c>
      <c r="F81" s="2"/>
      <c r="G81" s="2"/>
      <c r="H81" s="2">
        <v>0.05</v>
      </c>
      <c r="I81" s="2">
        <v>31.8</v>
      </c>
      <c r="J81" s="2">
        <v>5.818075283115542</v>
      </c>
      <c r="L81" s="2"/>
      <c r="M81" s="2"/>
      <c r="N81" s="2">
        <v>1.1329999999999991</v>
      </c>
      <c r="O81" s="2">
        <v>-1.1329999999999991</v>
      </c>
      <c r="P81" s="2">
        <v>0.1</v>
      </c>
      <c r="Q81" s="2">
        <v>63.6</v>
      </c>
      <c r="R81" s="2">
        <v>7.1505244562899026</v>
      </c>
      <c r="U81" s="2"/>
      <c r="V81" s="2"/>
      <c r="W81" s="2">
        <v>-3.2250000000000005</v>
      </c>
      <c r="X81" s="2">
        <v>3.2250000000000005</v>
      </c>
      <c r="Y81" s="2">
        <v>0.1</v>
      </c>
      <c r="Z81" s="2">
        <v>21.2</v>
      </c>
      <c r="AA81" s="2">
        <v>5.5362442142665635</v>
      </c>
      <c r="AE81" s="2"/>
      <c r="AF81" s="2">
        <v>5.81</v>
      </c>
      <c r="AG81" s="2">
        <v>9.5310000000000006</v>
      </c>
      <c r="AH81" s="2"/>
      <c r="AI81" s="2">
        <v>3.7420000000000009</v>
      </c>
      <c r="AJ81" s="2">
        <v>-3.7420000000000009</v>
      </c>
      <c r="AK81" s="2">
        <v>0.08</v>
      </c>
      <c r="AL81" s="2">
        <v>95.4</v>
      </c>
    </row>
    <row r="82" spans="5:38" x14ac:dyDescent="0.25">
      <c r="E82" s="2">
        <v>-2.2010000000000001</v>
      </c>
      <c r="F82" s="2"/>
      <c r="G82" s="2"/>
      <c r="H82" s="2">
        <v>0.05</v>
      </c>
      <c r="I82" s="2">
        <v>37.099999999999994</v>
      </c>
      <c r="J82" s="2">
        <v>5.9941638282582845</v>
      </c>
      <c r="L82" s="2"/>
      <c r="M82" s="2"/>
      <c r="N82" s="2">
        <v>2.0540000000000003</v>
      </c>
      <c r="O82" s="2">
        <v>-2.0540000000000003</v>
      </c>
      <c r="P82" s="2">
        <v>0.1</v>
      </c>
      <c r="Q82" s="2">
        <v>68.900000000000006</v>
      </c>
      <c r="R82" s="2">
        <v>7.4249579123386287</v>
      </c>
      <c r="U82" s="2"/>
      <c r="V82" s="2"/>
      <c r="W82" s="2">
        <v>-2.319</v>
      </c>
      <c r="X82" s="2">
        <v>2.319</v>
      </c>
      <c r="Y82" s="2">
        <v>0.1</v>
      </c>
      <c r="Z82" s="2">
        <v>26.500000000000004</v>
      </c>
      <c r="AA82" s="2">
        <v>5.6648036153074184</v>
      </c>
      <c r="AE82" s="2"/>
      <c r="AF82" s="2">
        <v>5.806</v>
      </c>
      <c r="AG82" s="2">
        <v>9.7370000000000001</v>
      </c>
      <c r="AH82" s="2"/>
      <c r="AI82" s="2">
        <v>3.9480000000000004</v>
      </c>
      <c r="AJ82" s="2">
        <v>-3.9480000000000004</v>
      </c>
      <c r="AK82" s="2">
        <v>0.08</v>
      </c>
      <c r="AL82" s="2">
        <v>90.1</v>
      </c>
    </row>
    <row r="83" spans="5:38" x14ac:dyDescent="0.25">
      <c r="E83" s="2">
        <v>-1.9940000000000002</v>
      </c>
      <c r="F83" s="2"/>
      <c r="G83" s="2"/>
      <c r="H83" s="2">
        <v>0.05</v>
      </c>
      <c r="I83" s="2">
        <v>42.4</v>
      </c>
      <c r="J83" s="2">
        <v>6.1911226768656427</v>
      </c>
      <c r="L83" s="2"/>
      <c r="M83" s="2"/>
      <c r="N83" s="2">
        <v>3.8309999999999995</v>
      </c>
      <c r="O83" s="2">
        <v>-3.8309999999999995</v>
      </c>
      <c r="P83" s="2">
        <v>0.1</v>
      </c>
      <c r="Q83" s="2">
        <v>74.199999999999989</v>
      </c>
      <c r="R83" s="2">
        <v>7.7103826104804938</v>
      </c>
      <c r="U83" s="2"/>
      <c r="V83" s="2"/>
      <c r="W83" s="2">
        <v>-1.4130000000000003</v>
      </c>
      <c r="X83" s="2">
        <v>1.4130000000000003</v>
      </c>
      <c r="Y83" s="2">
        <v>0.1</v>
      </c>
      <c r="Z83" s="2">
        <v>31.8</v>
      </c>
      <c r="AA83" s="2">
        <v>5.818075283115542</v>
      </c>
      <c r="AE83" s="2"/>
      <c r="AF83" s="2">
        <v>5.81</v>
      </c>
      <c r="AG83" s="2">
        <v>9.8940000000000001</v>
      </c>
      <c r="AH83" s="2"/>
      <c r="AI83" s="2">
        <v>4.1050000000000004</v>
      </c>
      <c r="AJ83" s="2">
        <v>-4.1050000000000004</v>
      </c>
      <c r="AK83" s="2">
        <v>0.08</v>
      </c>
      <c r="AL83" s="2">
        <v>84.8</v>
      </c>
    </row>
    <row r="84" spans="5:38" x14ac:dyDescent="0.25">
      <c r="E84" s="2">
        <v>-1.7559999999999998</v>
      </c>
      <c r="F84" s="2"/>
      <c r="G84" s="2"/>
      <c r="H84" s="2">
        <v>0.05</v>
      </c>
      <c r="I84" s="2">
        <v>47.7</v>
      </c>
      <c r="J84" s="2">
        <v>6.4070273918565395</v>
      </c>
      <c r="L84" s="2"/>
      <c r="M84" s="2"/>
      <c r="N84" s="2">
        <v>5.282</v>
      </c>
      <c r="O84" s="2">
        <v>-5.282</v>
      </c>
      <c r="P84" s="2">
        <v>0.1</v>
      </c>
      <c r="Q84" s="2">
        <v>68.900000000000006</v>
      </c>
      <c r="R84" s="2">
        <v>7.4249579123386287</v>
      </c>
      <c r="U84" s="2"/>
      <c r="V84" s="2"/>
      <c r="W84" s="2">
        <v>-0.65600000000000058</v>
      </c>
      <c r="X84" s="2">
        <v>0.65600000000000058</v>
      </c>
      <c r="Y84" s="2">
        <v>0.1</v>
      </c>
      <c r="Z84" s="2">
        <v>37.099999999999994</v>
      </c>
      <c r="AA84" s="2">
        <v>5.9941638282582845</v>
      </c>
      <c r="AE84" s="2"/>
      <c r="AF84" s="2">
        <v>5.81</v>
      </c>
      <c r="AG84" s="2">
        <v>10.037000000000001</v>
      </c>
      <c r="AH84" s="2"/>
      <c r="AI84" s="2">
        <v>4.2480000000000011</v>
      </c>
      <c r="AJ84" s="2">
        <v>-4.2480000000000011</v>
      </c>
      <c r="AK84" s="2">
        <v>0.08</v>
      </c>
      <c r="AL84" s="2">
        <v>79.5</v>
      </c>
    </row>
    <row r="85" spans="5:38" x14ac:dyDescent="0.25">
      <c r="E85" s="2">
        <v>-1.4300000000000002</v>
      </c>
      <c r="F85" s="2"/>
      <c r="G85" s="2"/>
      <c r="H85" s="2">
        <v>0.05</v>
      </c>
      <c r="I85" s="2">
        <v>53.000000000000007</v>
      </c>
      <c r="J85" s="2">
        <v>6.6400301204136127</v>
      </c>
      <c r="L85" s="2"/>
      <c r="M85" s="2"/>
      <c r="N85" s="2">
        <v>5.8759999999999994</v>
      </c>
      <c r="O85" s="2">
        <v>-5.8759999999999994</v>
      </c>
      <c r="P85" s="2">
        <v>0.1</v>
      </c>
      <c r="Q85" s="2">
        <v>63.6</v>
      </c>
      <c r="R85" s="2">
        <v>7.1505244562899026</v>
      </c>
      <c r="U85" s="2"/>
      <c r="V85" s="2"/>
      <c r="W85" s="2">
        <v>2.6999999999999247E-2</v>
      </c>
      <c r="X85" s="2">
        <v>-2.6999999999999247E-2</v>
      </c>
      <c r="Y85" s="2">
        <v>0.1</v>
      </c>
      <c r="Z85" s="2">
        <v>42.4</v>
      </c>
      <c r="AA85" s="2">
        <v>6.1911226768656427</v>
      </c>
      <c r="AE85" s="2"/>
      <c r="AF85" s="2">
        <v>5.81</v>
      </c>
      <c r="AG85" s="2">
        <v>10.154</v>
      </c>
      <c r="AH85" s="2"/>
      <c r="AI85" s="2">
        <v>4.3650000000000002</v>
      </c>
      <c r="AJ85" s="2">
        <v>-4.3650000000000002</v>
      </c>
      <c r="AK85" s="2">
        <v>0.08</v>
      </c>
      <c r="AL85" s="2">
        <v>74.199999999999989</v>
      </c>
    </row>
    <row r="86" spans="5:38" x14ac:dyDescent="0.25">
      <c r="E86" s="2">
        <v>-0.86100000000000021</v>
      </c>
      <c r="F86" s="2"/>
      <c r="G86" s="2"/>
      <c r="H86" s="2">
        <v>0.05</v>
      </c>
      <c r="I86" s="2">
        <v>58.3</v>
      </c>
      <c r="J86" s="2">
        <v>6.8883960397178097</v>
      </c>
      <c r="L86" s="2"/>
      <c r="M86" s="2"/>
      <c r="N86" s="2">
        <v>6.2720000000000002</v>
      </c>
      <c r="O86" s="2">
        <v>-6.2720000000000002</v>
      </c>
      <c r="P86" s="2">
        <v>0.1</v>
      </c>
      <c r="Q86" s="2">
        <v>58.3</v>
      </c>
      <c r="R86" s="2">
        <v>6.8883960397178097</v>
      </c>
      <c r="U86" s="2"/>
      <c r="V86" s="2"/>
      <c r="W86" s="2">
        <v>0.72000000000000064</v>
      </c>
      <c r="X86" s="2">
        <v>-0.72000000000000064</v>
      </c>
      <c r="Y86" s="2">
        <v>0.1</v>
      </c>
      <c r="Z86" s="2">
        <v>47.7</v>
      </c>
      <c r="AA86" s="2">
        <v>6.4070273918565395</v>
      </c>
      <c r="AE86" s="2"/>
      <c r="AF86" s="2">
        <v>5.81</v>
      </c>
      <c r="AG86" s="2">
        <v>10.284000000000001</v>
      </c>
      <c r="AH86" s="2"/>
      <c r="AI86" s="2">
        <v>4.495000000000001</v>
      </c>
      <c r="AJ86" s="2">
        <v>-4.495000000000001</v>
      </c>
      <c r="AK86" s="2">
        <v>0.08</v>
      </c>
      <c r="AL86" s="2">
        <v>68.900000000000006</v>
      </c>
    </row>
    <row r="87" spans="5:38" x14ac:dyDescent="0.25">
      <c r="E87" s="2">
        <v>-2.3000000000000131E-2</v>
      </c>
      <c r="F87" s="2"/>
      <c r="G87" s="2"/>
      <c r="H87" s="2">
        <v>0.05</v>
      </c>
      <c r="I87" s="2"/>
      <c r="J87" s="2"/>
      <c r="L87" s="2"/>
      <c r="M87" s="2"/>
      <c r="N87" s="2">
        <v>6.5909999999999993</v>
      </c>
      <c r="O87" s="2">
        <v>-6.5909999999999993</v>
      </c>
      <c r="P87" s="2">
        <v>0.1</v>
      </c>
      <c r="Q87" s="2">
        <v>53.000000000000007</v>
      </c>
      <c r="R87" s="2">
        <v>6.6400301204136127</v>
      </c>
      <c r="U87" s="2"/>
      <c r="V87" s="2"/>
      <c r="W87" s="2">
        <v>1.391</v>
      </c>
      <c r="X87" s="2">
        <v>-1.391</v>
      </c>
      <c r="Y87" s="2">
        <v>0.1</v>
      </c>
      <c r="Z87" s="2">
        <v>53.000000000000007</v>
      </c>
      <c r="AA87" s="2">
        <v>6.6400301204136127</v>
      </c>
      <c r="AE87" s="2"/>
      <c r="AF87" s="2">
        <v>5.81</v>
      </c>
      <c r="AG87" s="2">
        <v>10.391999999999999</v>
      </c>
      <c r="AH87" s="2"/>
      <c r="AI87" s="2">
        <v>4.6029999999999998</v>
      </c>
      <c r="AJ87" s="2">
        <v>-4.6029999999999998</v>
      </c>
      <c r="AK87" s="2">
        <v>0.08</v>
      </c>
      <c r="AL87" s="2">
        <v>63.6</v>
      </c>
    </row>
    <row r="88" spans="5:38" x14ac:dyDescent="0.25">
      <c r="E88" s="2">
        <v>0.91500000000000004</v>
      </c>
      <c r="F88" s="2"/>
      <c r="G88" s="2"/>
      <c r="H88" s="2">
        <v>0.05</v>
      </c>
      <c r="I88" s="2">
        <v>53.000000000000007</v>
      </c>
      <c r="J88" s="2">
        <v>6.6400301204136127</v>
      </c>
      <c r="L88" s="2"/>
      <c r="M88" s="2"/>
      <c r="N88" s="2">
        <v>6.8130000000000006</v>
      </c>
      <c r="O88" s="2">
        <v>-6.8130000000000006</v>
      </c>
      <c r="P88" s="2">
        <v>0.1</v>
      </c>
      <c r="Q88" s="2">
        <v>47.7</v>
      </c>
      <c r="R88" s="2">
        <v>6.4070273918565395</v>
      </c>
      <c r="U88" s="2"/>
      <c r="V88" s="2"/>
      <c r="W88" s="2">
        <v>2.1370000000000005</v>
      </c>
      <c r="X88" s="2">
        <v>-2.1370000000000005</v>
      </c>
      <c r="Y88" s="2">
        <v>0.1</v>
      </c>
      <c r="Z88" s="2">
        <v>58.3</v>
      </c>
      <c r="AA88" s="2">
        <v>6.8883960397178097</v>
      </c>
      <c r="AE88" s="2"/>
      <c r="AF88" s="2">
        <v>5.81</v>
      </c>
      <c r="AG88" s="2">
        <v>10.504</v>
      </c>
      <c r="AH88" s="2"/>
      <c r="AI88" s="2">
        <v>4.7149999999999999</v>
      </c>
      <c r="AJ88" s="2">
        <v>-4.7149999999999999</v>
      </c>
      <c r="AK88" s="2">
        <v>0.08</v>
      </c>
      <c r="AL88" s="2">
        <v>58.3</v>
      </c>
    </row>
    <row r="89" spans="5:38" x14ac:dyDescent="0.25">
      <c r="E89" s="2">
        <v>1.3970000000000002</v>
      </c>
      <c r="F89" s="2"/>
      <c r="G89" s="2"/>
      <c r="H89" s="2">
        <v>0.05</v>
      </c>
      <c r="I89" s="2">
        <v>47.7</v>
      </c>
      <c r="J89" s="2">
        <v>6.4070273918565395</v>
      </c>
      <c r="L89" s="2"/>
      <c r="M89" s="2"/>
      <c r="N89" s="2">
        <v>7.01</v>
      </c>
      <c r="O89" s="2">
        <v>-7.01</v>
      </c>
      <c r="P89" s="2">
        <v>0.1</v>
      </c>
      <c r="Q89" s="2">
        <v>42.4</v>
      </c>
      <c r="R89" s="2">
        <v>6.1911226768656427</v>
      </c>
      <c r="U89" s="2"/>
      <c r="V89" s="2"/>
      <c r="W89" s="2">
        <v>3.1080000000000005</v>
      </c>
      <c r="X89" s="2">
        <v>-3.1080000000000005</v>
      </c>
      <c r="Y89" s="2">
        <v>0.1</v>
      </c>
      <c r="Z89" s="2">
        <v>63.6</v>
      </c>
      <c r="AA89" s="2">
        <v>7.1505244562899026</v>
      </c>
      <c r="AE89" s="2"/>
      <c r="AF89" s="2">
        <v>5.81</v>
      </c>
      <c r="AG89" s="2">
        <v>10.589</v>
      </c>
      <c r="AH89" s="2"/>
      <c r="AI89" s="2">
        <v>4.8000000000000007</v>
      </c>
      <c r="AJ89" s="2">
        <v>-4.8000000000000007</v>
      </c>
      <c r="AK89" s="2">
        <v>0.08</v>
      </c>
      <c r="AL89" s="2">
        <v>53.000000000000007</v>
      </c>
    </row>
    <row r="90" spans="5:38" x14ac:dyDescent="0.25">
      <c r="E90" s="2">
        <v>1.7199999999999998</v>
      </c>
      <c r="F90" s="2"/>
      <c r="G90" s="2"/>
      <c r="H90" s="2">
        <v>0.05</v>
      </c>
      <c r="I90" s="2">
        <v>42.4</v>
      </c>
      <c r="J90" s="2">
        <v>6.1911226768656427</v>
      </c>
      <c r="L90" s="2"/>
      <c r="M90" s="2"/>
      <c r="N90" s="2">
        <v>7.1669999999999998</v>
      </c>
      <c r="O90" s="2">
        <v>-7.1669999999999998</v>
      </c>
      <c r="P90" s="2">
        <v>0.1</v>
      </c>
      <c r="Q90" s="2">
        <v>37.099999999999994</v>
      </c>
      <c r="R90" s="2">
        <v>5.9941638282582845</v>
      </c>
      <c r="U90" s="2"/>
      <c r="V90" s="2"/>
      <c r="W90" s="2">
        <v>4.1630000000000003</v>
      </c>
      <c r="X90" s="2">
        <v>-4.1630000000000003</v>
      </c>
      <c r="Y90" s="2">
        <v>0.1</v>
      </c>
      <c r="Z90" s="2">
        <v>68.900000000000006</v>
      </c>
      <c r="AA90" s="2">
        <v>7.4249579123386287</v>
      </c>
      <c r="AE90" s="2"/>
      <c r="AF90" s="2">
        <v>5.81</v>
      </c>
      <c r="AG90" s="2">
        <v>10.686999999999999</v>
      </c>
      <c r="AH90" s="2"/>
      <c r="AI90" s="2">
        <v>4.8979999999999997</v>
      </c>
      <c r="AJ90" s="2">
        <v>-4.8979999999999997</v>
      </c>
      <c r="AK90" s="2">
        <v>0.08</v>
      </c>
      <c r="AL90" s="2">
        <v>47.7</v>
      </c>
    </row>
    <row r="91" spans="5:38" x14ac:dyDescent="0.25">
      <c r="E91" s="2">
        <v>2.0060000000000002</v>
      </c>
      <c r="F91" s="2"/>
      <c r="G91" s="2"/>
      <c r="H91" s="2">
        <v>0.05</v>
      </c>
      <c r="I91" s="2">
        <v>37.099999999999994</v>
      </c>
      <c r="J91" s="2">
        <v>5.9941638282582845</v>
      </c>
      <c r="L91" s="2"/>
      <c r="M91" s="2"/>
      <c r="N91" s="2">
        <v>7.3529999999999998</v>
      </c>
      <c r="O91" s="2">
        <v>-7.3529999999999998</v>
      </c>
      <c r="P91" s="2">
        <v>0.1</v>
      </c>
      <c r="Q91" s="2">
        <v>31.8</v>
      </c>
      <c r="R91" s="2">
        <v>5.818075283115542</v>
      </c>
      <c r="U91" s="2"/>
      <c r="V91" s="2"/>
      <c r="W91" s="2">
        <v>5.9430000000000014</v>
      </c>
      <c r="X91" s="2">
        <v>-5.9430000000000014</v>
      </c>
      <c r="Y91" s="2">
        <v>0.1</v>
      </c>
      <c r="Z91" s="2">
        <v>74.199999999999989</v>
      </c>
      <c r="AA91" s="2">
        <v>7.7103826104804938</v>
      </c>
      <c r="AE91" s="2"/>
      <c r="AF91" s="2">
        <v>5.81</v>
      </c>
      <c r="AG91" s="2">
        <v>10.763999999999999</v>
      </c>
      <c r="AH91" s="2"/>
      <c r="AI91" s="2">
        <v>4.9749999999999996</v>
      </c>
      <c r="AJ91" s="2">
        <v>-4.9749999999999996</v>
      </c>
      <c r="AK91" s="2">
        <v>0.08</v>
      </c>
      <c r="AL91" s="2">
        <v>42.4</v>
      </c>
    </row>
    <row r="92" spans="5:38" x14ac:dyDescent="0.25">
      <c r="E92" s="2">
        <v>2.2560000000000002</v>
      </c>
      <c r="F92" s="2"/>
      <c r="G92" s="2"/>
      <c r="H92" s="2">
        <v>0.05</v>
      </c>
      <c r="I92" s="2">
        <v>31.8</v>
      </c>
      <c r="J92" s="2">
        <v>5.818075283115542</v>
      </c>
      <c r="L92" s="2"/>
      <c r="M92" s="2"/>
      <c r="N92" s="2">
        <v>7.4969999999999999</v>
      </c>
      <c r="O92" s="2">
        <v>-7.4969999999999999</v>
      </c>
      <c r="P92" s="2">
        <v>0.1</v>
      </c>
      <c r="Q92" s="2">
        <v>26.500000000000004</v>
      </c>
      <c r="R92" s="2">
        <v>5.6648036153074184</v>
      </c>
      <c r="U92" s="2"/>
      <c r="V92" s="2"/>
      <c r="W92" s="2">
        <v>7.4570000000000007</v>
      </c>
      <c r="X92" s="2">
        <v>-7.4570000000000007</v>
      </c>
      <c r="Y92" s="2">
        <v>0.1</v>
      </c>
      <c r="Z92" s="2">
        <v>68.900000000000006</v>
      </c>
      <c r="AA92" s="2">
        <v>7.4249579123386287</v>
      </c>
      <c r="AE92" s="2"/>
      <c r="AF92" s="2">
        <v>5.81</v>
      </c>
      <c r="AG92" s="2">
        <v>10.858000000000001</v>
      </c>
      <c r="AH92" s="2"/>
      <c r="AI92" s="2">
        <v>5.0690000000000008</v>
      </c>
      <c r="AJ92" s="2">
        <v>-5.0690000000000008</v>
      </c>
      <c r="AK92" s="2">
        <v>0.08</v>
      </c>
      <c r="AL92" s="2">
        <v>37.099999999999994</v>
      </c>
    </row>
    <row r="93" spans="5:38" x14ac:dyDescent="0.25">
      <c r="E93" s="2">
        <v>2.4329999999999998</v>
      </c>
      <c r="F93" s="2"/>
      <c r="G93" s="2"/>
      <c r="H93" s="2">
        <v>0.05</v>
      </c>
      <c r="I93" s="2">
        <v>26.500000000000004</v>
      </c>
      <c r="J93" s="2">
        <v>5.6648036153074184</v>
      </c>
      <c r="L93" s="2"/>
      <c r="M93" s="2"/>
      <c r="N93" s="2">
        <v>7.625</v>
      </c>
      <c r="O93" s="2">
        <v>-7.625</v>
      </c>
      <c r="P93" s="2">
        <v>0.1</v>
      </c>
      <c r="Q93" s="2">
        <v>21.2</v>
      </c>
      <c r="R93" s="2">
        <v>5.5362442142665635</v>
      </c>
      <c r="U93" s="2"/>
      <c r="V93" s="2"/>
      <c r="W93" s="2">
        <v>8.1179999999999986</v>
      </c>
      <c r="X93" s="2">
        <v>-8.1179999999999986</v>
      </c>
      <c r="Y93" s="2">
        <v>0.1</v>
      </c>
      <c r="Z93" s="2">
        <v>63.6</v>
      </c>
      <c r="AA93" s="2">
        <v>7.1505244562899026</v>
      </c>
      <c r="AE93" s="2"/>
      <c r="AF93" s="2">
        <v>5.806</v>
      </c>
      <c r="AG93" s="2">
        <v>10.938000000000001</v>
      </c>
      <c r="AH93" s="2"/>
      <c r="AI93" s="2">
        <v>5.1490000000000009</v>
      </c>
      <c r="AJ93" s="2">
        <v>-5.1490000000000009</v>
      </c>
      <c r="AK93" s="2">
        <v>0.08</v>
      </c>
      <c r="AL93" s="2">
        <v>31.8</v>
      </c>
    </row>
    <row r="94" spans="5:38" x14ac:dyDescent="0.25">
      <c r="E94" s="2">
        <v>2.5910000000000002</v>
      </c>
      <c r="F94" s="2"/>
      <c r="G94" s="2"/>
      <c r="H94" s="2">
        <v>0.05</v>
      </c>
      <c r="I94" s="2">
        <v>21.2</v>
      </c>
      <c r="J94" s="2">
        <v>5.5362442142665635</v>
      </c>
      <c r="L94" s="2"/>
      <c r="M94" s="2"/>
      <c r="N94" s="2">
        <v>7.7449999999999992</v>
      </c>
      <c r="O94" s="2">
        <v>-7.7449999999999992</v>
      </c>
      <c r="P94" s="2">
        <v>0.1</v>
      </c>
      <c r="Q94" s="2">
        <v>15.9</v>
      </c>
      <c r="R94" s="2">
        <v>5.4341512676774109</v>
      </c>
      <c r="U94" s="2"/>
      <c r="V94" s="2"/>
      <c r="W94" s="2">
        <v>8.5549999999999997</v>
      </c>
      <c r="X94" s="2">
        <v>-8.5549999999999997</v>
      </c>
      <c r="Y94" s="2">
        <v>0.1</v>
      </c>
      <c r="Z94" s="2">
        <v>58.3</v>
      </c>
      <c r="AA94" s="2">
        <v>6.8883960397178097</v>
      </c>
      <c r="AE94" s="2"/>
      <c r="AF94" s="2">
        <v>5.8150000000000004</v>
      </c>
      <c r="AG94" s="2">
        <v>11.015000000000001</v>
      </c>
      <c r="AH94" s="2"/>
      <c r="AI94" s="2">
        <v>5.2260000000000009</v>
      </c>
      <c r="AJ94" s="2">
        <v>-5.2260000000000009</v>
      </c>
      <c r="AK94" s="2">
        <v>0.08</v>
      </c>
      <c r="AL94" s="2">
        <v>26.500000000000004</v>
      </c>
    </row>
    <row r="95" spans="5:38" x14ac:dyDescent="0.25">
      <c r="E95" s="2">
        <v>2.7190000000000003</v>
      </c>
      <c r="F95" s="2"/>
      <c r="G95" s="2"/>
      <c r="H95" s="2">
        <v>0.05</v>
      </c>
      <c r="I95" s="2">
        <v>15.9</v>
      </c>
      <c r="J95" s="2">
        <v>5.4341512676774109</v>
      </c>
      <c r="L95" s="2"/>
      <c r="M95" s="2"/>
      <c r="N95" s="2">
        <v>7.8390000000000004</v>
      </c>
      <c r="O95" s="2">
        <v>-7.8390000000000004</v>
      </c>
      <c r="P95" s="2">
        <v>0.1</v>
      </c>
      <c r="Q95" s="2">
        <v>10.6</v>
      </c>
      <c r="R95" s="2">
        <v>5.3600373133029589</v>
      </c>
      <c r="U95" s="2"/>
      <c r="V95" s="2"/>
      <c r="W95" s="2">
        <v>8.8649999999999984</v>
      </c>
      <c r="X95" s="2">
        <v>-8.8649999999999984</v>
      </c>
      <c r="Y95" s="2">
        <v>0.1</v>
      </c>
      <c r="Z95" s="2">
        <v>53.000000000000007</v>
      </c>
      <c r="AA95" s="2">
        <v>6.6400301204136127</v>
      </c>
      <c r="AE95" s="2"/>
      <c r="AF95" s="2">
        <v>5.8150000000000004</v>
      </c>
      <c r="AG95" s="2">
        <v>11.082000000000001</v>
      </c>
      <c r="AH95" s="2"/>
      <c r="AI95" s="2">
        <v>5.293000000000001</v>
      </c>
      <c r="AJ95" s="2">
        <v>-5.293000000000001</v>
      </c>
      <c r="AK95" s="2">
        <v>0.08</v>
      </c>
      <c r="AL95" s="2">
        <v>21.2</v>
      </c>
    </row>
    <row r="96" spans="5:38" x14ac:dyDescent="0.25">
      <c r="E96" s="2">
        <v>2.8289999999999997</v>
      </c>
      <c r="F96" s="2"/>
      <c r="G96" s="2"/>
      <c r="H96" s="2">
        <v>0.05</v>
      </c>
      <c r="I96" s="2">
        <v>10.6</v>
      </c>
      <c r="J96" s="2">
        <v>5.3600373133029589</v>
      </c>
      <c r="L96" s="2"/>
      <c r="M96" s="2"/>
      <c r="N96" s="2">
        <v>7.9220000000000006</v>
      </c>
      <c r="O96" s="2">
        <v>-7.9220000000000006</v>
      </c>
      <c r="P96" s="2">
        <v>0.1</v>
      </c>
      <c r="Q96" s="2">
        <v>5.3</v>
      </c>
      <c r="R96" s="2">
        <v>5.315072906367325</v>
      </c>
      <c r="U96" s="2"/>
      <c r="V96" s="2"/>
      <c r="W96" s="2">
        <v>9.1310000000000002</v>
      </c>
      <c r="X96" s="2">
        <v>-9.1310000000000002</v>
      </c>
      <c r="Y96" s="2">
        <v>0.1</v>
      </c>
      <c r="Z96" s="2">
        <v>47.7</v>
      </c>
      <c r="AA96" s="2">
        <v>6.4070273918565395</v>
      </c>
      <c r="AE96" s="2"/>
      <c r="AF96" s="2">
        <v>5.8150000000000004</v>
      </c>
      <c r="AG96" s="2">
        <v>11.14</v>
      </c>
      <c r="AH96" s="2"/>
      <c r="AI96" s="2">
        <v>5.3510000000000009</v>
      </c>
      <c r="AJ96" s="2">
        <v>-5.3510000000000009</v>
      </c>
      <c r="AK96" s="2">
        <v>0.08</v>
      </c>
      <c r="AL96" s="2">
        <v>15.9</v>
      </c>
    </row>
    <row r="97" spans="5:38" x14ac:dyDescent="0.25">
      <c r="E97" s="2">
        <v>2.9319999999999995</v>
      </c>
      <c r="F97" s="2"/>
      <c r="G97" s="2"/>
      <c r="H97" s="2">
        <v>0.05</v>
      </c>
      <c r="I97" s="2">
        <v>5.3</v>
      </c>
      <c r="J97" s="2">
        <v>5.315072906367325</v>
      </c>
      <c r="L97" s="2"/>
      <c r="M97" s="2"/>
      <c r="N97" s="2">
        <v>8</v>
      </c>
      <c r="O97" s="2">
        <v>-8</v>
      </c>
      <c r="P97" s="2">
        <v>0.1</v>
      </c>
      <c r="Q97" s="2">
        <v>0</v>
      </c>
      <c r="R97" s="2">
        <v>5.3000000000000007</v>
      </c>
      <c r="U97" s="2"/>
      <c r="V97" s="2"/>
      <c r="W97" s="2">
        <v>9.3440000000000012</v>
      </c>
      <c r="X97" s="2">
        <v>-9.3440000000000012</v>
      </c>
      <c r="Y97" s="2">
        <v>0.1</v>
      </c>
      <c r="Z97" s="2">
        <v>42.4</v>
      </c>
      <c r="AA97" s="2">
        <v>6.1911226768656427</v>
      </c>
      <c r="AE97" s="2"/>
      <c r="AF97" s="2">
        <v>5.8079999999999998</v>
      </c>
      <c r="AG97" s="2">
        <v>11.196</v>
      </c>
      <c r="AH97" s="2"/>
      <c r="AI97" s="2">
        <v>5.407</v>
      </c>
      <c r="AJ97" s="2">
        <v>-5.407</v>
      </c>
      <c r="AK97" s="2">
        <v>0.08</v>
      </c>
      <c r="AL97" s="2">
        <v>10.6</v>
      </c>
    </row>
    <row r="98" spans="5:38" x14ac:dyDescent="0.25">
      <c r="E98" s="2">
        <v>3.0049999999999999</v>
      </c>
      <c r="F98" s="2"/>
      <c r="G98" s="2"/>
      <c r="H98" s="2">
        <v>0.05</v>
      </c>
      <c r="I98" s="2">
        <v>0</v>
      </c>
      <c r="J98" s="2">
        <v>5.3000000000000007</v>
      </c>
      <c r="U98" s="2"/>
      <c r="V98" s="2"/>
      <c r="W98" s="2">
        <v>9.5470000000000006</v>
      </c>
      <c r="X98" s="2">
        <v>-9.5470000000000006</v>
      </c>
      <c r="Y98" s="2">
        <v>0.1</v>
      </c>
      <c r="Z98" s="2">
        <v>37.099999999999994</v>
      </c>
      <c r="AA98" s="2">
        <v>5.9941638282582845</v>
      </c>
      <c r="AE98" s="2"/>
      <c r="AF98" s="2">
        <v>5.8079999999999998</v>
      </c>
      <c r="AG98" s="2">
        <v>11.243</v>
      </c>
      <c r="AH98" s="2"/>
      <c r="AI98" s="2">
        <v>5.4540000000000006</v>
      </c>
      <c r="AJ98" s="2">
        <v>-5.4540000000000006</v>
      </c>
      <c r="AK98" s="2">
        <v>0.08</v>
      </c>
      <c r="AL98" s="2">
        <v>5.3</v>
      </c>
    </row>
    <row r="99" spans="5:38" x14ac:dyDescent="0.25">
      <c r="E99" s="2"/>
      <c r="F99" s="2">
        <v>-2.9239999999999999</v>
      </c>
      <c r="G99" s="2">
        <v>2.9239999999999999</v>
      </c>
      <c r="H99" s="2">
        <v>0.05</v>
      </c>
      <c r="I99" s="2">
        <v>0</v>
      </c>
      <c r="J99" s="2">
        <v>5.3000000000000007</v>
      </c>
      <c r="U99" s="2"/>
      <c r="V99" s="2"/>
      <c r="W99" s="2">
        <v>9.7390000000000008</v>
      </c>
      <c r="X99" s="2">
        <v>-9.7390000000000008</v>
      </c>
      <c r="Y99" s="2">
        <v>0.1</v>
      </c>
      <c r="Z99" s="2">
        <v>31.8</v>
      </c>
      <c r="AA99" s="2">
        <v>5.818075283115542</v>
      </c>
      <c r="AE99" s="2"/>
      <c r="AF99" s="2">
        <v>5.8079999999999998</v>
      </c>
      <c r="AG99" s="2">
        <v>11.286</v>
      </c>
      <c r="AH99" s="2"/>
      <c r="AI99" s="2">
        <v>5.4969999999999999</v>
      </c>
      <c r="AJ99" s="2">
        <v>-5.4969999999999999</v>
      </c>
      <c r="AK99" s="2">
        <v>0.08</v>
      </c>
      <c r="AL99" s="2">
        <v>0</v>
      </c>
    </row>
    <row r="100" spans="5:38" x14ac:dyDescent="0.25">
      <c r="E100" s="2"/>
      <c r="F100" s="2">
        <v>-2.694</v>
      </c>
      <c r="G100" s="2">
        <v>2.694</v>
      </c>
      <c r="H100" s="2">
        <v>0.05</v>
      </c>
      <c r="I100" s="2">
        <v>5.3</v>
      </c>
      <c r="J100" s="2">
        <v>5.315072906367325</v>
      </c>
      <c r="L100" s="17" t="s">
        <v>166</v>
      </c>
      <c r="M100" s="17" t="s">
        <v>167</v>
      </c>
      <c r="N100" s="17" t="s">
        <v>168</v>
      </c>
      <c r="O100" s="17" t="s">
        <v>140</v>
      </c>
      <c r="P100" s="17" t="s">
        <v>141</v>
      </c>
      <c r="Q100" s="17" t="s">
        <v>142</v>
      </c>
      <c r="R100" s="17" t="s">
        <v>143</v>
      </c>
      <c r="U100" s="2"/>
      <c r="V100" s="2"/>
      <c r="W100" s="2">
        <v>9.8949999999999996</v>
      </c>
      <c r="X100" s="2">
        <v>-9.8949999999999996</v>
      </c>
      <c r="Y100" s="2">
        <v>0.1</v>
      </c>
      <c r="Z100" s="2">
        <v>26.500000000000004</v>
      </c>
      <c r="AA100" s="2">
        <v>5.6648036153074184</v>
      </c>
    </row>
    <row r="101" spans="5:38" x14ac:dyDescent="0.25">
      <c r="E101" s="2"/>
      <c r="F101" s="2">
        <v>-2.5819999999999999</v>
      </c>
      <c r="G101" s="2">
        <v>2.5819999999999999</v>
      </c>
      <c r="H101" s="2">
        <v>0.05</v>
      </c>
      <c r="I101" s="2">
        <v>10.6</v>
      </c>
      <c r="J101" s="2">
        <v>5.3600373133029589</v>
      </c>
      <c r="L101" s="2"/>
      <c r="M101" s="2">
        <v>-6.5</v>
      </c>
      <c r="N101" s="2"/>
      <c r="O101" s="2"/>
      <c r="P101" s="2">
        <v>0.1</v>
      </c>
      <c r="Q101" s="2">
        <v>0</v>
      </c>
      <c r="R101" s="2">
        <v>5.3000000000000007</v>
      </c>
      <c r="U101" s="2"/>
      <c r="V101" s="2"/>
      <c r="W101" s="2">
        <v>10.044</v>
      </c>
      <c r="X101" s="2">
        <v>-10.044</v>
      </c>
      <c r="Y101" s="2">
        <v>0.1</v>
      </c>
      <c r="Z101" s="2">
        <v>21.2</v>
      </c>
      <c r="AA101" s="2">
        <v>5.5362442142665635</v>
      </c>
    </row>
    <row r="102" spans="5:38" x14ac:dyDescent="0.25">
      <c r="E102" s="2"/>
      <c r="F102" s="2">
        <v>-2.44</v>
      </c>
      <c r="G102" s="2">
        <v>2.44</v>
      </c>
      <c r="H102" s="2">
        <v>0.05</v>
      </c>
      <c r="I102" s="2">
        <v>15.9</v>
      </c>
      <c r="J102" s="2">
        <v>5.4341512676774109</v>
      </c>
      <c r="L102" s="2"/>
      <c r="M102" s="2">
        <v>-6.4130000000000003</v>
      </c>
      <c r="N102" s="2"/>
      <c r="O102" s="2"/>
      <c r="P102" s="2">
        <v>0.1</v>
      </c>
      <c r="Q102" s="2">
        <v>5.3</v>
      </c>
      <c r="R102" s="2">
        <v>5.315072906367325</v>
      </c>
      <c r="U102" s="2"/>
      <c r="V102" s="2"/>
      <c r="W102" s="2">
        <v>10.172000000000001</v>
      </c>
      <c r="X102" s="2">
        <v>-10.172000000000001</v>
      </c>
      <c r="Y102" s="2">
        <v>0.1</v>
      </c>
      <c r="Z102" s="2">
        <v>15.9</v>
      </c>
      <c r="AA102" s="2">
        <v>5.4341512676774109</v>
      </c>
    </row>
    <row r="103" spans="5:38" x14ac:dyDescent="0.25">
      <c r="E103" s="2"/>
      <c r="F103" s="2">
        <v>-2.2839999999999998</v>
      </c>
      <c r="G103" s="2">
        <v>2.2839999999999998</v>
      </c>
      <c r="H103" s="2">
        <v>0.05</v>
      </c>
      <c r="I103" s="2">
        <v>21.2</v>
      </c>
      <c r="J103" s="2">
        <v>5.5362442142665635</v>
      </c>
      <c r="L103" s="2"/>
      <c r="M103" s="2">
        <v>-6.3260000000000005</v>
      </c>
      <c r="N103" s="2"/>
      <c r="O103" s="2"/>
      <c r="P103" s="2">
        <v>0.1</v>
      </c>
      <c r="Q103" s="2">
        <v>10.6</v>
      </c>
      <c r="R103" s="2">
        <v>5.3600373133029589</v>
      </c>
      <c r="U103" s="2"/>
      <c r="V103" s="2"/>
      <c r="W103" s="2">
        <v>10.3</v>
      </c>
      <c r="X103" s="2">
        <v>-10.3</v>
      </c>
      <c r="Y103" s="2">
        <v>0.1</v>
      </c>
      <c r="Z103" s="2">
        <v>10.6</v>
      </c>
      <c r="AA103" s="2">
        <v>5.3600373133029589</v>
      </c>
    </row>
    <row r="104" spans="5:38" x14ac:dyDescent="0.25">
      <c r="E104" s="2"/>
      <c r="F104" s="2">
        <v>-2.1109999999999998</v>
      </c>
      <c r="G104" s="2">
        <v>2.1109999999999998</v>
      </c>
      <c r="H104" s="2">
        <v>0.05</v>
      </c>
      <c r="I104" s="2">
        <v>26.500000000000004</v>
      </c>
      <c r="J104" s="2">
        <v>5.6648036153074184</v>
      </c>
      <c r="L104" s="2"/>
      <c r="M104" s="2">
        <v>-6.218</v>
      </c>
      <c r="N104" s="2"/>
      <c r="O104" s="2"/>
      <c r="P104" s="2">
        <v>0.1</v>
      </c>
      <c r="Q104" s="2">
        <v>15.9</v>
      </c>
      <c r="R104" s="2">
        <v>5.4341512676774109</v>
      </c>
      <c r="U104" s="2"/>
      <c r="V104" s="2"/>
      <c r="W104" s="2">
        <v>10.492000000000001</v>
      </c>
      <c r="X104" s="2">
        <v>-10.492000000000001</v>
      </c>
      <c r="Y104" s="2">
        <v>0.1</v>
      </c>
      <c r="Z104" s="2">
        <v>5.3</v>
      </c>
      <c r="AA104" s="2">
        <v>5.315072906367325</v>
      </c>
    </row>
    <row r="105" spans="5:38" x14ac:dyDescent="0.25">
      <c r="E105" s="2"/>
      <c r="F105" s="2">
        <v>-1.887</v>
      </c>
      <c r="G105" s="2">
        <v>1.887</v>
      </c>
      <c r="H105" s="2">
        <v>0.05</v>
      </c>
      <c r="I105" s="2">
        <v>31.8</v>
      </c>
      <c r="J105" s="2">
        <v>5.818075283115542</v>
      </c>
      <c r="L105" s="2"/>
      <c r="M105" s="2">
        <v>-6.0830000000000002</v>
      </c>
      <c r="N105" s="2"/>
      <c r="O105" s="2"/>
      <c r="P105" s="2">
        <v>0.1</v>
      </c>
      <c r="Q105" s="2">
        <v>21.2</v>
      </c>
      <c r="R105" s="2">
        <v>5.5362442142665635</v>
      </c>
      <c r="U105" s="2"/>
      <c r="V105" s="2"/>
      <c r="W105" s="2">
        <v>10.754999999999999</v>
      </c>
      <c r="X105" s="2">
        <v>-10.754999999999999</v>
      </c>
      <c r="Y105" s="2">
        <v>0.1</v>
      </c>
      <c r="Z105" s="2">
        <v>0</v>
      </c>
      <c r="AA105" s="2">
        <v>5.3000000000000007</v>
      </c>
    </row>
    <row r="106" spans="5:38" x14ac:dyDescent="0.25">
      <c r="E106" s="2"/>
      <c r="F106" s="2">
        <v>-1.6540000000000001</v>
      </c>
      <c r="G106" s="2">
        <v>1.6540000000000001</v>
      </c>
      <c r="H106" s="2">
        <v>0.05</v>
      </c>
      <c r="I106" s="2">
        <v>37.099999999999994</v>
      </c>
      <c r="J106" s="2">
        <v>5.9941638282582845</v>
      </c>
      <c r="L106" s="2"/>
      <c r="M106" s="2">
        <v>-5.944</v>
      </c>
      <c r="N106" s="2"/>
      <c r="O106" s="2"/>
      <c r="P106" s="2">
        <v>0.1</v>
      </c>
      <c r="Q106" s="2">
        <v>26.500000000000004</v>
      </c>
      <c r="R106" s="2">
        <v>5.6648036153074184</v>
      </c>
    </row>
    <row r="107" spans="5:38" x14ac:dyDescent="0.25">
      <c r="E107" s="2"/>
      <c r="F107" s="2">
        <v>-1.375</v>
      </c>
      <c r="G107" s="2">
        <v>1.375</v>
      </c>
      <c r="H107" s="2">
        <v>0.05</v>
      </c>
      <c r="I107" s="2">
        <v>42.4</v>
      </c>
      <c r="J107" s="2">
        <v>6.1911226768656427</v>
      </c>
      <c r="L107" s="2"/>
      <c r="M107" s="2">
        <v>-5.7620000000000005</v>
      </c>
      <c r="N107" s="2"/>
      <c r="O107" s="2"/>
      <c r="P107" s="2">
        <v>0.1</v>
      </c>
      <c r="Q107" s="2">
        <v>31.8</v>
      </c>
      <c r="R107" s="2">
        <v>5.818075283115542</v>
      </c>
    </row>
    <row r="108" spans="5:38" x14ac:dyDescent="0.25">
      <c r="E108" s="2"/>
      <c r="F108" s="2">
        <v>-1.0309999999999999</v>
      </c>
      <c r="G108" s="2">
        <v>1.0309999999999999</v>
      </c>
      <c r="H108" s="2">
        <v>0.05</v>
      </c>
      <c r="I108" s="2">
        <v>47.7</v>
      </c>
      <c r="J108" s="2">
        <v>6.4070273918565395</v>
      </c>
      <c r="L108" s="2"/>
      <c r="M108" s="2">
        <v>-5.5369999999999999</v>
      </c>
      <c r="N108" s="2"/>
      <c r="O108" s="2"/>
      <c r="P108" s="2">
        <v>0.1</v>
      </c>
      <c r="Q108" s="2">
        <v>37.099999999999994</v>
      </c>
      <c r="R108" s="2">
        <v>5.9941638282582845</v>
      </c>
      <c r="U108" s="17" t="s">
        <v>169</v>
      </c>
      <c r="V108" s="17" t="s">
        <v>170</v>
      </c>
      <c r="W108" s="17" t="s">
        <v>171</v>
      </c>
      <c r="X108" s="17" t="s">
        <v>140</v>
      </c>
      <c r="Y108" s="17" t="s">
        <v>141</v>
      </c>
      <c r="Z108" s="17" t="s">
        <v>142</v>
      </c>
      <c r="AA108" s="17" t="s">
        <v>143</v>
      </c>
    </row>
    <row r="109" spans="5:38" x14ac:dyDescent="0.25">
      <c r="E109" s="2"/>
      <c r="F109" s="2">
        <v>-0.55599999999999961</v>
      </c>
      <c r="G109" s="2">
        <v>0.55599999999999961</v>
      </c>
      <c r="H109" s="2">
        <v>0.05</v>
      </c>
      <c r="I109" s="2">
        <v>53.000000000000007</v>
      </c>
      <c r="J109" s="2">
        <v>6.6400301204136127</v>
      </c>
      <c r="L109" s="2"/>
      <c r="M109" s="2">
        <v>-5.3109999999999999</v>
      </c>
      <c r="N109" s="2"/>
      <c r="O109" s="2"/>
      <c r="P109" s="2">
        <v>0.1</v>
      </c>
      <c r="Q109" s="2">
        <v>42.4</v>
      </c>
      <c r="R109" s="2">
        <v>6.1911226768656427</v>
      </c>
      <c r="U109" s="2"/>
      <c r="V109" s="2">
        <v>-5</v>
      </c>
      <c r="W109" s="2"/>
      <c r="X109" s="2"/>
      <c r="Y109" s="2">
        <v>0.2</v>
      </c>
      <c r="Z109" s="2">
        <v>0</v>
      </c>
      <c r="AA109" s="2">
        <v>5.3000000000000007</v>
      </c>
    </row>
    <row r="110" spans="5:38" x14ac:dyDescent="0.25">
      <c r="E110" s="2"/>
      <c r="F110" s="2">
        <v>0.30300000000000038</v>
      </c>
      <c r="G110" s="2">
        <v>-0.30300000000000038</v>
      </c>
      <c r="H110" s="2">
        <v>0.05</v>
      </c>
      <c r="I110" s="2">
        <v>58.3</v>
      </c>
      <c r="J110" s="2">
        <v>6.8883960397178097</v>
      </c>
      <c r="L110" s="2"/>
      <c r="M110" s="2">
        <v>-5.0549999999999997</v>
      </c>
      <c r="N110" s="2"/>
      <c r="O110" s="2"/>
      <c r="P110" s="2">
        <v>0.1</v>
      </c>
      <c r="Q110" s="2">
        <v>47.7</v>
      </c>
      <c r="R110" s="2">
        <v>6.4070273918565395</v>
      </c>
      <c r="U110" s="2"/>
      <c r="V110" s="2">
        <v>-4.93</v>
      </c>
      <c r="W110" s="2"/>
      <c r="X110" s="2"/>
      <c r="Y110" s="2">
        <v>0.2</v>
      </c>
      <c r="Z110" s="2">
        <v>5.3</v>
      </c>
      <c r="AA110" s="2">
        <v>5.315072906367325</v>
      </c>
    </row>
    <row r="111" spans="5:38" x14ac:dyDescent="0.25">
      <c r="E111" s="2"/>
      <c r="F111" s="2">
        <v>1.266</v>
      </c>
      <c r="G111" s="2">
        <v>-1.266</v>
      </c>
      <c r="H111" s="2">
        <v>0.05</v>
      </c>
      <c r="I111" s="2">
        <v>53.000000000000007</v>
      </c>
      <c r="J111" s="2">
        <v>6.6400301204136127</v>
      </c>
      <c r="L111" s="2"/>
      <c r="M111" s="2">
        <v>-4.7640000000000002</v>
      </c>
      <c r="N111" s="2"/>
      <c r="O111" s="2"/>
      <c r="P111" s="2">
        <v>0.1</v>
      </c>
      <c r="Q111" s="2">
        <v>53.000000000000007</v>
      </c>
      <c r="R111" s="2">
        <v>6.6400301204136127</v>
      </c>
      <c r="U111" s="2"/>
      <c r="V111" s="2">
        <v>-4.8449999999999998</v>
      </c>
      <c r="W111" s="2"/>
      <c r="X111" s="2"/>
      <c r="Y111" s="2">
        <v>0.2</v>
      </c>
      <c r="Z111" s="2">
        <v>10.6</v>
      </c>
      <c r="AA111" s="2">
        <v>5.3600373133029589</v>
      </c>
    </row>
    <row r="112" spans="5:38" x14ac:dyDescent="0.25">
      <c r="E112" s="2"/>
      <c r="F112" s="2">
        <v>1.6589999999999998</v>
      </c>
      <c r="G112" s="2">
        <v>-1.6589999999999998</v>
      </c>
      <c r="H112" s="2">
        <v>0.05</v>
      </c>
      <c r="I112" s="2">
        <v>47.7</v>
      </c>
      <c r="J112" s="2">
        <v>6.4070273918565395</v>
      </c>
      <c r="L112" s="2"/>
      <c r="M112" s="2">
        <v>-4.3819999999999997</v>
      </c>
      <c r="N112" s="2"/>
      <c r="O112" s="2"/>
      <c r="P112" s="2">
        <v>0.1</v>
      </c>
      <c r="Q112" s="2">
        <v>58.3</v>
      </c>
      <c r="R112" s="2">
        <v>6.8883960397178097</v>
      </c>
      <c r="U112" s="2"/>
      <c r="V112" s="2">
        <v>-4.7679999999999998</v>
      </c>
      <c r="W112" s="2"/>
      <c r="X112" s="2"/>
      <c r="Y112" s="2">
        <v>0.2</v>
      </c>
      <c r="Z112" s="2">
        <v>15.9</v>
      </c>
      <c r="AA112" s="2">
        <v>5.4341512676774109</v>
      </c>
    </row>
    <row r="113" spans="4:27" x14ac:dyDescent="0.25">
      <c r="E113" s="2"/>
      <c r="F113" s="2">
        <v>1.9239999999999995</v>
      </c>
      <c r="G113" s="2">
        <v>-1.9239999999999995</v>
      </c>
      <c r="H113" s="2">
        <v>0.05</v>
      </c>
      <c r="I113" s="2">
        <v>42.4</v>
      </c>
      <c r="J113" s="2">
        <v>6.1911226768656427</v>
      </c>
      <c r="L113" s="2"/>
      <c r="M113" s="2">
        <v>-3.7749999999999999</v>
      </c>
      <c r="N113" s="2"/>
      <c r="O113" s="2"/>
      <c r="P113" s="2">
        <v>0.1</v>
      </c>
      <c r="Q113" s="2">
        <v>63.6</v>
      </c>
      <c r="R113" s="2">
        <v>7.1505244562899026</v>
      </c>
      <c r="U113" s="2"/>
      <c r="V113" s="2">
        <v>-4.6660000000000004</v>
      </c>
      <c r="W113" s="2"/>
      <c r="X113" s="2"/>
      <c r="Y113" s="2">
        <v>0.2</v>
      </c>
      <c r="Z113" s="2">
        <v>21.2</v>
      </c>
      <c r="AA113" s="2">
        <v>5.5362442142665635</v>
      </c>
    </row>
    <row r="114" spans="4:27" x14ac:dyDescent="0.25">
      <c r="E114" s="2"/>
      <c r="F114" s="2">
        <v>2.1389999999999993</v>
      </c>
      <c r="G114" s="2">
        <v>-2.1389999999999993</v>
      </c>
      <c r="H114" s="2">
        <v>0.05</v>
      </c>
      <c r="I114" s="2">
        <v>37.099999999999994</v>
      </c>
      <c r="J114" s="2">
        <v>5.9941638282582845</v>
      </c>
      <c r="L114" s="2"/>
      <c r="M114" s="2"/>
      <c r="N114" s="2"/>
      <c r="O114" s="2"/>
      <c r="P114" s="2"/>
      <c r="Q114" s="2"/>
      <c r="R114" s="2"/>
      <c r="U114" s="2"/>
      <c r="V114" s="2">
        <v>-4.5640000000000001</v>
      </c>
      <c r="W114" s="2"/>
      <c r="X114" s="2"/>
      <c r="Y114" s="2">
        <v>0.2</v>
      </c>
      <c r="Z114" s="2">
        <v>26.500000000000004</v>
      </c>
      <c r="AA114" s="2">
        <v>5.6648036153074184</v>
      </c>
    </row>
    <row r="115" spans="4:27" x14ac:dyDescent="0.25">
      <c r="E115" s="2"/>
      <c r="F115" s="2">
        <v>2.3489999999999993</v>
      </c>
      <c r="G115" s="2">
        <v>-2.3489999999999993</v>
      </c>
      <c r="H115" s="2">
        <v>0.05</v>
      </c>
      <c r="I115" s="2">
        <v>31.8</v>
      </c>
      <c r="J115" s="2">
        <v>5.818075283115542</v>
      </c>
      <c r="L115" s="2"/>
      <c r="M115" s="2"/>
      <c r="N115" s="2"/>
      <c r="O115" s="2"/>
      <c r="P115" s="2"/>
      <c r="Q115" s="2"/>
      <c r="R115" s="2"/>
      <c r="U115" s="2"/>
      <c r="V115" s="2">
        <v>-4.4530000000000003</v>
      </c>
      <c r="W115" s="2"/>
      <c r="X115" s="2"/>
      <c r="Y115" s="2">
        <v>0.2</v>
      </c>
      <c r="Z115" s="2">
        <v>31.8</v>
      </c>
      <c r="AA115" s="2">
        <v>5.818075283115542</v>
      </c>
    </row>
    <row r="116" spans="4:27" x14ac:dyDescent="0.25">
      <c r="E116" s="2"/>
      <c r="F116" s="2">
        <v>2.5030000000000001</v>
      </c>
      <c r="G116" s="2">
        <v>-2.5030000000000001</v>
      </c>
      <c r="H116" s="2">
        <v>0.05</v>
      </c>
      <c r="I116" s="2">
        <v>26.500000000000004</v>
      </c>
      <c r="J116" s="2">
        <v>5.6648036153074184</v>
      </c>
      <c r="L116" s="2"/>
      <c r="M116" s="2">
        <v>2.5070000000000014</v>
      </c>
      <c r="N116" s="2"/>
      <c r="O116" s="2"/>
      <c r="P116" s="2">
        <v>0.1</v>
      </c>
      <c r="Q116" s="2">
        <v>68.900000000000006</v>
      </c>
      <c r="R116" s="2">
        <v>7.4249579123386287</v>
      </c>
      <c r="U116" s="2"/>
      <c r="V116" s="2">
        <v>-4.2240000000000002</v>
      </c>
      <c r="W116" s="2"/>
      <c r="X116" s="2"/>
      <c r="Y116" s="2">
        <v>0.2</v>
      </c>
      <c r="Z116" s="2">
        <v>37.099999999999994</v>
      </c>
      <c r="AA116" s="2">
        <v>5.9941638282582845</v>
      </c>
    </row>
    <row r="117" spans="4:27" x14ac:dyDescent="0.25">
      <c r="E117" s="2"/>
      <c r="F117" s="2">
        <v>2.6369999999999996</v>
      </c>
      <c r="G117" s="2">
        <v>-2.6369999999999996</v>
      </c>
      <c r="H117" s="2">
        <v>0.05</v>
      </c>
      <c r="I117" s="2">
        <v>21.2</v>
      </c>
      <c r="J117" s="2">
        <v>5.5362442142665635</v>
      </c>
      <c r="L117" s="2"/>
      <c r="M117" s="2">
        <v>3.6870000000000012</v>
      </c>
      <c r="N117" s="2"/>
      <c r="O117" s="2"/>
      <c r="P117" s="2">
        <v>0.1</v>
      </c>
      <c r="Q117" s="2">
        <v>63.6</v>
      </c>
      <c r="R117" s="2">
        <v>7.1505244562899026</v>
      </c>
      <c r="U117" s="2"/>
      <c r="V117" s="2">
        <v>-4.0869999999999997</v>
      </c>
      <c r="W117" s="2"/>
      <c r="X117" s="2"/>
      <c r="Y117" s="2">
        <v>0.2</v>
      </c>
      <c r="Z117" s="2">
        <v>42.4</v>
      </c>
      <c r="AA117" s="2">
        <v>6.1911226768656427</v>
      </c>
    </row>
    <row r="118" spans="4:27" x14ac:dyDescent="0.25">
      <c r="E118" s="2"/>
      <c r="F118" s="2">
        <v>2.75</v>
      </c>
      <c r="G118" s="2">
        <v>-2.75</v>
      </c>
      <c r="H118" s="2">
        <v>0.05</v>
      </c>
      <c r="I118" s="2">
        <v>15.9</v>
      </c>
      <c r="J118" s="2">
        <v>5.4341512676774109</v>
      </c>
      <c r="L118" s="2"/>
      <c r="M118" s="2">
        <v>4.370000000000001</v>
      </c>
      <c r="N118" s="2"/>
      <c r="O118" s="2"/>
      <c r="P118" s="2">
        <v>0.1</v>
      </c>
      <c r="Q118" s="2">
        <v>58.3</v>
      </c>
      <c r="R118" s="2">
        <v>6.8883960397178097</v>
      </c>
      <c r="U118" s="2"/>
      <c r="V118" s="2">
        <v>-3.9260000000000002</v>
      </c>
      <c r="W118" s="2"/>
      <c r="X118" s="2"/>
      <c r="Y118" s="2">
        <v>0.2</v>
      </c>
      <c r="Z118" s="2">
        <v>47.7</v>
      </c>
      <c r="AA118" s="2">
        <v>6.4070273918565395</v>
      </c>
    </row>
    <row r="119" spans="4:27" x14ac:dyDescent="0.25">
      <c r="E119" s="2"/>
      <c r="F119" s="2">
        <v>2.8499999999999996</v>
      </c>
      <c r="G119" s="2">
        <v>-2.8499999999999996</v>
      </c>
      <c r="H119" s="2">
        <v>0.05</v>
      </c>
      <c r="I119" s="2">
        <v>10.6</v>
      </c>
      <c r="J119" s="2">
        <v>5.3600373133029589</v>
      </c>
      <c r="L119" s="2"/>
      <c r="M119" s="2">
        <v>4.7570000000000014</v>
      </c>
      <c r="N119" s="2"/>
      <c r="O119" s="2"/>
      <c r="P119" s="2">
        <v>0.1</v>
      </c>
      <c r="Q119" s="2">
        <v>53.000000000000007</v>
      </c>
      <c r="R119" s="2">
        <v>6.6400301204136127</v>
      </c>
      <c r="U119" s="2"/>
      <c r="V119" s="2">
        <v>-3.7130000000000001</v>
      </c>
      <c r="W119" s="2"/>
      <c r="X119" s="2"/>
      <c r="Y119" s="2">
        <v>0.2</v>
      </c>
      <c r="Z119" s="2">
        <v>53.000000000000007</v>
      </c>
      <c r="AA119" s="2">
        <v>6.6400301204136127</v>
      </c>
    </row>
    <row r="120" spans="4:27" x14ac:dyDescent="0.25">
      <c r="E120" s="2"/>
      <c r="F120" s="2">
        <v>2.9420000000000002</v>
      </c>
      <c r="G120" s="2">
        <v>-2.9420000000000002</v>
      </c>
      <c r="H120" s="2">
        <v>0.05</v>
      </c>
      <c r="I120" s="2">
        <v>5.3</v>
      </c>
      <c r="J120" s="2">
        <v>5.315072906367325</v>
      </c>
      <c r="L120" s="2"/>
      <c r="M120" s="2">
        <v>5.07</v>
      </c>
      <c r="N120" s="2"/>
      <c r="O120" s="2"/>
      <c r="P120" s="2">
        <v>0.1</v>
      </c>
      <c r="Q120" s="2">
        <v>47.7</v>
      </c>
      <c r="R120" s="2">
        <v>6.4070273918565395</v>
      </c>
      <c r="U120" s="2"/>
      <c r="V120" s="2">
        <v>-3.5169999999999999</v>
      </c>
      <c r="W120" s="2"/>
      <c r="X120" s="2"/>
      <c r="Y120" s="2">
        <v>0.2</v>
      </c>
      <c r="Z120" s="2">
        <v>58.3</v>
      </c>
      <c r="AA120" s="2">
        <v>6.8883960397178097</v>
      </c>
    </row>
    <row r="121" spans="4:27" x14ac:dyDescent="0.25">
      <c r="E121" s="2"/>
      <c r="F121" s="2">
        <v>3</v>
      </c>
      <c r="G121" s="2">
        <v>-3</v>
      </c>
      <c r="H121" s="2">
        <v>0.05</v>
      </c>
      <c r="I121" s="2">
        <v>0</v>
      </c>
      <c r="J121" s="2">
        <v>5.3000000000000007</v>
      </c>
      <c r="L121" s="2"/>
      <c r="M121" s="2">
        <v>5.3240000000000016</v>
      </c>
      <c r="N121" s="2"/>
      <c r="O121" s="2"/>
      <c r="P121" s="2">
        <v>0.1</v>
      </c>
      <c r="Q121" s="2">
        <v>42.4</v>
      </c>
      <c r="R121" s="2">
        <v>6.1911226768656427</v>
      </c>
      <c r="U121" s="2"/>
      <c r="V121" s="2">
        <v>-3.2189999999999999</v>
      </c>
      <c r="W121" s="2"/>
      <c r="X121" s="2"/>
      <c r="Y121" s="2">
        <v>0.2</v>
      </c>
      <c r="Z121" s="2">
        <v>63.6</v>
      </c>
      <c r="AA121" s="2">
        <v>7.1505244562899026</v>
      </c>
    </row>
    <row r="122" spans="4:27" x14ac:dyDescent="0.25">
      <c r="L122" s="2"/>
      <c r="M122" s="2">
        <v>5.5560000000000009</v>
      </c>
      <c r="N122" s="2"/>
      <c r="O122" s="2"/>
      <c r="P122" s="2">
        <v>0.1</v>
      </c>
      <c r="Q122" s="2">
        <v>37.099999999999994</v>
      </c>
      <c r="R122" s="2">
        <v>5.9941638282582845</v>
      </c>
      <c r="U122" s="2"/>
      <c r="V122" s="2">
        <v>-2.8359999999999999</v>
      </c>
      <c r="W122" s="2"/>
      <c r="X122" s="2"/>
      <c r="Y122" s="2">
        <v>0.2</v>
      </c>
      <c r="Z122" s="2">
        <v>68.900000000000006</v>
      </c>
      <c r="AA122" s="2">
        <v>7.4249579123386287</v>
      </c>
    </row>
    <row r="123" spans="4:27" x14ac:dyDescent="0.25">
      <c r="L123" s="2"/>
      <c r="M123" s="2">
        <v>5.7639999999999993</v>
      </c>
      <c r="N123" s="2"/>
      <c r="O123" s="2"/>
      <c r="P123" s="2">
        <v>0.1</v>
      </c>
      <c r="Q123" s="2">
        <v>31.8</v>
      </c>
      <c r="R123" s="2">
        <v>5.818075283115542</v>
      </c>
      <c r="U123" s="2"/>
      <c r="V123" s="2">
        <v>-2.444</v>
      </c>
      <c r="W123" s="2"/>
      <c r="X123" s="2"/>
      <c r="Y123" s="2">
        <v>0.2</v>
      </c>
      <c r="Z123" s="2">
        <v>74.199999999999989</v>
      </c>
      <c r="AA123" s="2">
        <v>7.7103826104804938</v>
      </c>
    </row>
    <row r="124" spans="4:27" x14ac:dyDescent="0.25">
      <c r="D124" s="47" t="s">
        <v>172</v>
      </c>
      <c r="E124" s="17" t="s">
        <v>173</v>
      </c>
      <c r="F124" s="17" t="s">
        <v>174</v>
      </c>
      <c r="G124" s="17" t="s">
        <v>140</v>
      </c>
      <c r="H124" s="17" t="s">
        <v>141</v>
      </c>
      <c r="I124" s="17" t="s">
        <v>175</v>
      </c>
      <c r="J124" s="17" t="s">
        <v>156</v>
      </c>
      <c r="L124" s="2"/>
      <c r="M124" s="2">
        <v>5.9660000000000011</v>
      </c>
      <c r="N124" s="2"/>
      <c r="O124" s="2"/>
      <c r="P124" s="2">
        <v>0.1</v>
      </c>
      <c r="Q124" s="2">
        <v>26.500000000000004</v>
      </c>
      <c r="R124" s="2">
        <v>5.6648036153074184</v>
      </c>
      <c r="U124" s="2"/>
      <c r="V124" s="2">
        <v>-1.9160000000000004</v>
      </c>
      <c r="W124" s="2"/>
      <c r="X124" s="2"/>
      <c r="Y124" s="2">
        <v>0.2</v>
      </c>
      <c r="Z124" s="2">
        <v>79.5</v>
      </c>
      <c r="AA124" s="2">
        <v>8.0056230238501733</v>
      </c>
    </row>
    <row r="125" spans="4:27" x14ac:dyDescent="0.25">
      <c r="E125" s="2">
        <v>-5.5</v>
      </c>
      <c r="F125" s="2"/>
      <c r="G125" s="2"/>
      <c r="H125" s="2">
        <v>7.0000000000000007E-2</v>
      </c>
      <c r="I125" s="2">
        <v>0</v>
      </c>
      <c r="J125" s="2">
        <v>5.3000000000000007</v>
      </c>
      <c r="L125" s="2"/>
      <c r="M125" s="2">
        <v>6.0820000000000007</v>
      </c>
      <c r="N125" s="2"/>
      <c r="O125" s="2"/>
      <c r="P125" s="2">
        <v>0.1</v>
      </c>
      <c r="Q125" s="2">
        <v>21.2</v>
      </c>
      <c r="R125" s="2">
        <v>5.5362442142665635</v>
      </c>
      <c r="U125" s="2"/>
      <c r="V125" s="2">
        <v>-1.3029999999999999</v>
      </c>
      <c r="W125" s="2"/>
      <c r="X125" s="2"/>
      <c r="Y125" s="2">
        <v>0.2</v>
      </c>
      <c r="Z125" s="2">
        <v>84.8</v>
      </c>
      <c r="AA125" s="2">
        <v>8.3096329642168918</v>
      </c>
    </row>
    <row r="126" spans="4:27" x14ac:dyDescent="0.25">
      <c r="E126" s="2">
        <v>-5.3929999999999998</v>
      </c>
      <c r="F126" s="2"/>
      <c r="G126" s="2"/>
      <c r="H126" s="2">
        <v>7.0000000000000007E-2</v>
      </c>
      <c r="I126" s="2">
        <v>5.3</v>
      </c>
      <c r="J126" s="2">
        <v>5.315072906367325</v>
      </c>
      <c r="L126" s="2"/>
      <c r="M126" s="2">
        <v>6.2149999999999999</v>
      </c>
      <c r="N126" s="2"/>
      <c r="O126" s="2"/>
      <c r="P126" s="2">
        <v>0.1</v>
      </c>
      <c r="Q126" s="2">
        <v>15.9</v>
      </c>
      <c r="R126" s="2">
        <v>5.4341512676774109</v>
      </c>
      <c r="U126" s="2"/>
      <c r="V126" s="2">
        <v>-0.73299999999999965</v>
      </c>
      <c r="W126" s="2"/>
      <c r="X126" s="2"/>
      <c r="Y126" s="2">
        <v>0.2</v>
      </c>
      <c r="Z126" s="2">
        <v>90.1</v>
      </c>
      <c r="AA126" s="2">
        <v>8.621484790916238</v>
      </c>
    </row>
    <row r="127" spans="4:27" x14ac:dyDescent="0.25">
      <c r="E127" s="2">
        <v>-5.2220000000000004</v>
      </c>
      <c r="F127" s="2"/>
      <c r="G127" s="2"/>
      <c r="H127" s="2">
        <v>7.0000000000000007E-2</v>
      </c>
      <c r="I127" s="2">
        <v>10.6</v>
      </c>
      <c r="J127" s="2">
        <v>5.3600373133029589</v>
      </c>
      <c r="L127" s="2"/>
      <c r="M127" s="2">
        <v>6.3189999999999991</v>
      </c>
      <c r="N127" s="2"/>
      <c r="O127" s="2"/>
      <c r="P127" s="2">
        <v>0.1</v>
      </c>
      <c r="Q127" s="2">
        <v>10.6</v>
      </c>
      <c r="R127" s="2">
        <v>5.3600373133029589</v>
      </c>
      <c r="U127" s="2"/>
      <c r="V127" s="2">
        <v>-0.10299999999999976</v>
      </c>
      <c r="W127" s="2"/>
      <c r="X127" s="2"/>
      <c r="Y127" s="2">
        <v>0.2</v>
      </c>
      <c r="Z127" s="2">
        <v>95.4</v>
      </c>
      <c r="AA127" s="2">
        <v>8.9403579346690591</v>
      </c>
    </row>
    <row r="128" spans="4:27" x14ac:dyDescent="0.25">
      <c r="E128" s="2">
        <v>-5.0410000000000004</v>
      </c>
      <c r="F128" s="2"/>
      <c r="G128" s="2"/>
      <c r="H128" s="2">
        <v>7.0000000000000007E-2</v>
      </c>
      <c r="I128" s="2">
        <v>15.9</v>
      </c>
      <c r="J128" s="2">
        <v>5.4341512676774109</v>
      </c>
      <c r="L128" s="2"/>
      <c r="M128" s="2">
        <v>6.4289999999999985</v>
      </c>
      <c r="N128" s="2"/>
      <c r="O128" s="2"/>
      <c r="P128" s="2">
        <v>0.1</v>
      </c>
      <c r="Q128" s="2">
        <v>5.3</v>
      </c>
      <c r="R128" s="2">
        <v>5.315072906367325</v>
      </c>
      <c r="U128" s="2"/>
      <c r="V128" s="2">
        <v>0.67600000000000016</v>
      </c>
      <c r="W128" s="2"/>
      <c r="X128" s="2"/>
      <c r="Y128" s="2">
        <v>0.2</v>
      </c>
      <c r="Z128" s="2">
        <v>100.7</v>
      </c>
      <c r="AA128" s="2">
        <v>9.2655275079188009</v>
      </c>
    </row>
    <row r="129" spans="5:27" x14ac:dyDescent="0.25">
      <c r="E129" s="2">
        <v>-4.7919999999999998</v>
      </c>
      <c r="F129" s="2"/>
      <c r="G129" s="2"/>
      <c r="H129" s="2">
        <v>7.0000000000000007E-2</v>
      </c>
      <c r="I129" s="2">
        <v>21.2</v>
      </c>
      <c r="J129" s="2">
        <v>5.5362442142665635</v>
      </c>
      <c r="L129" s="2"/>
      <c r="M129" s="2">
        <v>6.5159999999999982</v>
      </c>
      <c r="N129" s="2"/>
      <c r="O129" s="2"/>
      <c r="P129" s="2">
        <v>0.1</v>
      </c>
      <c r="Q129" s="2">
        <v>0</v>
      </c>
      <c r="R129" s="2">
        <v>5.3000000000000007</v>
      </c>
      <c r="U129" s="2"/>
      <c r="V129" s="2"/>
      <c r="W129" s="2"/>
      <c r="X129" s="2"/>
      <c r="Y129" s="2"/>
      <c r="Z129" s="2"/>
      <c r="AA129" s="2"/>
    </row>
    <row r="130" spans="5:27" x14ac:dyDescent="0.25">
      <c r="E130" s="2">
        <v>-4.4580000000000002</v>
      </c>
      <c r="F130" s="2"/>
      <c r="G130" s="2"/>
      <c r="H130" s="2">
        <v>7.0000000000000007E-2</v>
      </c>
      <c r="I130" s="2">
        <v>26.500000000000004</v>
      </c>
      <c r="J130" s="2">
        <v>5.6648036153074184</v>
      </c>
      <c r="L130" s="2"/>
      <c r="M130" s="2"/>
      <c r="N130" s="2">
        <v>-8</v>
      </c>
      <c r="O130" s="2">
        <v>8</v>
      </c>
      <c r="P130" s="2">
        <v>0.1</v>
      </c>
      <c r="Q130" s="2">
        <v>0</v>
      </c>
      <c r="R130" s="2">
        <v>5.3000000000000007</v>
      </c>
      <c r="U130" s="2"/>
      <c r="V130" s="2">
        <v>3.5459999999999994</v>
      </c>
      <c r="W130" s="2"/>
      <c r="X130" s="2"/>
      <c r="Y130" s="2">
        <v>0.2</v>
      </c>
      <c r="Z130" s="2">
        <v>63.6</v>
      </c>
      <c r="AA130" s="2">
        <v>7.1505244562899026</v>
      </c>
    </row>
    <row r="131" spans="5:27" x14ac:dyDescent="0.25">
      <c r="E131" s="2">
        <v>-4.1099999999999994</v>
      </c>
      <c r="F131" s="2"/>
      <c r="G131" s="2"/>
      <c r="H131" s="2">
        <v>7.0000000000000007E-2</v>
      </c>
      <c r="I131" s="2">
        <v>31.8</v>
      </c>
      <c r="J131" s="2">
        <v>5.818075283115542</v>
      </c>
      <c r="L131" s="2"/>
      <c r="M131" s="2"/>
      <c r="N131" s="2">
        <v>-7.3979999999999997</v>
      </c>
      <c r="O131" s="2">
        <v>7.3979999999999997</v>
      </c>
      <c r="P131" s="2">
        <v>0.1</v>
      </c>
      <c r="Q131" s="2">
        <v>5.3</v>
      </c>
      <c r="R131" s="2">
        <v>5.315072906367325</v>
      </c>
      <c r="U131" s="2"/>
      <c r="V131" s="2">
        <v>3.7249999999999996</v>
      </c>
      <c r="W131" s="2"/>
      <c r="X131" s="2"/>
      <c r="Y131" s="2">
        <v>0.2</v>
      </c>
      <c r="Z131" s="2">
        <v>58.3</v>
      </c>
      <c r="AA131" s="2">
        <v>6.8883960397178097</v>
      </c>
    </row>
    <row r="132" spans="5:27" x14ac:dyDescent="0.25">
      <c r="E132" s="2">
        <v>-3.6059999999999999</v>
      </c>
      <c r="F132" s="2"/>
      <c r="G132" s="2"/>
      <c r="H132" s="2">
        <v>7.0000000000000007E-2</v>
      </c>
      <c r="I132" s="2">
        <v>37.099999999999994</v>
      </c>
      <c r="J132" s="2">
        <v>5.9941638282582845</v>
      </c>
      <c r="L132" s="2"/>
      <c r="M132" s="2"/>
      <c r="N132" s="2">
        <v>-6.9119999999999999</v>
      </c>
      <c r="O132" s="2">
        <v>6.9119999999999999</v>
      </c>
      <c r="P132" s="2">
        <v>0.1</v>
      </c>
      <c r="Q132" s="2">
        <v>10.6</v>
      </c>
      <c r="R132" s="2">
        <v>5.3600373133029589</v>
      </c>
      <c r="U132" s="2"/>
      <c r="V132" s="2">
        <v>3.8859999999999992</v>
      </c>
      <c r="W132" s="2"/>
      <c r="X132" s="2"/>
      <c r="Y132" s="2">
        <v>0.2</v>
      </c>
      <c r="Z132" s="2">
        <v>53.000000000000007</v>
      </c>
      <c r="AA132" s="2">
        <v>6.6400301204136127</v>
      </c>
    </row>
    <row r="133" spans="5:27" x14ac:dyDescent="0.25">
      <c r="E133" s="2">
        <v>-2.972</v>
      </c>
      <c r="F133" s="2"/>
      <c r="G133" s="2"/>
      <c r="H133" s="2">
        <v>7.0000000000000007E-2</v>
      </c>
      <c r="I133" s="2">
        <v>42.4</v>
      </c>
      <c r="J133" s="2">
        <v>6.1911226768656427</v>
      </c>
      <c r="L133" s="2"/>
      <c r="M133" s="2"/>
      <c r="N133" s="2">
        <v>-6.3449999999999998</v>
      </c>
      <c r="O133" s="2">
        <v>6.3449999999999998</v>
      </c>
      <c r="P133" s="2">
        <v>0.1</v>
      </c>
      <c r="Q133" s="2">
        <v>15.9</v>
      </c>
      <c r="R133" s="2">
        <v>5.4341512676774109</v>
      </c>
      <c r="U133" s="2"/>
      <c r="V133" s="2">
        <v>4.0310000000000006</v>
      </c>
      <c r="W133" s="2"/>
      <c r="X133" s="2"/>
      <c r="Y133" s="2">
        <v>0.2</v>
      </c>
      <c r="Z133" s="2">
        <v>47.7</v>
      </c>
      <c r="AA133" s="2">
        <v>6.4070273918565395</v>
      </c>
    </row>
    <row r="134" spans="5:27" x14ac:dyDescent="0.25">
      <c r="E134" s="2">
        <v>-2.1930000000000001</v>
      </c>
      <c r="F134" s="2"/>
      <c r="G134" s="2"/>
      <c r="H134" s="2">
        <v>7.0000000000000007E-2</v>
      </c>
      <c r="I134" s="2">
        <v>47.7</v>
      </c>
      <c r="J134" s="2">
        <v>6.4070273918565395</v>
      </c>
      <c r="L134" s="2"/>
      <c r="M134" s="2"/>
      <c r="N134" s="2">
        <v>-5.593</v>
      </c>
      <c r="O134" s="2">
        <v>5.593</v>
      </c>
      <c r="P134" s="2">
        <v>0.1</v>
      </c>
      <c r="Q134" s="2">
        <v>21.2</v>
      </c>
      <c r="R134" s="2">
        <v>5.5362442142665635</v>
      </c>
      <c r="U134" s="2"/>
      <c r="V134" s="2">
        <v>4.1500000000000004</v>
      </c>
      <c r="W134" s="2"/>
      <c r="X134" s="2"/>
      <c r="Y134" s="2">
        <v>0.2</v>
      </c>
      <c r="Z134" s="2">
        <v>42.4</v>
      </c>
      <c r="AA134" s="2">
        <v>6.1911226768656427</v>
      </c>
    </row>
    <row r="135" spans="5:27" x14ac:dyDescent="0.25">
      <c r="E135" s="2">
        <v>-0.50300000000000011</v>
      </c>
      <c r="F135" s="2"/>
      <c r="G135" s="2"/>
      <c r="H135" s="2">
        <v>7.0000000000000007E-2</v>
      </c>
      <c r="I135" s="2">
        <v>53.000000000000007</v>
      </c>
      <c r="J135" s="2">
        <v>6.6400301204136127</v>
      </c>
      <c r="L135" s="2"/>
      <c r="M135" s="2"/>
      <c r="N135" s="2">
        <v>-4.7370000000000001</v>
      </c>
      <c r="O135" s="2">
        <v>4.7370000000000001</v>
      </c>
      <c r="P135" s="2">
        <v>0.1</v>
      </c>
      <c r="Q135" s="2">
        <v>26.500000000000004</v>
      </c>
      <c r="R135" s="2">
        <v>5.6648036153074184</v>
      </c>
      <c r="U135" s="2"/>
      <c r="V135" s="2">
        <v>4.2609999999999992</v>
      </c>
      <c r="W135" s="2"/>
      <c r="X135" s="2"/>
      <c r="Y135" s="2">
        <v>0.2</v>
      </c>
      <c r="Z135" s="2">
        <v>37.099999999999994</v>
      </c>
      <c r="AA135" s="2">
        <v>5.9941638282582845</v>
      </c>
    </row>
    <row r="136" spans="5:27" x14ac:dyDescent="0.25">
      <c r="E136" s="2">
        <v>1.5099999999999998</v>
      </c>
      <c r="F136" s="2"/>
      <c r="G136" s="2"/>
      <c r="H136" s="2">
        <v>7.0000000000000007E-2</v>
      </c>
      <c r="I136" s="2">
        <v>53.000000000000007</v>
      </c>
      <c r="J136" s="2">
        <v>6.6400301204136127</v>
      </c>
      <c r="L136" s="2"/>
      <c r="M136" s="2"/>
      <c r="N136" s="2">
        <v>-3.7590000000000003</v>
      </c>
      <c r="O136" s="2">
        <v>3.7590000000000003</v>
      </c>
      <c r="P136" s="2">
        <v>0.1</v>
      </c>
      <c r="Q136" s="2">
        <v>31.8</v>
      </c>
      <c r="R136" s="2">
        <v>5.818075283115542</v>
      </c>
      <c r="U136" s="2"/>
      <c r="V136" s="2">
        <v>4.4139999999999997</v>
      </c>
      <c r="W136" s="2"/>
      <c r="X136" s="2"/>
      <c r="Y136" s="2">
        <v>0.2</v>
      </c>
      <c r="Z136" s="2">
        <v>31.8</v>
      </c>
      <c r="AA136" s="2">
        <v>5.818075283115542</v>
      </c>
    </row>
    <row r="137" spans="5:27" x14ac:dyDescent="0.25">
      <c r="E137" s="2">
        <v>2.5559999999999992</v>
      </c>
      <c r="F137" s="2"/>
      <c r="G137" s="2"/>
      <c r="H137" s="2">
        <v>7.0000000000000007E-2</v>
      </c>
      <c r="I137" s="2">
        <v>47.7</v>
      </c>
      <c r="J137" s="2">
        <v>6.4070273918565395</v>
      </c>
      <c r="L137" s="2"/>
      <c r="M137" s="2"/>
      <c r="N137" s="2">
        <v>-2.694</v>
      </c>
      <c r="O137" s="2">
        <v>2.694</v>
      </c>
      <c r="P137" s="2">
        <v>0.1</v>
      </c>
      <c r="Q137" s="2">
        <v>37.099999999999994</v>
      </c>
      <c r="R137" s="2">
        <v>5.9941638282582845</v>
      </c>
      <c r="U137" s="2"/>
      <c r="V137" s="2">
        <v>4.5329999999999995</v>
      </c>
      <c r="W137" s="2"/>
      <c r="X137" s="2"/>
      <c r="Y137" s="2">
        <v>0.2</v>
      </c>
      <c r="Z137" s="2">
        <v>26.500000000000004</v>
      </c>
      <c r="AA137" s="2">
        <v>5.6648036153074184</v>
      </c>
    </row>
    <row r="138" spans="5:27" x14ac:dyDescent="0.25">
      <c r="E138" s="2">
        <v>3.5129999999999999</v>
      </c>
      <c r="F138" s="2"/>
      <c r="G138" s="2"/>
      <c r="H138" s="2">
        <v>7.0000000000000007E-2</v>
      </c>
      <c r="I138" s="2">
        <v>42.4</v>
      </c>
      <c r="J138" s="2">
        <v>6.1911226768656427</v>
      </c>
      <c r="L138" s="2"/>
      <c r="M138" s="2"/>
      <c r="N138" s="2">
        <v>-1.7720000000000002</v>
      </c>
      <c r="O138" s="2">
        <v>1.7720000000000002</v>
      </c>
      <c r="P138" s="2">
        <v>0.1</v>
      </c>
      <c r="Q138" s="2">
        <v>42.4</v>
      </c>
      <c r="R138" s="2">
        <v>6.1911226768656427</v>
      </c>
      <c r="U138" s="2"/>
      <c r="V138" s="2">
        <v>4.6440000000000001</v>
      </c>
      <c r="W138" s="2"/>
      <c r="X138" s="2"/>
      <c r="Y138" s="2">
        <v>0.2</v>
      </c>
      <c r="Z138" s="2">
        <v>21.2</v>
      </c>
      <c r="AA138" s="2">
        <v>5.5362442142665635</v>
      </c>
    </row>
    <row r="139" spans="5:27" x14ac:dyDescent="0.25">
      <c r="E139" s="2">
        <v>4.0459999999999994</v>
      </c>
      <c r="F139" s="2"/>
      <c r="G139" s="2"/>
      <c r="H139" s="2">
        <v>7.0000000000000007E-2</v>
      </c>
      <c r="I139" s="2">
        <v>37.099999999999994</v>
      </c>
      <c r="J139" s="2">
        <v>5.9941638282582845</v>
      </c>
      <c r="L139" s="2"/>
      <c r="M139" s="2"/>
      <c r="N139" s="2">
        <v>-0.93900000000000006</v>
      </c>
      <c r="O139" s="2">
        <v>0.93900000000000006</v>
      </c>
      <c r="P139" s="2">
        <v>0.1</v>
      </c>
      <c r="Q139" s="2">
        <v>47.7</v>
      </c>
      <c r="R139" s="2">
        <v>6.4070273918565395</v>
      </c>
      <c r="U139" s="2"/>
      <c r="V139" s="2">
        <v>4.7379999999999995</v>
      </c>
      <c r="W139" s="2"/>
      <c r="X139" s="2"/>
      <c r="Y139" s="2">
        <v>0.2</v>
      </c>
      <c r="Z139" s="2">
        <v>15.9</v>
      </c>
      <c r="AA139" s="2">
        <v>5.4341512676774109</v>
      </c>
    </row>
    <row r="140" spans="5:27" x14ac:dyDescent="0.25">
      <c r="E140" s="2">
        <v>4.4689999999999994</v>
      </c>
      <c r="F140" s="2"/>
      <c r="G140" s="2"/>
      <c r="H140" s="2">
        <v>7.0000000000000007E-2</v>
      </c>
      <c r="I140" s="2">
        <v>31.8</v>
      </c>
      <c r="J140" s="2">
        <v>5.818075283115542</v>
      </c>
      <c r="L140" s="2"/>
      <c r="M140" s="2"/>
      <c r="N140" s="2">
        <v>-7.3999999999999844E-2</v>
      </c>
      <c r="O140" s="2">
        <v>7.3999999999999844E-2</v>
      </c>
      <c r="P140" s="2">
        <v>0.1</v>
      </c>
      <c r="Q140" s="2">
        <v>53.000000000000007</v>
      </c>
      <c r="R140" s="2">
        <v>6.6400301204136127</v>
      </c>
      <c r="U140" s="2"/>
      <c r="V140" s="2">
        <v>4.8480000000000008</v>
      </c>
      <c r="W140" s="2"/>
      <c r="X140" s="2"/>
      <c r="Y140" s="2">
        <v>0.2</v>
      </c>
      <c r="Z140" s="2">
        <v>10.6</v>
      </c>
      <c r="AA140" s="2">
        <v>5.3600373133029589</v>
      </c>
    </row>
    <row r="141" spans="5:27" x14ac:dyDescent="0.25">
      <c r="E141" s="2">
        <v>4.7139999999999986</v>
      </c>
      <c r="F141" s="2"/>
      <c r="G141" s="2"/>
      <c r="H141" s="2">
        <v>7.0000000000000007E-2</v>
      </c>
      <c r="I141" s="2">
        <v>26.500000000000004</v>
      </c>
      <c r="J141" s="2">
        <v>5.6648036153074184</v>
      </c>
      <c r="L141" s="2"/>
      <c r="M141" s="2"/>
      <c r="N141" s="2">
        <v>0.75900000000000034</v>
      </c>
      <c r="O141" s="2">
        <v>-0.75900000000000034</v>
      </c>
      <c r="P141" s="2">
        <v>0.1</v>
      </c>
      <c r="Q141" s="2">
        <v>58.3</v>
      </c>
      <c r="R141" s="2">
        <v>6.8883960397178097</v>
      </c>
      <c r="U141" s="2"/>
      <c r="V141" s="2">
        <v>4.9250000000000007</v>
      </c>
      <c r="W141" s="2"/>
      <c r="X141" s="2"/>
      <c r="Y141" s="2">
        <v>0.2</v>
      </c>
      <c r="Z141" s="2">
        <v>5.3</v>
      </c>
      <c r="AA141" s="2">
        <v>5.315072906367325</v>
      </c>
    </row>
    <row r="142" spans="5:27" x14ac:dyDescent="0.25">
      <c r="E142" s="2">
        <v>4.9579999999999984</v>
      </c>
      <c r="F142" s="2"/>
      <c r="G142" s="2"/>
      <c r="H142" s="2">
        <v>7.0000000000000007E-2</v>
      </c>
      <c r="I142" s="2">
        <v>21.2</v>
      </c>
      <c r="J142" s="2">
        <v>5.5362442142665635</v>
      </c>
      <c r="L142" s="2"/>
      <c r="M142" s="2"/>
      <c r="N142" s="2">
        <v>1.7569999999999997</v>
      </c>
      <c r="O142" s="2">
        <v>-1.7569999999999997</v>
      </c>
      <c r="P142" s="2">
        <v>0.1</v>
      </c>
      <c r="Q142" s="2">
        <v>63.6</v>
      </c>
      <c r="R142" s="2">
        <v>7.1505244562899026</v>
      </c>
      <c r="U142" s="2"/>
      <c r="V142" s="2">
        <v>4.9760000000000009</v>
      </c>
      <c r="W142" s="2"/>
      <c r="X142" s="2"/>
      <c r="Y142" s="2">
        <v>0.2</v>
      </c>
      <c r="Z142" s="2">
        <v>0</v>
      </c>
      <c r="AA142" s="2">
        <v>5.3000000000000007</v>
      </c>
    </row>
    <row r="143" spans="5:27" x14ac:dyDescent="0.25">
      <c r="E143" s="2">
        <v>5.1359999999999992</v>
      </c>
      <c r="F143" s="2"/>
      <c r="G143" s="2"/>
      <c r="H143" s="2">
        <v>7.0000000000000007E-2</v>
      </c>
      <c r="I143" s="2">
        <v>15.9</v>
      </c>
      <c r="J143" s="2">
        <v>5.4341512676774109</v>
      </c>
      <c r="L143" s="2"/>
      <c r="M143" s="2"/>
      <c r="N143" s="2">
        <v>3.1080000000000005</v>
      </c>
      <c r="O143" s="2">
        <v>-3.1080000000000005</v>
      </c>
      <c r="P143" s="2">
        <v>0.1</v>
      </c>
      <c r="Q143" s="2">
        <v>68.900000000000006</v>
      </c>
      <c r="R143" s="2">
        <v>7.4249579123386287</v>
      </c>
      <c r="U143" s="2"/>
      <c r="V143" s="2"/>
      <c r="W143" s="2">
        <v>-8.0009999999999994</v>
      </c>
      <c r="X143" s="2">
        <v>8.0009999999999994</v>
      </c>
      <c r="Y143" s="2">
        <v>0.2</v>
      </c>
      <c r="Z143" s="2">
        <v>0</v>
      </c>
      <c r="AA143" s="2">
        <v>5.3000000000000007</v>
      </c>
    </row>
    <row r="144" spans="5:27" x14ac:dyDescent="0.25">
      <c r="E144" s="2">
        <v>5.27</v>
      </c>
      <c r="F144" s="2"/>
      <c r="G144" s="2"/>
      <c r="H144" s="2">
        <v>7.0000000000000007E-2</v>
      </c>
      <c r="I144" s="2">
        <v>10.6</v>
      </c>
      <c r="J144" s="2">
        <v>5.3600373133029589</v>
      </c>
      <c r="L144" s="2"/>
      <c r="M144" s="2"/>
      <c r="N144" s="2">
        <v>5.2840000000000007</v>
      </c>
      <c r="O144" s="2">
        <v>-5.2840000000000007</v>
      </c>
      <c r="P144" s="2">
        <v>0.1</v>
      </c>
      <c r="Q144" s="2">
        <v>68.900000000000006</v>
      </c>
      <c r="R144" s="2">
        <v>7.4249579123386287</v>
      </c>
      <c r="U144" s="2"/>
      <c r="V144" s="2"/>
      <c r="W144" s="2">
        <v>-7.2469999999999999</v>
      </c>
      <c r="X144" s="2">
        <v>7.2469999999999999</v>
      </c>
      <c r="Y144" s="2">
        <v>0.2</v>
      </c>
      <c r="Z144" s="2">
        <v>5.3</v>
      </c>
      <c r="AA144" s="2">
        <v>5.315072906367325</v>
      </c>
    </row>
    <row r="145" spans="5:27" x14ac:dyDescent="0.25">
      <c r="E145" s="2">
        <v>5.4139999999999997</v>
      </c>
      <c r="F145" s="2"/>
      <c r="G145" s="2"/>
      <c r="H145" s="2">
        <v>7.0000000000000007E-2</v>
      </c>
      <c r="I145" s="2">
        <v>5.3</v>
      </c>
      <c r="J145" s="2">
        <v>5.315072906367325</v>
      </c>
      <c r="L145" s="2"/>
      <c r="M145" s="2"/>
      <c r="N145" s="2">
        <v>5.9659999999999993</v>
      </c>
      <c r="O145" s="2">
        <v>-5.9659999999999993</v>
      </c>
      <c r="P145" s="2">
        <v>0.1</v>
      </c>
      <c r="Q145" s="2">
        <v>63.6</v>
      </c>
      <c r="R145" s="2">
        <v>7.1505244562899026</v>
      </c>
      <c r="U145" s="2"/>
      <c r="V145" s="2"/>
      <c r="W145" s="2">
        <v>-6.6340000000000003</v>
      </c>
      <c r="X145" s="2">
        <v>6.6340000000000003</v>
      </c>
      <c r="Y145" s="2">
        <v>0.2</v>
      </c>
      <c r="Z145" s="2">
        <v>10.6</v>
      </c>
      <c r="AA145" s="2">
        <v>5.3600373133029589</v>
      </c>
    </row>
    <row r="146" spans="5:27" x14ac:dyDescent="0.25">
      <c r="E146" s="2">
        <v>5.5149999999999988</v>
      </c>
      <c r="F146" s="2"/>
      <c r="G146" s="2"/>
      <c r="H146" s="2">
        <v>7.0000000000000007E-2</v>
      </c>
      <c r="I146" s="2">
        <v>0</v>
      </c>
      <c r="J146" s="2">
        <v>5.3000000000000007</v>
      </c>
      <c r="L146" s="2"/>
      <c r="M146" s="2"/>
      <c r="N146" s="2">
        <v>6.3829999999999991</v>
      </c>
      <c r="O146" s="2">
        <v>-6.3829999999999991</v>
      </c>
      <c r="P146" s="2">
        <v>0.1</v>
      </c>
      <c r="Q146" s="2">
        <v>58.3</v>
      </c>
      <c r="R146" s="2">
        <v>6.8883960397178097</v>
      </c>
      <c r="U146" s="2"/>
      <c r="V146" s="2"/>
      <c r="W146" s="2">
        <v>-5.8170000000000002</v>
      </c>
      <c r="X146" s="2">
        <v>5.8170000000000002</v>
      </c>
      <c r="Y146" s="2">
        <v>0.2</v>
      </c>
      <c r="Z146" s="2">
        <v>15.9</v>
      </c>
      <c r="AA146" s="2">
        <v>5.4341512676774109</v>
      </c>
    </row>
    <row r="147" spans="5:27" x14ac:dyDescent="0.25">
      <c r="E147" s="2"/>
      <c r="F147" s="2"/>
      <c r="G147" s="2"/>
      <c r="H147" s="2"/>
      <c r="I147" s="2"/>
      <c r="J147" s="2"/>
      <c r="L147" s="2"/>
      <c r="M147" s="2"/>
      <c r="N147" s="2">
        <v>6.6289999999999996</v>
      </c>
      <c r="O147" s="2">
        <v>-6.6289999999999996</v>
      </c>
      <c r="P147" s="2">
        <v>0.1</v>
      </c>
      <c r="Q147" s="2">
        <v>53.000000000000007</v>
      </c>
      <c r="R147" s="2">
        <v>6.6400301204136127</v>
      </c>
      <c r="U147" s="2"/>
      <c r="V147" s="2"/>
      <c r="W147" s="2">
        <v>-5</v>
      </c>
      <c r="X147" s="2">
        <v>5</v>
      </c>
      <c r="Y147" s="2">
        <v>0.2</v>
      </c>
      <c r="Z147" s="2">
        <v>21.2</v>
      </c>
      <c r="AA147" s="2">
        <v>5.5362442142665635</v>
      </c>
    </row>
    <row r="148" spans="5:27" x14ac:dyDescent="0.25">
      <c r="E148" s="2"/>
      <c r="F148" s="2">
        <v>-4.9827432119999999</v>
      </c>
      <c r="G148" s="2">
        <v>4.9827432119999999</v>
      </c>
      <c r="H148" s="2">
        <v>7.0000000000000007E-2</v>
      </c>
      <c r="I148" s="2">
        <v>5.3</v>
      </c>
      <c r="J148" s="2">
        <v>5.315072906367325</v>
      </c>
      <c r="L148" s="2"/>
      <c r="M148" s="2"/>
      <c r="N148" s="2">
        <v>6.85</v>
      </c>
      <c r="O148" s="2">
        <v>-6.85</v>
      </c>
      <c r="P148" s="2">
        <v>0.1</v>
      </c>
      <c r="Q148" s="2">
        <v>47.7</v>
      </c>
      <c r="R148" s="2">
        <v>6.4070273918565395</v>
      </c>
      <c r="U148" s="2"/>
      <c r="V148" s="2"/>
      <c r="W148" s="2">
        <v>-4.093</v>
      </c>
      <c r="X148" s="2">
        <v>4.093</v>
      </c>
      <c r="Y148" s="2">
        <v>0.2</v>
      </c>
      <c r="Z148" s="2">
        <v>26.500000000000004</v>
      </c>
      <c r="AA148" s="2">
        <v>5.6648036153074184</v>
      </c>
    </row>
    <row r="149" spans="5:27" x14ac:dyDescent="0.25">
      <c r="E149" s="2"/>
      <c r="F149" s="2">
        <v>-4.7658574910000002</v>
      </c>
      <c r="G149" s="2">
        <v>4.7658574910000002</v>
      </c>
      <c r="H149" s="2">
        <v>7.0000000000000007E-2</v>
      </c>
      <c r="I149" s="2">
        <v>10.6</v>
      </c>
      <c r="J149" s="2">
        <v>5.3600373133029589</v>
      </c>
      <c r="L149" s="2"/>
      <c r="M149" s="2"/>
      <c r="N149" s="2">
        <v>7.0410000000000004</v>
      </c>
      <c r="O149" s="2">
        <v>-7.0410000000000004</v>
      </c>
      <c r="P149" s="2">
        <v>0.1</v>
      </c>
      <c r="Q149" s="2">
        <v>42.4</v>
      </c>
      <c r="R149" s="2">
        <v>6.1911226768656427</v>
      </c>
      <c r="U149" s="2"/>
      <c r="V149" s="2"/>
      <c r="W149" s="2">
        <v>-3.1219999999999999</v>
      </c>
      <c r="X149" s="2">
        <v>3.1219999999999999</v>
      </c>
      <c r="Y149" s="2">
        <v>0.2</v>
      </c>
      <c r="Z149" s="2">
        <v>31.8</v>
      </c>
      <c r="AA149" s="2">
        <v>5.818075283115542</v>
      </c>
    </row>
    <row r="150" spans="5:27" x14ac:dyDescent="0.25">
      <c r="E150" s="2"/>
      <c r="F150" s="2">
        <v>-4.5378494250000001</v>
      </c>
      <c r="G150" s="2">
        <v>4.5378494250000001</v>
      </c>
      <c r="H150" s="2">
        <v>7.0000000000000007E-2</v>
      </c>
      <c r="I150" s="2">
        <v>15.9</v>
      </c>
      <c r="J150" s="2">
        <v>5.4341512676774109</v>
      </c>
      <c r="L150" s="2"/>
      <c r="M150" s="2"/>
      <c r="N150" s="2">
        <v>7.2249999999999996</v>
      </c>
      <c r="O150" s="2">
        <v>-7.2249999999999996</v>
      </c>
      <c r="P150" s="2">
        <v>0.1</v>
      </c>
      <c r="Q150" s="2">
        <v>37.099999999999994</v>
      </c>
      <c r="R150" s="2">
        <v>5.9941638282582845</v>
      </c>
      <c r="U150" s="2"/>
      <c r="V150" s="2"/>
      <c r="W150" s="2">
        <v>-2.1519999999999992</v>
      </c>
      <c r="X150" s="2">
        <v>2.1519999999999992</v>
      </c>
      <c r="Y150" s="2">
        <v>0.2</v>
      </c>
      <c r="Z150" s="2">
        <v>37.099999999999994</v>
      </c>
      <c r="AA150" s="2">
        <v>5.9941638282582845</v>
      </c>
    </row>
    <row r="151" spans="5:27" x14ac:dyDescent="0.25">
      <c r="E151" s="2"/>
      <c r="F151" s="2">
        <v>-4.2486684629999996</v>
      </c>
      <c r="G151" s="2">
        <v>4.2486684629999996</v>
      </c>
      <c r="H151" s="2">
        <v>7.0000000000000007E-2</v>
      </c>
      <c r="I151" s="2">
        <v>21.2</v>
      </c>
      <c r="J151" s="2">
        <v>5.5362442142665635</v>
      </c>
      <c r="L151" s="2"/>
      <c r="M151" s="2"/>
      <c r="N151" s="2">
        <v>7.3800000000000008</v>
      </c>
      <c r="O151" s="2">
        <v>-7.3800000000000008</v>
      </c>
      <c r="P151" s="2">
        <v>0.1</v>
      </c>
      <c r="Q151" s="2">
        <v>31.8</v>
      </c>
      <c r="R151" s="2">
        <v>5.818075283115542</v>
      </c>
      <c r="U151" s="2"/>
      <c r="V151" s="2"/>
      <c r="W151" s="2">
        <v>-1.2579999999999991</v>
      </c>
      <c r="X151" s="2">
        <v>1.2579999999999991</v>
      </c>
      <c r="Y151" s="2">
        <v>0.2</v>
      </c>
      <c r="Z151" s="2">
        <v>42.4</v>
      </c>
      <c r="AA151" s="2">
        <v>6.1911226768656427</v>
      </c>
    </row>
    <row r="152" spans="5:27" x14ac:dyDescent="0.25">
      <c r="E152" s="2"/>
      <c r="F152" s="2">
        <v>-3.9205592949999999</v>
      </c>
      <c r="G152" s="2">
        <v>3.9205592949999999</v>
      </c>
      <c r="H152" s="2">
        <v>7.0000000000000007E-2</v>
      </c>
      <c r="I152" s="2">
        <v>26.500000000000004</v>
      </c>
      <c r="J152" s="2">
        <v>5.6648036153074184</v>
      </c>
      <c r="L152" s="2"/>
      <c r="M152" s="2"/>
      <c r="N152" s="2">
        <v>7.5359999999999996</v>
      </c>
      <c r="O152" s="2">
        <v>-7.5359999999999996</v>
      </c>
      <c r="P152" s="2">
        <v>0.1</v>
      </c>
      <c r="Q152" s="2">
        <v>26.500000000000004</v>
      </c>
      <c r="R152" s="2">
        <v>5.6648036153074184</v>
      </c>
      <c r="U152" s="2"/>
      <c r="V152" s="2"/>
      <c r="W152" s="2">
        <v>-0.37599999999999945</v>
      </c>
      <c r="X152" s="2">
        <v>0.37599999999999945</v>
      </c>
      <c r="Y152" s="2">
        <v>0.2</v>
      </c>
      <c r="Z152" s="2">
        <v>47.7</v>
      </c>
      <c r="AA152" s="2">
        <v>6.4070273918565395</v>
      </c>
    </row>
    <row r="153" spans="5:27" x14ac:dyDescent="0.25">
      <c r="E153" s="2"/>
      <c r="F153" s="2">
        <v>-3.3922479230000002</v>
      </c>
      <c r="G153" s="2">
        <v>3.3922479230000002</v>
      </c>
      <c r="H153" s="2">
        <v>7.0000000000000007E-2</v>
      </c>
      <c r="I153" s="2">
        <v>31.8</v>
      </c>
      <c r="J153" s="2">
        <v>5.818075283115542</v>
      </c>
      <c r="L153" s="2"/>
      <c r="M153" s="2"/>
      <c r="N153" s="2">
        <v>7.6370000000000005</v>
      </c>
      <c r="O153" s="2">
        <v>-7.6370000000000005</v>
      </c>
      <c r="P153" s="2">
        <v>0.1</v>
      </c>
      <c r="Q153" s="2">
        <v>21.2</v>
      </c>
      <c r="R153" s="2">
        <v>5.5362442142665635</v>
      </c>
      <c r="U153" s="2"/>
      <c r="V153" s="2"/>
      <c r="W153" s="2">
        <v>0.45400000000000063</v>
      </c>
      <c r="X153" s="2">
        <v>-0.45400000000000063</v>
      </c>
      <c r="Y153" s="2">
        <v>0.2</v>
      </c>
      <c r="Z153" s="2">
        <v>53.000000000000007</v>
      </c>
      <c r="AA153" s="2">
        <v>6.6400301204136127</v>
      </c>
    </row>
    <row r="154" spans="5:27" x14ac:dyDescent="0.25">
      <c r="E154" s="2"/>
      <c r="F154" s="2">
        <v>-2.763835448</v>
      </c>
      <c r="G154" s="2">
        <v>2.763835448</v>
      </c>
      <c r="H154" s="2">
        <v>7.0000000000000007E-2</v>
      </c>
      <c r="I154" s="2">
        <v>37.099999999999994</v>
      </c>
      <c r="J154" s="2">
        <v>5.9941638282582845</v>
      </c>
      <c r="L154" s="2"/>
      <c r="M154" s="2"/>
      <c r="N154" s="2">
        <v>7.7540000000000013</v>
      </c>
      <c r="O154" s="2">
        <v>-7.7540000000000013</v>
      </c>
      <c r="P154" s="2">
        <v>0.1</v>
      </c>
      <c r="Q154" s="2">
        <v>15.9</v>
      </c>
      <c r="R154" s="2">
        <v>5.4341512676774109</v>
      </c>
      <c r="U154" s="2"/>
      <c r="V154" s="2"/>
      <c r="W154" s="2">
        <v>1.2970000000000006</v>
      </c>
      <c r="X154" s="2">
        <v>-1.2970000000000006</v>
      </c>
      <c r="Y154" s="2">
        <v>0.2</v>
      </c>
      <c r="Z154" s="2">
        <v>58.3</v>
      </c>
      <c r="AA154" s="2">
        <v>6.8883960397178097</v>
      </c>
    </row>
    <row r="155" spans="5:27" x14ac:dyDescent="0.25">
      <c r="E155" s="2"/>
      <c r="F155" s="2">
        <v>-1.8406808400000001</v>
      </c>
      <c r="G155" s="2">
        <v>1.8406808400000001</v>
      </c>
      <c r="H155" s="2">
        <v>7.0000000000000007E-2</v>
      </c>
      <c r="I155" s="2">
        <v>42.4</v>
      </c>
      <c r="J155" s="2">
        <v>6.1911226768656427</v>
      </c>
      <c r="L155" s="2"/>
      <c r="M155" s="2"/>
      <c r="N155" s="2">
        <v>7.847999999999999</v>
      </c>
      <c r="O155" s="2">
        <v>-7.847999999999999</v>
      </c>
      <c r="P155" s="2">
        <v>0.1</v>
      </c>
      <c r="Q155" s="2">
        <v>10.6</v>
      </c>
      <c r="R155" s="2">
        <v>5.3600373133029589</v>
      </c>
      <c r="U155" s="2"/>
      <c r="V155" s="2"/>
      <c r="W155" s="2">
        <v>2.2420000000000009</v>
      </c>
      <c r="X155" s="2">
        <v>-2.2420000000000009</v>
      </c>
      <c r="Y155" s="2">
        <v>0.2</v>
      </c>
      <c r="Z155" s="2">
        <v>63.6</v>
      </c>
      <c r="AA155" s="2">
        <v>7.1505244562899026</v>
      </c>
    </row>
    <row r="156" spans="5:27" x14ac:dyDescent="0.25">
      <c r="E156" s="2"/>
      <c r="F156" s="2">
        <v>0.1316817299999995</v>
      </c>
      <c r="G156" s="2">
        <v>-0.1316817299999995</v>
      </c>
      <c r="H156" s="2">
        <v>7.0000000000000007E-2</v>
      </c>
      <c r="I156" s="2">
        <v>47.7</v>
      </c>
      <c r="J156" s="2">
        <v>6.4070273918565395</v>
      </c>
      <c r="L156" s="2"/>
      <c r="M156" s="2"/>
      <c r="N156" s="2">
        <v>7.9349999999999987</v>
      </c>
      <c r="O156" s="2">
        <v>-7.9349999999999987</v>
      </c>
      <c r="P156" s="2">
        <v>0.1</v>
      </c>
      <c r="Q156" s="2">
        <v>5.3</v>
      </c>
      <c r="R156" s="2">
        <v>5.315072906367325</v>
      </c>
      <c r="U156" s="2"/>
      <c r="V156" s="2"/>
      <c r="W156" s="2">
        <v>3.1490000000000009</v>
      </c>
      <c r="X156" s="2">
        <v>-3.1490000000000009</v>
      </c>
      <c r="Y156" s="2">
        <v>0.2</v>
      </c>
      <c r="Z156" s="2">
        <v>68.900000000000006</v>
      </c>
      <c r="AA156" s="2">
        <v>7.4249579123386287</v>
      </c>
    </row>
    <row r="157" spans="5:27" x14ac:dyDescent="0.25">
      <c r="E157" s="2"/>
      <c r="F157" s="2">
        <v>2.3190760699999995</v>
      </c>
      <c r="G157" s="2">
        <v>-2.3190760699999995</v>
      </c>
      <c r="H157" s="2">
        <v>7.0000000000000007E-2</v>
      </c>
      <c r="I157" s="2">
        <v>53.000000000000007</v>
      </c>
      <c r="J157" s="2">
        <v>6.6400301204136127</v>
      </c>
      <c r="L157" s="2"/>
      <c r="M157" s="2"/>
      <c r="N157" s="2">
        <v>8.0040000000000013</v>
      </c>
      <c r="O157" s="2">
        <v>-8.0040000000000013</v>
      </c>
      <c r="P157" s="2">
        <v>0.1</v>
      </c>
      <c r="Q157" s="2">
        <v>0</v>
      </c>
      <c r="R157" s="2">
        <v>5.3000000000000007</v>
      </c>
      <c r="U157" s="2"/>
      <c r="V157" s="2"/>
      <c r="W157" s="2">
        <v>3.7490000000000006</v>
      </c>
      <c r="X157" s="2">
        <v>-3.7490000000000006</v>
      </c>
      <c r="Y157" s="2">
        <v>0.2</v>
      </c>
      <c r="Z157" s="2">
        <v>74.199999999999989</v>
      </c>
      <c r="AA157" s="2">
        <v>7.7103826104804938</v>
      </c>
    </row>
    <row r="158" spans="5:27" x14ac:dyDescent="0.25">
      <c r="E158" s="2"/>
      <c r="F158" s="2">
        <v>3.4424328830000004</v>
      </c>
      <c r="G158" s="2">
        <v>-3.4424328830000004</v>
      </c>
      <c r="H158" s="2">
        <v>7.0000000000000007E-2</v>
      </c>
      <c r="I158" s="2">
        <v>53.000000000000007</v>
      </c>
      <c r="J158" s="2">
        <v>6.6400301204136127</v>
      </c>
      <c r="U158" s="2"/>
      <c r="V158" s="2"/>
      <c r="W158" s="2">
        <v>4.2470000000000017</v>
      </c>
      <c r="X158" s="2">
        <v>-4.2470000000000017</v>
      </c>
      <c r="Y158" s="2">
        <v>0.2</v>
      </c>
      <c r="Z158" s="2">
        <v>79.5</v>
      </c>
      <c r="AA158" s="2">
        <v>8.0056230238501733</v>
      </c>
    </row>
    <row r="159" spans="5:27" x14ac:dyDescent="0.25">
      <c r="E159" s="2"/>
      <c r="F159" s="2">
        <v>3.9763054269999998</v>
      </c>
      <c r="G159" s="2">
        <v>-3.9763054269999998</v>
      </c>
      <c r="H159" s="2">
        <v>7.0000000000000007E-2</v>
      </c>
      <c r="I159" s="2">
        <v>47.7</v>
      </c>
      <c r="J159" s="2">
        <v>6.4070273918565395</v>
      </c>
      <c r="U159" s="2"/>
      <c r="V159" s="2"/>
      <c r="W159" s="2">
        <v>4.5920000000000005</v>
      </c>
      <c r="X159" s="2">
        <v>-4.5920000000000005</v>
      </c>
      <c r="Y159" s="2">
        <v>0.2</v>
      </c>
      <c r="Z159" s="2">
        <v>84.8</v>
      </c>
      <c r="AA159" s="2">
        <v>8.3096329642168918</v>
      </c>
    </row>
    <row r="160" spans="5:27" x14ac:dyDescent="0.25">
      <c r="E160" s="2"/>
      <c r="F160" s="2">
        <v>4.3878321810000003</v>
      </c>
      <c r="G160" s="2">
        <v>-4.3878321810000003</v>
      </c>
      <c r="H160" s="2">
        <v>7.0000000000000007E-2</v>
      </c>
      <c r="I160" s="2">
        <v>42.4</v>
      </c>
      <c r="J160" s="2">
        <v>6.1911226768656427</v>
      </c>
      <c r="U160" s="2"/>
      <c r="V160" s="2"/>
      <c r="W160" s="2">
        <v>4.9880000000000013</v>
      </c>
      <c r="X160" s="2">
        <v>-4.9880000000000013</v>
      </c>
      <c r="Y160" s="2">
        <v>0.2</v>
      </c>
      <c r="Z160" s="2">
        <v>90.1</v>
      </c>
      <c r="AA160" s="2">
        <v>8.621484790916238</v>
      </c>
    </row>
    <row r="161" spans="5:27" x14ac:dyDescent="0.25">
      <c r="E161" s="2"/>
      <c r="F161" s="2">
        <v>4.7659919000000013</v>
      </c>
      <c r="G161" s="2">
        <v>-4.7659919000000013</v>
      </c>
      <c r="H161" s="2">
        <v>7.0000000000000007E-2</v>
      </c>
      <c r="I161" s="2">
        <v>37.099999999999994</v>
      </c>
      <c r="J161" s="2">
        <v>5.9941638282582845</v>
      </c>
      <c r="U161" s="2"/>
      <c r="V161" s="2"/>
      <c r="W161" s="2">
        <v>-12.157999999999999</v>
      </c>
      <c r="X161" s="2">
        <v>12.157999999999999</v>
      </c>
      <c r="Y161" s="2">
        <v>0.2</v>
      </c>
      <c r="Z161" s="2"/>
      <c r="AA161" s="2"/>
    </row>
    <row r="162" spans="5:27" x14ac:dyDescent="0.25">
      <c r="E162" s="2"/>
      <c r="F162" s="2">
        <v>5.0774175509999999</v>
      </c>
      <c r="G162" s="2">
        <v>-5.0774175509999999</v>
      </c>
      <c r="H162" s="2">
        <v>7.0000000000000007E-2</v>
      </c>
      <c r="I162" s="2">
        <v>31.8</v>
      </c>
      <c r="J162" s="2">
        <v>5.818075283115542</v>
      </c>
      <c r="U162" s="2"/>
      <c r="V162" s="2"/>
      <c r="W162" s="2">
        <v>9.4149999999999991</v>
      </c>
      <c r="X162" s="2">
        <v>-9.4149999999999991</v>
      </c>
      <c r="Y162" s="2">
        <v>0.2</v>
      </c>
      <c r="Z162" s="2">
        <v>53.000000000000007</v>
      </c>
      <c r="AA162" s="2">
        <v>6.6400301204136127</v>
      </c>
    </row>
    <row r="163" spans="5:27" x14ac:dyDescent="0.25">
      <c r="E163" s="2"/>
      <c r="F163" s="2">
        <v>5.2386915480000003</v>
      </c>
      <c r="G163" s="2">
        <v>-5.2386915480000003</v>
      </c>
      <c r="H163" s="2">
        <v>7.0000000000000007E-2</v>
      </c>
      <c r="I163" s="2">
        <v>26.500000000000004</v>
      </c>
      <c r="J163" s="2">
        <v>5.6648036153074184</v>
      </c>
      <c r="U163" s="2"/>
      <c r="V163" s="2"/>
      <c r="W163" s="2">
        <v>9.5169999999999995</v>
      </c>
      <c r="X163" s="2">
        <v>-9.5169999999999995</v>
      </c>
      <c r="Y163" s="2">
        <v>0.2</v>
      </c>
      <c r="Z163" s="2">
        <v>47.7</v>
      </c>
      <c r="AA163" s="2">
        <v>6.4070273918565395</v>
      </c>
    </row>
    <row r="164" spans="5:27" x14ac:dyDescent="0.25">
      <c r="E164" s="2"/>
      <c r="F164" s="2">
        <v>5.3360120640000002</v>
      </c>
      <c r="G164" s="2">
        <v>-5.3360120640000002</v>
      </c>
      <c r="H164" s="2">
        <v>7.0000000000000007E-2</v>
      </c>
      <c r="I164" s="2">
        <v>21.2</v>
      </c>
      <c r="J164" s="2">
        <v>5.5362442142665635</v>
      </c>
      <c r="U164" s="2"/>
      <c r="V164" s="2"/>
      <c r="W164" s="2">
        <v>9.6409999999999982</v>
      </c>
      <c r="X164" s="2">
        <v>-9.6409999999999982</v>
      </c>
      <c r="Y164" s="2">
        <v>0.2</v>
      </c>
      <c r="Z164" s="2">
        <v>42.4</v>
      </c>
      <c r="AA164" s="2">
        <v>6.1911226768656427</v>
      </c>
    </row>
    <row r="165" spans="5:27" x14ac:dyDescent="0.25">
      <c r="E165" s="2"/>
      <c r="F165" s="2">
        <v>5.3999655460000007</v>
      </c>
      <c r="G165" s="2">
        <v>-5.3999655460000007</v>
      </c>
      <c r="H165" s="2">
        <v>7.0000000000000007E-2</v>
      </c>
      <c r="I165" s="2">
        <v>15.9</v>
      </c>
      <c r="J165" s="2">
        <v>5.4341512676774109</v>
      </c>
      <c r="U165" s="2"/>
      <c r="V165" s="2"/>
      <c r="W165" s="2">
        <v>9.8019999999999996</v>
      </c>
      <c r="X165" s="2">
        <v>-9.8019999999999996</v>
      </c>
      <c r="Y165" s="2">
        <v>0.2</v>
      </c>
      <c r="Z165" s="2">
        <v>37.099999999999994</v>
      </c>
      <c r="AA165" s="2">
        <v>5.9941638282582845</v>
      </c>
    </row>
    <row r="166" spans="5:27" x14ac:dyDescent="0.25">
      <c r="E166" s="2"/>
      <c r="F166" s="2">
        <v>5.4694802009999997</v>
      </c>
      <c r="G166" s="2">
        <v>-5.4694802009999997</v>
      </c>
      <c r="H166" s="2">
        <v>7.0000000000000007E-2</v>
      </c>
      <c r="I166" s="2">
        <v>10.6</v>
      </c>
      <c r="J166" s="2">
        <v>5.3600373133029589</v>
      </c>
      <c r="U166" s="2"/>
      <c r="V166" s="2"/>
      <c r="W166" s="2">
        <v>9.9469999999999992</v>
      </c>
      <c r="X166" s="2">
        <v>-9.9469999999999992</v>
      </c>
      <c r="Y166" s="2">
        <v>0.2</v>
      </c>
      <c r="Z166" s="2">
        <v>31.8</v>
      </c>
      <c r="AA166" s="2">
        <v>5.818075283115542</v>
      </c>
    </row>
    <row r="167" spans="5:27" x14ac:dyDescent="0.25">
      <c r="E167" s="2"/>
      <c r="F167" s="2">
        <v>5.5195307519999997</v>
      </c>
      <c r="G167" s="2">
        <v>-5.5195307519999997</v>
      </c>
      <c r="H167" s="2">
        <v>7.0000000000000007E-2</v>
      </c>
      <c r="I167" s="2">
        <v>5.3</v>
      </c>
      <c r="J167" s="2">
        <v>5.315072906367325</v>
      </c>
      <c r="U167" s="2"/>
      <c r="V167" s="2"/>
      <c r="W167" s="2">
        <v>10.036999999999999</v>
      </c>
      <c r="X167" s="2">
        <v>-10.036999999999999</v>
      </c>
      <c r="Y167" s="2">
        <v>0.2</v>
      </c>
      <c r="Z167" s="2">
        <v>26.500000000000004</v>
      </c>
      <c r="AA167" s="2">
        <v>5.6648036153074184</v>
      </c>
    </row>
    <row r="168" spans="5:27" x14ac:dyDescent="0.25">
      <c r="U168" s="2"/>
      <c r="V168" s="2"/>
      <c r="W168" s="2">
        <v>10.129999999999999</v>
      </c>
      <c r="X168" s="2">
        <v>-10.129999999999999</v>
      </c>
      <c r="Y168" s="2">
        <v>0.2</v>
      </c>
      <c r="Z168" s="2">
        <v>21.2</v>
      </c>
      <c r="AA168" s="2">
        <v>5.5362442142665635</v>
      </c>
    </row>
    <row r="169" spans="5:27" x14ac:dyDescent="0.25">
      <c r="U169" s="2"/>
      <c r="V169" s="2"/>
      <c r="W169" s="2">
        <v>10.219999999999999</v>
      </c>
      <c r="X169" s="2">
        <v>-10.219999999999999</v>
      </c>
      <c r="Y169" s="2">
        <v>0.2</v>
      </c>
      <c r="Z169" s="2">
        <v>15.9</v>
      </c>
      <c r="AA169" s="2">
        <v>5.4341512676774109</v>
      </c>
    </row>
    <row r="170" spans="5:27" x14ac:dyDescent="0.25">
      <c r="U170" s="2"/>
      <c r="V170" s="2"/>
      <c r="W170" s="2">
        <v>10.279</v>
      </c>
      <c r="X170" s="2">
        <v>-10.279</v>
      </c>
      <c r="Y170" s="2">
        <v>0.2</v>
      </c>
      <c r="Z170" s="2">
        <v>10.6</v>
      </c>
      <c r="AA170" s="2">
        <v>5.3600373133029589</v>
      </c>
    </row>
    <row r="171" spans="5:27" x14ac:dyDescent="0.25">
      <c r="U171" s="2"/>
      <c r="V171" s="2"/>
      <c r="W171" s="2">
        <v>10.346999999999998</v>
      </c>
      <c r="X171" s="2">
        <v>-10.346999999999998</v>
      </c>
      <c r="Y171" s="2">
        <v>0.2</v>
      </c>
      <c r="Z171" s="2">
        <v>5.3</v>
      </c>
      <c r="AA171" s="2">
        <v>5.315072906367325</v>
      </c>
    </row>
    <row r="172" spans="5:27" x14ac:dyDescent="0.25">
      <c r="U172" s="2"/>
      <c r="V172" s="2"/>
      <c r="W172" s="2">
        <v>10.423999999999999</v>
      </c>
      <c r="X172" s="2">
        <v>-10.423999999999999</v>
      </c>
      <c r="Y172" s="2">
        <v>0.2</v>
      </c>
      <c r="Z172" s="2">
        <v>0</v>
      </c>
      <c r="AA172" s="2">
        <v>5.3000000000000007</v>
      </c>
    </row>
    <row r="180" spans="4:10" x14ac:dyDescent="0.25">
      <c r="D180" s="47" t="s">
        <v>176</v>
      </c>
      <c r="E180" s="17" t="s">
        <v>177</v>
      </c>
      <c r="F180" s="17" t="s">
        <v>178</v>
      </c>
      <c r="G180" s="17" t="s">
        <v>140</v>
      </c>
      <c r="H180" s="17" t="s">
        <v>141</v>
      </c>
      <c r="I180" s="17" t="s">
        <v>165</v>
      </c>
      <c r="J180" s="17" t="s">
        <v>156</v>
      </c>
    </row>
    <row r="181" spans="4:10" x14ac:dyDescent="0.25">
      <c r="E181" s="2">
        <v>-5.5</v>
      </c>
      <c r="F181" s="2"/>
      <c r="G181" s="2"/>
      <c r="H181" s="2">
        <v>7.0000000000000007E-2</v>
      </c>
      <c r="I181" s="2">
        <v>0</v>
      </c>
      <c r="J181" s="2">
        <v>5.3000000000000007</v>
      </c>
    </row>
    <row r="182" spans="4:10" x14ac:dyDescent="0.25">
      <c r="E182" s="2">
        <v>-5.45</v>
      </c>
      <c r="F182" s="2"/>
      <c r="G182" s="2"/>
      <c r="H182" s="2">
        <v>7.0000000000000007E-2</v>
      </c>
      <c r="I182" s="2">
        <v>5.3</v>
      </c>
      <c r="J182" s="2">
        <v>5.315072906367325</v>
      </c>
    </row>
    <row r="183" spans="4:10" x14ac:dyDescent="0.25">
      <c r="E183" s="2">
        <v>-5.3810000000000002</v>
      </c>
      <c r="F183" s="2"/>
      <c r="G183" s="2"/>
      <c r="H183" s="2">
        <v>7.0000000000000007E-2</v>
      </c>
      <c r="I183" s="2">
        <v>10.6</v>
      </c>
      <c r="J183" s="2">
        <v>5.3600373133029589</v>
      </c>
    </row>
    <row r="184" spans="4:10" x14ac:dyDescent="0.25">
      <c r="E184" s="2">
        <v>-5.2670000000000003</v>
      </c>
      <c r="F184" s="2"/>
      <c r="G184" s="2"/>
      <c r="H184" s="2">
        <v>7.0000000000000007E-2</v>
      </c>
      <c r="I184" s="2">
        <v>15.9</v>
      </c>
      <c r="J184" s="2">
        <v>5.4341512676774109</v>
      </c>
    </row>
    <row r="185" spans="4:10" x14ac:dyDescent="0.25">
      <c r="E185" s="2">
        <v>-5.1690000000000005</v>
      </c>
      <c r="F185" s="2"/>
      <c r="G185" s="2"/>
      <c r="H185" s="2">
        <v>7.0000000000000007E-2</v>
      </c>
      <c r="I185" s="2">
        <v>21.2</v>
      </c>
      <c r="J185" s="2">
        <v>5.5362442142665635</v>
      </c>
    </row>
    <row r="186" spans="4:10" x14ac:dyDescent="0.25">
      <c r="E186" s="2">
        <v>-5.0510000000000002</v>
      </c>
      <c r="F186" s="2"/>
      <c r="G186" s="2"/>
      <c r="H186" s="2">
        <v>7.0000000000000007E-2</v>
      </c>
      <c r="I186" s="2">
        <v>26.500000000000004</v>
      </c>
      <c r="J186" s="2">
        <v>5.6648036153074184</v>
      </c>
    </row>
    <row r="187" spans="4:10" x14ac:dyDescent="0.25">
      <c r="E187" s="2">
        <v>-4.9130000000000003</v>
      </c>
      <c r="F187" s="2"/>
      <c r="G187" s="2"/>
      <c r="H187" s="2">
        <v>7.0000000000000007E-2</v>
      </c>
      <c r="I187" s="2">
        <v>31.8</v>
      </c>
      <c r="J187" s="2">
        <v>5.818075283115542</v>
      </c>
    </row>
    <row r="188" spans="4:10" x14ac:dyDescent="0.25">
      <c r="E188" s="2">
        <v>-4.734</v>
      </c>
      <c r="F188" s="2"/>
      <c r="G188" s="2"/>
      <c r="H188" s="2">
        <v>7.0000000000000007E-2</v>
      </c>
      <c r="I188" s="2">
        <v>37.099999999999994</v>
      </c>
      <c r="J188" s="2">
        <v>5.9941638282582845</v>
      </c>
    </row>
    <row r="189" spans="4:10" x14ac:dyDescent="0.25">
      <c r="E189" s="2">
        <v>-4.5709999999999997</v>
      </c>
      <c r="F189" s="2"/>
      <c r="G189" s="2"/>
      <c r="H189" s="2">
        <v>7.0000000000000007E-2</v>
      </c>
      <c r="I189" s="2">
        <v>42.4</v>
      </c>
      <c r="J189" s="2">
        <v>6.1911226768656427</v>
      </c>
    </row>
    <row r="190" spans="4:10" x14ac:dyDescent="0.25">
      <c r="E190" s="2">
        <v>-4.4009999999999998</v>
      </c>
      <c r="F190" s="2"/>
      <c r="G190" s="2"/>
      <c r="H190" s="2">
        <v>7.0000000000000007E-2</v>
      </c>
      <c r="I190" s="2">
        <v>47.7</v>
      </c>
      <c r="J190" s="2">
        <v>6.4070273918565395</v>
      </c>
    </row>
    <row r="191" spans="4:10" x14ac:dyDescent="0.25">
      <c r="E191" s="2">
        <v>-4.2050000000000001</v>
      </c>
      <c r="F191" s="2"/>
      <c r="G191" s="2"/>
      <c r="H191" s="2">
        <v>7.0000000000000007E-2</v>
      </c>
      <c r="I191" s="2">
        <v>53.000000000000007</v>
      </c>
      <c r="J191" s="2">
        <v>6.6400301204136127</v>
      </c>
    </row>
    <row r="192" spans="4:10" x14ac:dyDescent="0.25">
      <c r="E192" s="2">
        <v>-3.9859999999999998</v>
      </c>
      <c r="F192" s="2"/>
      <c r="G192" s="2"/>
      <c r="H192" s="2">
        <v>7.0000000000000007E-2</v>
      </c>
      <c r="I192" s="2">
        <v>58.3</v>
      </c>
      <c r="J192" s="2">
        <v>6.8883960397178097</v>
      </c>
    </row>
    <row r="193" spans="5:10" x14ac:dyDescent="0.25">
      <c r="E193" s="2">
        <v>-3.734</v>
      </c>
      <c r="F193" s="2"/>
      <c r="G193" s="2"/>
      <c r="H193" s="2">
        <v>7.0000000000000007E-2</v>
      </c>
      <c r="I193" s="2">
        <v>63.6</v>
      </c>
      <c r="J193" s="2">
        <v>7.1505244562899026</v>
      </c>
    </row>
    <row r="194" spans="5:10" x14ac:dyDescent="0.25">
      <c r="E194" s="2">
        <v>-3.4000000000000004</v>
      </c>
      <c r="F194" s="2"/>
      <c r="G194" s="2"/>
      <c r="H194" s="2">
        <v>7.0000000000000007E-2</v>
      </c>
      <c r="I194" s="2">
        <v>68.900000000000006</v>
      </c>
      <c r="J194" s="2">
        <v>7.4249579123386287</v>
      </c>
    </row>
    <row r="195" spans="5:10" x14ac:dyDescent="0.25">
      <c r="E195" s="2">
        <v>-3.1189999999999998</v>
      </c>
      <c r="F195" s="2"/>
      <c r="G195" s="2"/>
      <c r="H195" s="2">
        <v>7.0000000000000007E-2</v>
      </c>
      <c r="I195" s="2">
        <v>74.199999999999989</v>
      </c>
      <c r="J195" s="2">
        <v>7.7103826104804938</v>
      </c>
    </row>
    <row r="196" spans="5:10" x14ac:dyDescent="0.25">
      <c r="E196" s="2">
        <v>-2.6349999999999998</v>
      </c>
      <c r="F196" s="2"/>
      <c r="G196" s="2"/>
      <c r="H196" s="2">
        <v>7.0000000000000007E-2</v>
      </c>
      <c r="I196" s="2">
        <v>79.5</v>
      </c>
      <c r="J196" s="2">
        <v>8.0056230238501733</v>
      </c>
    </row>
    <row r="197" spans="5:10" x14ac:dyDescent="0.25">
      <c r="E197" s="2">
        <v>-2.141</v>
      </c>
      <c r="F197" s="2"/>
      <c r="G197" s="2"/>
      <c r="H197" s="2">
        <v>7.0000000000000007E-2</v>
      </c>
      <c r="I197" s="2">
        <v>84.8</v>
      </c>
      <c r="J197" s="2">
        <v>8.3096329642168918</v>
      </c>
    </row>
    <row r="198" spans="5:10" x14ac:dyDescent="0.25">
      <c r="E198" s="2">
        <v>-1.476</v>
      </c>
      <c r="F198" s="2"/>
      <c r="G198" s="2"/>
      <c r="H198" s="2">
        <v>7.0000000000000007E-2</v>
      </c>
      <c r="I198" s="2">
        <v>90.1</v>
      </c>
      <c r="J198" s="2">
        <v>8.621484790916238</v>
      </c>
    </row>
    <row r="199" spans="5:10" x14ac:dyDescent="0.25">
      <c r="E199" s="2">
        <v>3.3620000000000001</v>
      </c>
      <c r="F199" s="2"/>
      <c r="G199" s="2"/>
      <c r="H199" s="2">
        <v>7.0000000000000007E-2</v>
      </c>
      <c r="I199" s="2">
        <v>84.8</v>
      </c>
      <c r="J199" s="2">
        <v>8.3096329642168918</v>
      </c>
    </row>
    <row r="200" spans="5:10" x14ac:dyDescent="0.25">
      <c r="E200" s="2">
        <v>3.6120000000000001</v>
      </c>
      <c r="F200" s="2"/>
      <c r="G200" s="2"/>
      <c r="H200" s="2">
        <v>7.0000000000000007E-2</v>
      </c>
      <c r="I200" s="2">
        <v>79.5</v>
      </c>
      <c r="J200" s="2">
        <v>8.0056230238501733</v>
      </c>
    </row>
    <row r="201" spans="5:10" x14ac:dyDescent="0.25">
      <c r="E201" s="2">
        <v>3.8740000000000006</v>
      </c>
      <c r="F201" s="2"/>
      <c r="G201" s="2"/>
      <c r="H201" s="2">
        <v>7.0000000000000007E-2</v>
      </c>
      <c r="I201" s="2">
        <v>74.199999999999989</v>
      </c>
      <c r="J201" s="2">
        <v>7.7103826104804938</v>
      </c>
    </row>
    <row r="202" spans="5:10" x14ac:dyDescent="0.25">
      <c r="E202" s="2">
        <v>4.0760000000000005</v>
      </c>
      <c r="F202" s="2"/>
      <c r="G202" s="2"/>
      <c r="H202" s="2">
        <v>7.0000000000000007E-2</v>
      </c>
      <c r="I202" s="2">
        <v>68.900000000000006</v>
      </c>
      <c r="J202" s="2">
        <v>7.4249579123386287</v>
      </c>
    </row>
    <row r="203" spans="5:10" x14ac:dyDescent="0.25">
      <c r="E203" s="2">
        <v>4.2889999999999997</v>
      </c>
      <c r="F203" s="2"/>
      <c r="G203" s="2"/>
      <c r="H203" s="2">
        <v>7.0000000000000007E-2</v>
      </c>
      <c r="I203" s="2">
        <v>63.6</v>
      </c>
      <c r="J203" s="2">
        <v>7.1505244562899026</v>
      </c>
    </row>
    <row r="204" spans="5:10" x14ac:dyDescent="0.25">
      <c r="E204" s="2">
        <v>4.4599999999999991</v>
      </c>
      <c r="F204" s="2"/>
      <c r="G204" s="2"/>
      <c r="H204" s="2">
        <v>7.0000000000000007E-2</v>
      </c>
      <c r="I204" s="2">
        <v>58.3</v>
      </c>
      <c r="J204" s="2">
        <v>6.8883960397178097</v>
      </c>
    </row>
    <row r="205" spans="5:10" x14ac:dyDescent="0.25">
      <c r="E205" s="2">
        <v>4.581999999999999</v>
      </c>
      <c r="F205" s="2"/>
      <c r="G205" s="2"/>
      <c r="H205" s="2">
        <v>7.0000000000000007E-2</v>
      </c>
      <c r="I205" s="2">
        <v>53.000000000000007</v>
      </c>
      <c r="J205" s="2">
        <v>6.6400301204136127</v>
      </c>
    </row>
    <row r="206" spans="5:10" x14ac:dyDescent="0.25">
      <c r="E206" s="2">
        <v>4.7040000000000006</v>
      </c>
      <c r="F206" s="2"/>
      <c r="G206" s="2"/>
      <c r="H206" s="2">
        <v>7.0000000000000007E-2</v>
      </c>
      <c r="I206" s="2">
        <v>47.7</v>
      </c>
      <c r="J206" s="2">
        <v>6.4070273918565395</v>
      </c>
    </row>
    <row r="207" spans="5:10" x14ac:dyDescent="0.25">
      <c r="E207" s="2">
        <v>4.8260000000000005</v>
      </c>
      <c r="F207" s="2"/>
      <c r="G207" s="2"/>
      <c r="H207" s="2">
        <v>7.0000000000000007E-2</v>
      </c>
      <c r="I207" s="2">
        <v>42.4</v>
      </c>
      <c r="J207" s="2">
        <v>6.1911226768656427</v>
      </c>
    </row>
    <row r="208" spans="5:10" x14ac:dyDescent="0.25">
      <c r="E208" s="2">
        <v>4.9420000000000002</v>
      </c>
      <c r="F208" s="2"/>
      <c r="G208" s="2"/>
      <c r="H208" s="2">
        <v>7.0000000000000007E-2</v>
      </c>
      <c r="I208" s="2">
        <v>37.099999999999994</v>
      </c>
      <c r="J208" s="2">
        <v>5.9941638282582845</v>
      </c>
    </row>
    <row r="209" spans="5:10" x14ac:dyDescent="0.25">
      <c r="E209" s="2">
        <v>5.0879999999999992</v>
      </c>
      <c r="F209" s="2"/>
      <c r="G209" s="2"/>
      <c r="H209" s="2">
        <v>7.0000000000000007E-2</v>
      </c>
      <c r="I209" s="2">
        <v>31.8</v>
      </c>
      <c r="J209" s="2">
        <v>5.818075283115542</v>
      </c>
    </row>
    <row r="210" spans="5:10" x14ac:dyDescent="0.25">
      <c r="E210" s="2">
        <v>5.1739999999999995</v>
      </c>
      <c r="F210" s="2"/>
      <c r="G210" s="2"/>
      <c r="H210" s="2">
        <v>7.0000000000000007E-2</v>
      </c>
      <c r="I210" s="2">
        <v>26.500000000000004</v>
      </c>
      <c r="J210" s="2">
        <v>5.6648036153074184</v>
      </c>
    </row>
    <row r="211" spans="5:10" x14ac:dyDescent="0.25">
      <c r="E211" s="2">
        <v>5.2469999999999999</v>
      </c>
      <c r="F211" s="2"/>
      <c r="G211" s="2"/>
      <c r="H211" s="2">
        <v>7.0000000000000007E-2</v>
      </c>
      <c r="I211" s="2">
        <v>21.2</v>
      </c>
      <c r="J211" s="2">
        <v>5.5362442142665635</v>
      </c>
    </row>
    <row r="212" spans="5:10" x14ac:dyDescent="0.25">
      <c r="E212" s="2">
        <v>5.3390000000000004</v>
      </c>
      <c r="F212" s="2"/>
      <c r="G212" s="2"/>
      <c r="H212" s="2">
        <v>7.0000000000000007E-2</v>
      </c>
      <c r="I212" s="2">
        <v>15.9</v>
      </c>
      <c r="J212" s="2">
        <v>5.4341512676774109</v>
      </c>
    </row>
    <row r="213" spans="5:10" x14ac:dyDescent="0.25">
      <c r="E213" s="2">
        <v>5.4060000000000006</v>
      </c>
      <c r="F213" s="2"/>
      <c r="G213" s="2"/>
      <c r="H213" s="2">
        <v>7.0000000000000007E-2</v>
      </c>
      <c r="I213" s="2">
        <v>10.6</v>
      </c>
      <c r="J213" s="2">
        <v>5.3600373133029589</v>
      </c>
    </row>
    <row r="214" spans="5:10" x14ac:dyDescent="0.25">
      <c r="E214" s="2">
        <v>5.4610000000000003</v>
      </c>
      <c r="F214" s="2"/>
      <c r="G214" s="2"/>
      <c r="H214" s="2">
        <v>7.0000000000000007E-2</v>
      </c>
      <c r="I214" s="2">
        <v>5.3</v>
      </c>
      <c r="J214" s="2">
        <v>5.315072906367325</v>
      </c>
    </row>
    <row r="215" spans="5:10" x14ac:dyDescent="0.25">
      <c r="E215" s="2">
        <v>5.4849999999999994</v>
      </c>
      <c r="F215" s="2"/>
      <c r="G215" s="2"/>
      <c r="H215" s="2">
        <v>7.0000000000000007E-2</v>
      </c>
      <c r="I215" s="2">
        <v>0</v>
      </c>
      <c r="J215" s="2">
        <v>5.3000000000000007</v>
      </c>
    </row>
    <row r="216" spans="5:10" x14ac:dyDescent="0.25">
      <c r="E216" s="2"/>
      <c r="F216" s="2">
        <v>-5.2480000000000002</v>
      </c>
      <c r="G216" s="2">
        <v>5.2480000000000002</v>
      </c>
      <c r="H216" s="2">
        <v>7.0000000000000007E-2</v>
      </c>
      <c r="I216" s="2">
        <v>0</v>
      </c>
      <c r="J216" s="2">
        <v>5.3000000000000007</v>
      </c>
    </row>
    <row r="217" spans="5:10" x14ac:dyDescent="0.25">
      <c r="E217" s="2"/>
      <c r="F217" s="2">
        <v>-5.1139999999999999</v>
      </c>
      <c r="G217" s="2">
        <v>5.1139999999999999</v>
      </c>
      <c r="H217" s="2">
        <v>7.0000000000000007E-2</v>
      </c>
      <c r="I217" s="2">
        <v>5.3</v>
      </c>
      <c r="J217" s="2">
        <v>5.315072906367325</v>
      </c>
    </row>
    <row r="218" spans="5:10" x14ac:dyDescent="0.25">
      <c r="E218" s="2"/>
      <c r="F218" s="2">
        <v>-5.0220000000000002</v>
      </c>
      <c r="G218" s="2">
        <v>5.0220000000000002</v>
      </c>
      <c r="H218" s="2">
        <v>7.0000000000000007E-2</v>
      </c>
      <c r="I218" s="2">
        <v>10.6</v>
      </c>
      <c r="J218" s="2">
        <v>5.3600373133029589</v>
      </c>
    </row>
    <row r="219" spans="5:10" x14ac:dyDescent="0.25">
      <c r="E219" s="2"/>
      <c r="F219" s="2">
        <v>-4.8819999999999997</v>
      </c>
      <c r="G219" s="2">
        <v>4.8819999999999997</v>
      </c>
      <c r="H219" s="2">
        <v>7.0000000000000007E-2</v>
      </c>
      <c r="I219" s="2">
        <v>15.9</v>
      </c>
      <c r="J219" s="2">
        <v>5.4341512676774109</v>
      </c>
    </row>
    <row r="220" spans="5:10" x14ac:dyDescent="0.25">
      <c r="E220" s="2"/>
      <c r="F220" s="2">
        <v>-4.7229999999999999</v>
      </c>
      <c r="G220" s="2">
        <v>4.7229999999999999</v>
      </c>
      <c r="H220" s="2">
        <v>7.0000000000000007E-2</v>
      </c>
      <c r="I220" s="2">
        <v>21.2</v>
      </c>
      <c r="J220" s="2">
        <v>5.5362442142665635</v>
      </c>
    </row>
    <row r="221" spans="5:10" x14ac:dyDescent="0.25">
      <c r="E221" s="2"/>
      <c r="F221" s="2">
        <v>-4.577</v>
      </c>
      <c r="G221" s="2">
        <v>4.577</v>
      </c>
      <c r="H221" s="2">
        <v>7.0000000000000007E-2</v>
      </c>
      <c r="I221" s="2">
        <v>26.500000000000004</v>
      </c>
      <c r="J221" s="2">
        <v>5.6648036153074184</v>
      </c>
    </row>
    <row r="222" spans="5:10" x14ac:dyDescent="0.25">
      <c r="E222" s="2"/>
      <c r="F222" s="2">
        <v>-4.3760000000000003</v>
      </c>
      <c r="G222" s="2">
        <v>4.3760000000000003</v>
      </c>
      <c r="H222" s="2">
        <v>7.0000000000000007E-2</v>
      </c>
      <c r="I222" s="2">
        <v>31.8</v>
      </c>
      <c r="J222" s="2">
        <v>5.818075283115542</v>
      </c>
    </row>
    <row r="223" spans="5:10" x14ac:dyDescent="0.25">
      <c r="E223" s="2"/>
      <c r="F223" s="2">
        <v>-4.1379999999999999</v>
      </c>
      <c r="G223" s="2">
        <v>4.1379999999999999</v>
      </c>
      <c r="H223" s="2">
        <v>7.0000000000000007E-2</v>
      </c>
      <c r="I223" s="2">
        <v>37.099999999999994</v>
      </c>
      <c r="J223" s="2">
        <v>5.9941638282582845</v>
      </c>
    </row>
    <row r="224" spans="5:10" x14ac:dyDescent="0.25">
      <c r="E224" s="2"/>
      <c r="F224" s="2">
        <v>-3.8940000000000001</v>
      </c>
      <c r="G224" s="2">
        <v>3.8940000000000001</v>
      </c>
      <c r="H224" s="2">
        <v>7.0000000000000007E-2</v>
      </c>
      <c r="I224" s="2">
        <v>42.4</v>
      </c>
      <c r="J224" s="2">
        <v>6.1911226768656427</v>
      </c>
    </row>
    <row r="225" spans="5:10" x14ac:dyDescent="0.25">
      <c r="E225" s="2"/>
      <c r="F225" s="2">
        <v>-3.6189999999999998</v>
      </c>
      <c r="G225" s="2">
        <v>3.6189999999999998</v>
      </c>
      <c r="H225" s="2">
        <v>7.0000000000000007E-2</v>
      </c>
      <c r="I225" s="2">
        <v>47.7</v>
      </c>
      <c r="J225" s="2">
        <v>6.4070273918565395</v>
      </c>
    </row>
    <row r="226" spans="5:10" x14ac:dyDescent="0.25">
      <c r="E226" s="2"/>
      <c r="F226" s="2">
        <v>-3.3569999999999998</v>
      </c>
      <c r="G226" s="2">
        <v>3.3569999999999998</v>
      </c>
      <c r="H226" s="2">
        <v>7.0000000000000007E-2</v>
      </c>
      <c r="I226" s="2">
        <v>53.000000000000007</v>
      </c>
      <c r="J226" s="2">
        <v>6.6400301204136127</v>
      </c>
    </row>
    <row r="227" spans="5:10" x14ac:dyDescent="0.25">
      <c r="E227" s="2"/>
      <c r="F227" s="2">
        <v>-3.0819999999999999</v>
      </c>
      <c r="G227" s="2">
        <v>3.0819999999999999</v>
      </c>
      <c r="H227" s="2">
        <v>7.0000000000000007E-2</v>
      </c>
      <c r="I227" s="2">
        <v>58.3</v>
      </c>
      <c r="J227" s="2">
        <v>6.8883960397178097</v>
      </c>
    </row>
    <row r="228" spans="5:10" x14ac:dyDescent="0.25">
      <c r="E228" s="2"/>
      <c r="F228" s="2">
        <v>-2.7469999999999999</v>
      </c>
      <c r="G228" s="2">
        <v>2.7469999999999999</v>
      </c>
      <c r="H228" s="2">
        <v>7.0000000000000007E-2</v>
      </c>
      <c r="I228" s="2">
        <v>63.6</v>
      </c>
      <c r="J228" s="2">
        <v>7.1505244562899026</v>
      </c>
    </row>
    <row r="229" spans="5:10" x14ac:dyDescent="0.25">
      <c r="E229" s="2"/>
      <c r="F229" s="2">
        <v>-2.3619999999999997</v>
      </c>
      <c r="G229" s="2">
        <v>2.3619999999999997</v>
      </c>
      <c r="H229" s="2">
        <v>7.0000000000000007E-2</v>
      </c>
      <c r="I229" s="2">
        <v>68.900000000000006</v>
      </c>
      <c r="J229" s="2">
        <v>7.4249579123386287</v>
      </c>
    </row>
    <row r="230" spans="5:10" x14ac:dyDescent="0.25">
      <c r="E230" s="2"/>
      <c r="F230" s="2">
        <v>-1.96</v>
      </c>
      <c r="G230" s="2">
        <v>1.96</v>
      </c>
      <c r="H230" s="2">
        <v>7.0000000000000007E-2</v>
      </c>
      <c r="I230" s="2">
        <v>74.199999999999989</v>
      </c>
      <c r="J230" s="2">
        <v>7.7103826104804938</v>
      </c>
    </row>
    <row r="231" spans="5:10" x14ac:dyDescent="0.25">
      <c r="E231" s="2"/>
      <c r="F231" s="2">
        <v>-1.5689999999999995</v>
      </c>
      <c r="G231" s="2">
        <v>1.5689999999999995</v>
      </c>
      <c r="H231" s="2">
        <v>7.0000000000000007E-2</v>
      </c>
      <c r="I231" s="2">
        <v>79.5</v>
      </c>
      <c r="J231" s="2">
        <v>8.0056230238501733</v>
      </c>
    </row>
    <row r="232" spans="5:10" x14ac:dyDescent="0.25">
      <c r="E232" s="2"/>
      <c r="F232" s="2">
        <v>-1.1480000000000006</v>
      </c>
      <c r="G232" s="2">
        <v>1.1480000000000006</v>
      </c>
      <c r="H232" s="2">
        <v>7.0000000000000007E-2</v>
      </c>
      <c r="I232" s="2">
        <v>84.8</v>
      </c>
      <c r="J232" s="2">
        <v>8.3096329642168918</v>
      </c>
    </row>
    <row r="233" spans="5:10" x14ac:dyDescent="0.25">
      <c r="E233" s="2"/>
      <c r="F233" s="2">
        <v>-0.64800000000000058</v>
      </c>
      <c r="G233" s="2">
        <v>0.64800000000000058</v>
      </c>
      <c r="H233" s="2">
        <v>7.0000000000000007E-2</v>
      </c>
      <c r="I233" s="2">
        <v>90.1</v>
      </c>
      <c r="J233" s="2">
        <v>8.621484790916238</v>
      </c>
    </row>
    <row r="234" spans="5:10" x14ac:dyDescent="0.25">
      <c r="E234" s="2"/>
      <c r="F234" s="2">
        <v>-2.0000000000000462E-2</v>
      </c>
      <c r="G234" s="2">
        <v>2.0000000000000462E-2</v>
      </c>
      <c r="H234" s="2">
        <v>7.0000000000000007E-2</v>
      </c>
      <c r="I234" s="2">
        <v>95.4</v>
      </c>
      <c r="J234" s="2">
        <v>8.9403579346690591</v>
      </c>
    </row>
    <row r="235" spans="5:10" x14ac:dyDescent="0.25">
      <c r="E235" s="2"/>
      <c r="F235" s="2">
        <v>0.76100000000000012</v>
      </c>
      <c r="G235" s="2">
        <v>-0.76100000000000012</v>
      </c>
      <c r="H235" s="2">
        <v>7.0000000000000007E-2</v>
      </c>
      <c r="I235" s="2">
        <v>100.7</v>
      </c>
      <c r="J235" s="2">
        <v>9.2655275079188009</v>
      </c>
    </row>
    <row r="236" spans="5:10" x14ac:dyDescent="0.25">
      <c r="E236" s="2"/>
      <c r="F236" s="2">
        <v>2.8049999999999997</v>
      </c>
      <c r="G236" s="2">
        <v>-2.8049999999999997</v>
      </c>
      <c r="H236" s="2">
        <v>7.0000000000000007E-2</v>
      </c>
      <c r="I236" s="2">
        <v>95.4</v>
      </c>
      <c r="J236" s="2">
        <v>8.9403579346690591</v>
      </c>
    </row>
    <row r="237" spans="5:10" x14ac:dyDescent="0.25">
      <c r="E237" s="2"/>
      <c r="F237" s="2">
        <v>3.1769999999999996</v>
      </c>
      <c r="G237" s="2">
        <v>-3.1769999999999996</v>
      </c>
      <c r="H237" s="2">
        <v>7.0000000000000007E-2</v>
      </c>
      <c r="I237" s="2">
        <v>90.1</v>
      </c>
      <c r="J237" s="2">
        <v>8.621484790916238</v>
      </c>
    </row>
    <row r="238" spans="5:10" x14ac:dyDescent="0.25">
      <c r="E238" s="2"/>
      <c r="F238" s="2">
        <v>3.5310000000000006</v>
      </c>
      <c r="G238" s="2">
        <v>-3.5310000000000006</v>
      </c>
      <c r="H238" s="2">
        <v>7.0000000000000007E-2</v>
      </c>
      <c r="I238" s="2">
        <v>84.8</v>
      </c>
      <c r="J238" s="2">
        <v>8.3096329642168918</v>
      </c>
    </row>
    <row r="239" spans="5:10" x14ac:dyDescent="0.25">
      <c r="E239" s="2"/>
      <c r="F239" s="2">
        <v>3.7690000000000001</v>
      </c>
      <c r="G239" s="2">
        <v>-3.7690000000000001</v>
      </c>
      <c r="H239" s="2">
        <v>7.0000000000000007E-2</v>
      </c>
      <c r="I239" s="2">
        <v>79.5</v>
      </c>
      <c r="J239" s="2">
        <v>8.0056230238501733</v>
      </c>
    </row>
    <row r="240" spans="5:10" x14ac:dyDescent="0.25">
      <c r="E240" s="2"/>
      <c r="F240" s="2">
        <v>3.9770000000000003</v>
      </c>
      <c r="G240" s="2">
        <v>-3.9770000000000003</v>
      </c>
      <c r="H240" s="2">
        <v>7.0000000000000007E-2</v>
      </c>
      <c r="I240" s="2">
        <v>74.199999999999989</v>
      </c>
      <c r="J240" s="2">
        <v>7.7103826104804938</v>
      </c>
    </row>
    <row r="241" spans="5:10" x14ac:dyDescent="0.25">
      <c r="E241" s="2"/>
      <c r="F241" s="2">
        <v>4.1269999999999989</v>
      </c>
      <c r="G241" s="2">
        <v>-4.1269999999999989</v>
      </c>
      <c r="H241" s="2">
        <v>7.0000000000000007E-2</v>
      </c>
      <c r="I241" s="2">
        <v>68.900000000000006</v>
      </c>
      <c r="J241" s="2">
        <v>7.4249579123386287</v>
      </c>
    </row>
    <row r="242" spans="5:10" x14ac:dyDescent="0.25">
      <c r="E242" s="2"/>
      <c r="F242" s="2">
        <v>4.3339999999999996</v>
      </c>
      <c r="G242" s="2">
        <v>-4.3339999999999996</v>
      </c>
      <c r="H242" s="2">
        <v>7.0000000000000007E-2</v>
      </c>
      <c r="I242" s="2">
        <v>63.6</v>
      </c>
      <c r="J242" s="2">
        <v>7.1505244562899026</v>
      </c>
    </row>
    <row r="243" spans="5:10" x14ac:dyDescent="0.25">
      <c r="E243" s="2"/>
      <c r="F243" s="2">
        <v>4.4809999999999999</v>
      </c>
      <c r="G243" s="2">
        <v>-4.4809999999999999</v>
      </c>
      <c r="H243" s="2">
        <v>7.0000000000000007E-2</v>
      </c>
      <c r="I243" s="2">
        <v>58.3</v>
      </c>
      <c r="J243" s="2">
        <v>6.8883960397178097</v>
      </c>
    </row>
    <row r="244" spans="5:10" x14ac:dyDescent="0.25">
      <c r="E244" s="2"/>
      <c r="F244" s="2">
        <v>4.6109999999999989</v>
      </c>
      <c r="G244" s="2">
        <v>-4.6109999999999989</v>
      </c>
      <c r="H244" s="2">
        <v>7.0000000000000007E-2</v>
      </c>
      <c r="I244" s="2">
        <v>53.000000000000007</v>
      </c>
      <c r="J244" s="2">
        <v>6.6400301204136127</v>
      </c>
    </row>
    <row r="245" spans="5:10" x14ac:dyDescent="0.25">
      <c r="E245" s="2"/>
      <c r="F245" s="2">
        <v>4.7409999999999997</v>
      </c>
      <c r="G245" s="2">
        <v>-4.7409999999999997</v>
      </c>
      <c r="H245" s="2">
        <v>7.0000000000000007E-2</v>
      </c>
      <c r="I245" s="2">
        <v>47.7</v>
      </c>
      <c r="J245" s="2">
        <v>6.4070273918565395</v>
      </c>
    </row>
    <row r="246" spans="5:10" x14ac:dyDescent="0.25">
      <c r="E246" s="2"/>
      <c r="F246" s="2">
        <v>4.8509999999999991</v>
      </c>
      <c r="G246" s="2">
        <v>-4.8509999999999991</v>
      </c>
      <c r="H246" s="2">
        <v>7.0000000000000007E-2</v>
      </c>
      <c r="I246" s="2">
        <v>42.4</v>
      </c>
      <c r="J246" s="2">
        <v>6.1911226768656427</v>
      </c>
    </row>
    <row r="247" spans="5:10" x14ac:dyDescent="0.25">
      <c r="E247" s="2"/>
      <c r="F247" s="2">
        <v>4.9409999999999989</v>
      </c>
      <c r="G247" s="2">
        <v>-4.9409999999999989</v>
      </c>
      <c r="H247" s="2">
        <v>7.0000000000000007E-2</v>
      </c>
      <c r="I247" s="2">
        <v>37.099999999999994</v>
      </c>
      <c r="J247" s="2">
        <v>5.9941638282582845</v>
      </c>
    </row>
    <row r="248" spans="5:10" x14ac:dyDescent="0.25">
      <c r="E248" s="2"/>
      <c r="F248" s="2">
        <v>5.0709999999999997</v>
      </c>
      <c r="G248" s="2">
        <v>-5.0709999999999997</v>
      </c>
      <c r="H248" s="2">
        <v>7.0000000000000007E-2</v>
      </c>
      <c r="I248" s="2">
        <v>31.8</v>
      </c>
      <c r="J248" s="2">
        <v>5.818075283115542</v>
      </c>
    </row>
    <row r="249" spans="5:10" x14ac:dyDescent="0.25">
      <c r="E249" s="2"/>
      <c r="F249" s="2">
        <v>5.1479999999999997</v>
      </c>
      <c r="G249" s="2">
        <v>-5.1479999999999997</v>
      </c>
      <c r="H249" s="2">
        <v>7.0000000000000007E-2</v>
      </c>
      <c r="I249" s="2">
        <v>26.500000000000004</v>
      </c>
      <c r="J249" s="2">
        <v>5.6648036153074184</v>
      </c>
    </row>
    <row r="250" spans="5:10" x14ac:dyDescent="0.25">
      <c r="E250" s="2"/>
      <c r="F250" s="2">
        <v>5.2170000000000005</v>
      </c>
      <c r="G250" s="2">
        <v>-5.2170000000000005</v>
      </c>
      <c r="H250" s="2">
        <v>7.0000000000000007E-2</v>
      </c>
      <c r="I250" s="2">
        <v>21.2</v>
      </c>
      <c r="J250" s="2">
        <v>5.5362442142665635</v>
      </c>
    </row>
    <row r="251" spans="5:10" x14ac:dyDescent="0.25">
      <c r="E251" s="2"/>
      <c r="F251" s="2">
        <v>5.298</v>
      </c>
      <c r="G251" s="2">
        <v>-5.298</v>
      </c>
      <c r="H251" s="2">
        <v>7.0000000000000007E-2</v>
      </c>
      <c r="I251" s="2">
        <v>15.9</v>
      </c>
      <c r="J251" s="2">
        <v>5.4341512676774109</v>
      </c>
    </row>
    <row r="252" spans="5:10" x14ac:dyDescent="0.25">
      <c r="E252" s="2"/>
      <c r="F252" s="2">
        <v>5.363999999999999</v>
      </c>
      <c r="G252" s="2">
        <v>-5.363999999999999</v>
      </c>
      <c r="H252" s="2">
        <v>7.0000000000000007E-2</v>
      </c>
      <c r="I252" s="2">
        <v>10.6</v>
      </c>
      <c r="J252" s="2">
        <v>5.3600373133029589</v>
      </c>
    </row>
    <row r="253" spans="5:10" x14ac:dyDescent="0.25">
      <c r="E253" s="2"/>
      <c r="F253" s="2">
        <v>5.4039999999999999</v>
      </c>
      <c r="G253" s="2">
        <v>-5.4039999999999999</v>
      </c>
      <c r="H253" s="2">
        <v>7.0000000000000007E-2</v>
      </c>
      <c r="I253" s="2">
        <v>5.3</v>
      </c>
      <c r="J253" s="2">
        <v>5.315072906367325</v>
      </c>
    </row>
    <row r="254" spans="5:10" x14ac:dyDescent="0.25">
      <c r="E254" s="2"/>
      <c r="F254" s="2">
        <v>5.4489999999999998</v>
      </c>
      <c r="G254" s="2">
        <v>-5.4489999999999998</v>
      </c>
      <c r="H254" s="2">
        <v>7.0000000000000007E-2</v>
      </c>
      <c r="I254" s="2">
        <v>0</v>
      </c>
      <c r="J254" s="2">
        <v>5.3000000000000007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5A11BA-D0BA-4C84-8051-DEFC0804F167}">
  <ds:schemaRefs>
    <ds:schemaRef ds:uri="http://schemas.microsoft.com/office/2006/metadata/properties"/>
    <ds:schemaRef ds:uri="http://schemas.microsoft.com/office/infopath/2007/PartnerControls"/>
    <ds:schemaRef ds:uri="6a6967b0-c0cd-4cca-8464-f6fe0694c6db"/>
  </ds:schemaRefs>
</ds:datastoreItem>
</file>

<file path=customXml/itemProps2.xml><?xml version="1.0" encoding="utf-8"?>
<ds:datastoreItem xmlns:ds="http://schemas.openxmlformats.org/officeDocument/2006/customXml" ds:itemID="{388B9129-E7A3-4C52-B780-D18A8875CF0C}"/>
</file>

<file path=customXml/itemProps3.xml><?xml version="1.0" encoding="utf-8"?>
<ds:datastoreItem xmlns:ds="http://schemas.openxmlformats.org/officeDocument/2006/customXml" ds:itemID="{B7CA71B4-351D-4E00-91E4-5E87E03A9AC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 1</vt:lpstr>
      <vt:lpstr>Sheet 2</vt:lpstr>
      <vt:lpstr>Sheet 3</vt:lpstr>
    </vt:vector>
  </TitlesOfParts>
  <Manager/>
  <Company>University of Leeds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Abigail Bond</dc:creator>
  <cp:keywords/>
  <dc:description/>
  <cp:lastModifiedBy>Abigail Bond</cp:lastModifiedBy>
  <cp:revision/>
  <dcterms:created xsi:type="dcterms:W3CDTF">2024-11-03T10:36:28Z</dcterms:created>
  <dcterms:modified xsi:type="dcterms:W3CDTF">2025-04-28T10:19:42Z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  <property fmtid="{D5CDD505-2E9C-101B-9397-08002B2CF9AE}" pid="3" name="MediaServiceImageTags">
    <vt:lpwstr/>
  </property>
</Properties>
</file>