
<file path=[Content_Types].xml><?xml version="1.0" encoding="utf-8"?>
<Types xmlns="http://schemas.openxmlformats.org/package/2006/content-types"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3.xml" ContentType="application/vnd.openxmlformats-officedocument.drawingml.chart+xml"/>
  <Override PartName="/xl/charts/colors3.xml" ContentType="application/vnd.ms-office.chartcolorstyle+xml"/>
  <Override PartName="/xl/charts/style3.xml" ContentType="application/vnd.ms-office.chart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etnh\Desktop\"/>
    </mc:Choice>
  </mc:AlternateContent>
  <xr:revisionPtr revIDLastSave="0" documentId="13_ncr:1_{EA628C14-A140-4AAD-B7FF-B50C1B90CDB3}" xr6:coauthVersionLast="47" xr6:coauthVersionMax="47" xr10:uidLastSave="{00000000-0000-0000-0000-000000000000}"/>
  <bookViews>
    <workbookView xWindow="28680" yWindow="-120" windowWidth="29040" windowHeight="15840" activeTab="1" xr2:uid="{D8884D79-0655-4AA9-912B-D6E714AFC486}"/>
  </bookViews>
  <sheets>
    <sheet name="Lead" sheetId="1" r:id="rId1"/>
    <sheet name="Coppe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4" i="2" l="1"/>
  <c r="J33" i="2"/>
  <c r="L32" i="1"/>
  <c r="L31" i="1"/>
  <c r="J32" i="2" l="1"/>
  <c r="J31" i="2"/>
  <c r="H10" i="2"/>
  <c r="H11" i="2"/>
  <c r="H12" i="2"/>
  <c r="H13" i="2"/>
  <c r="H14" i="2"/>
  <c r="H15" i="2"/>
  <c r="H16" i="2"/>
  <c r="H17" i="2"/>
  <c r="H18" i="2"/>
  <c r="H9" i="2"/>
  <c r="F18" i="2"/>
  <c r="E18" i="2"/>
  <c r="D18" i="2"/>
  <c r="G18" i="2" s="1"/>
  <c r="E17" i="2"/>
  <c r="D17" i="2"/>
  <c r="G17" i="2" s="1"/>
  <c r="F16" i="2"/>
  <c r="E16" i="2"/>
  <c r="D16" i="2"/>
  <c r="G16" i="2" s="1"/>
  <c r="E15" i="2"/>
  <c r="D15" i="2"/>
  <c r="G15" i="2" s="1"/>
  <c r="F14" i="2"/>
  <c r="E14" i="2"/>
  <c r="D14" i="2"/>
  <c r="G14" i="2" s="1"/>
  <c r="E13" i="2"/>
  <c r="D13" i="2"/>
  <c r="G13" i="2" s="1"/>
  <c r="F12" i="2"/>
  <c r="E12" i="2"/>
  <c r="D12" i="2"/>
  <c r="G12" i="2" s="1"/>
  <c r="E11" i="2"/>
  <c r="D11" i="2"/>
  <c r="F11" i="2" s="1"/>
  <c r="F10" i="2"/>
  <c r="E10" i="2"/>
  <c r="D10" i="2"/>
  <c r="G10" i="2" s="1"/>
  <c r="E9" i="2"/>
  <c r="D9" i="2"/>
  <c r="F9" i="2" s="1"/>
  <c r="B4" i="2"/>
  <c r="L30" i="1"/>
  <c r="L29" i="1"/>
  <c r="H10" i="1"/>
  <c r="H11" i="1"/>
  <c r="H12" i="1"/>
  <c r="H13" i="1"/>
  <c r="H14" i="1"/>
  <c r="H15" i="1"/>
  <c r="H16" i="1"/>
  <c r="H17" i="1"/>
  <c r="H18" i="1"/>
  <c r="H9" i="1"/>
  <c r="E18" i="1"/>
  <c r="D18" i="1"/>
  <c r="G18" i="1" s="1"/>
  <c r="E17" i="1"/>
  <c r="D17" i="1"/>
  <c r="G17" i="1" s="1"/>
  <c r="E16" i="1"/>
  <c r="D16" i="1"/>
  <c r="G16" i="1" s="1"/>
  <c r="E15" i="1"/>
  <c r="D15" i="1"/>
  <c r="G15" i="1" s="1"/>
  <c r="E14" i="1"/>
  <c r="D14" i="1"/>
  <c r="G14" i="1" s="1"/>
  <c r="E13" i="1"/>
  <c r="D13" i="1"/>
  <c r="G13" i="1" s="1"/>
  <c r="E12" i="1"/>
  <c r="D12" i="1"/>
  <c r="G12" i="1" s="1"/>
  <c r="E11" i="1"/>
  <c r="D11" i="1"/>
  <c r="G11" i="1" s="1"/>
  <c r="E10" i="1"/>
  <c r="D10" i="1"/>
  <c r="G10" i="1" s="1"/>
  <c r="E9" i="1"/>
  <c r="D9" i="1"/>
  <c r="G9" i="1" s="1"/>
  <c r="B4" i="1"/>
  <c r="F13" i="2" l="1"/>
  <c r="F15" i="2"/>
  <c r="F17" i="2"/>
  <c r="G9" i="2"/>
  <c r="G11" i="2"/>
  <c r="F9" i="1"/>
  <c r="F11" i="1"/>
  <c r="F13" i="1"/>
  <c r="F15" i="1"/>
  <c r="F17" i="1"/>
  <c r="F10" i="1"/>
  <c r="F12" i="1"/>
  <c r="F14" i="1"/>
  <c r="F16" i="1"/>
  <c r="F18" i="1"/>
</calcChain>
</file>

<file path=xl/sharedStrings.xml><?xml version="1.0" encoding="utf-8"?>
<sst xmlns="http://schemas.openxmlformats.org/spreadsheetml/2006/main" count="50" uniqueCount="29">
  <si>
    <t>Concentration</t>
  </si>
  <si>
    <t>Ce</t>
  </si>
  <si>
    <t>Stdev</t>
  </si>
  <si>
    <t>Qe</t>
  </si>
  <si>
    <t>ppm</t>
  </si>
  <si>
    <t>%Removal</t>
  </si>
  <si>
    <t>Co</t>
  </si>
  <si>
    <t>pb 2+</t>
  </si>
  <si>
    <t>mass</t>
  </si>
  <si>
    <t>g</t>
  </si>
  <si>
    <t>V</t>
  </si>
  <si>
    <t>ml</t>
  </si>
  <si>
    <t>qe=Co-Ce/w*V</t>
  </si>
  <si>
    <t>Nat</t>
  </si>
  <si>
    <t>Ce/Qe</t>
  </si>
  <si>
    <t>Ce, Average</t>
  </si>
  <si>
    <t>Langmuir Constants:</t>
  </si>
  <si>
    <t>&gt;&gt;</t>
  </si>
  <si>
    <t>This value changes depending on the initial concentration (go with 100 ppm)</t>
  </si>
  <si>
    <t>copper Cl2cu</t>
  </si>
  <si>
    <t>l</t>
  </si>
  <si>
    <t xml:space="preserve">  </t>
  </si>
  <si>
    <t>Qmax</t>
  </si>
  <si>
    <t>KL</t>
  </si>
  <si>
    <t>RL (100 ppm)</t>
  </si>
  <si>
    <t>mg/g</t>
  </si>
  <si>
    <t>kL</t>
  </si>
  <si>
    <t>RL(200 ppm)</t>
  </si>
  <si>
    <t>Rl(200 ppm)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</si>
</sst>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3" borderId="0" xfId="0" applyFill="1"/>
    <xf numFmtId="0" fontId="1" fillId="3" borderId="0" xfId="0" applyFont="1" applyFill="1"/>
    <xf numFmtId="0" fontId="2" fillId="0" borderId="0" xfId="0" applyFont="1"/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Lead!$F$7</c:f>
              <c:strCache>
                <c:ptCount val="1"/>
                <c:pt idx="0">
                  <c:v>Qe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Lead!$D$8:$D$18</c:f>
              <c:numCache>
                <c:formatCode>General</c:formatCode>
                <c:ptCount val="11"/>
                <c:pt idx="1">
                  <c:v>0.161</c:v>
                </c:pt>
                <c:pt idx="2">
                  <c:v>0.86949999999999994</c:v>
                </c:pt>
                <c:pt idx="3">
                  <c:v>6.1579999999999995</c:v>
                </c:pt>
                <c:pt idx="4">
                  <c:v>14.901499999999999</c:v>
                </c:pt>
                <c:pt idx="5">
                  <c:v>205.51499999999999</c:v>
                </c:pt>
                <c:pt idx="6">
                  <c:v>431.16449999999998</c:v>
                </c:pt>
                <c:pt idx="7">
                  <c:v>659.2650000000001</c:v>
                </c:pt>
                <c:pt idx="8">
                  <c:v>1642.123</c:v>
                </c:pt>
                <c:pt idx="9">
                  <c:v>3661.1320000000001</c:v>
                </c:pt>
                <c:pt idx="10">
                  <c:v>9623.83</c:v>
                </c:pt>
              </c:numCache>
            </c:numRef>
          </c:xVal>
          <c:yVal>
            <c:numRef>
              <c:f>Lead!$F$8:$F$18</c:f>
              <c:numCache>
                <c:formatCode>General</c:formatCode>
                <c:ptCount val="11"/>
                <c:pt idx="1">
                  <c:v>0.24195</c:v>
                </c:pt>
                <c:pt idx="2">
                  <c:v>0.45652499999999996</c:v>
                </c:pt>
                <c:pt idx="3">
                  <c:v>2.1920999999999999</c:v>
                </c:pt>
                <c:pt idx="4">
                  <c:v>4.2549250000000001</c:v>
                </c:pt>
                <c:pt idx="5">
                  <c:v>14.72425</c:v>
                </c:pt>
                <c:pt idx="6">
                  <c:v>18.441775</c:v>
                </c:pt>
                <c:pt idx="7">
                  <c:v>17.036749999999994</c:v>
                </c:pt>
                <c:pt idx="8">
                  <c:v>17.893849999999997</c:v>
                </c:pt>
                <c:pt idx="9">
                  <c:v>16.943399999999997</c:v>
                </c:pt>
                <c:pt idx="10">
                  <c:v>18.808500000000006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92-4A29-81A1-31FABB87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60768416"/>
        <c:axId val="760762296"/>
      </c:scatterChart>
      <c:valAx>
        <c:axId val="760768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60762296"/>
        <c:crosses val="autoZero"/>
        <c:crossBetween val="midCat"/>
      </c:valAx>
      <c:valAx>
        <c:axId val="7607622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6076841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Lead!$D$9:$D$18</c:f>
              <c:numCache>
                <c:formatCode>General</c:formatCode>
                <c:ptCount val="10"/>
                <c:pt idx="0">
                  <c:v>0.161</c:v>
                </c:pt>
                <c:pt idx="1">
                  <c:v>0.86949999999999994</c:v>
                </c:pt>
                <c:pt idx="2">
                  <c:v>6.1579999999999995</c:v>
                </c:pt>
                <c:pt idx="3">
                  <c:v>14.901499999999999</c:v>
                </c:pt>
                <c:pt idx="4">
                  <c:v>205.51499999999999</c:v>
                </c:pt>
                <c:pt idx="5">
                  <c:v>431.16449999999998</c:v>
                </c:pt>
                <c:pt idx="6">
                  <c:v>659.2650000000001</c:v>
                </c:pt>
                <c:pt idx="7">
                  <c:v>1642.123</c:v>
                </c:pt>
                <c:pt idx="8">
                  <c:v>3661.1320000000001</c:v>
                </c:pt>
                <c:pt idx="9">
                  <c:v>9623.83</c:v>
                </c:pt>
              </c:numCache>
            </c:numRef>
          </c:xVal>
          <c:yVal>
            <c:numRef>
              <c:f>Lead!$H$9:$H$18</c:f>
              <c:numCache>
                <c:formatCode>General</c:formatCode>
                <c:ptCount val="10"/>
                <c:pt idx="0">
                  <c:v>0.66542674106220301</c:v>
                </c:pt>
                <c:pt idx="1">
                  <c:v>1.9046054432944528</c:v>
                </c:pt>
                <c:pt idx="2">
                  <c:v>2.8091784133935493</c:v>
                </c:pt>
                <c:pt idx="3">
                  <c:v>3.5021768891343559</c:v>
                </c:pt>
                <c:pt idx="4">
                  <c:v>13.957586973869637</c:v>
                </c:pt>
                <c:pt idx="5">
                  <c:v>23.379772283307869</c:v>
                </c:pt>
                <c:pt idx="6">
                  <c:v>38.696641084713946</c:v>
                </c:pt>
                <c:pt idx="7">
                  <c:v>91.77024508420493</c:v>
                </c:pt>
                <c:pt idx="8">
                  <c:v>216.08012559462685</c:v>
                </c:pt>
                <c:pt idx="9">
                  <c:v>511.67450886567229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8DE-48BD-B4F7-725B5CF8F6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60775976"/>
        <c:axId val="760773816"/>
      </c:scatterChart>
      <c:valAx>
        <c:axId val="7607759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60773816"/>
        <c:crosses val="autoZero"/>
        <c:crossBetween val="midCat"/>
      </c:valAx>
      <c:valAx>
        <c:axId val="760773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6077597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Copper!$F$7</c:f>
              <c:strCache>
                <c:ptCount val="1"/>
                <c:pt idx="0">
                  <c:v>Qe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Copper!$D$8:$D$18</c:f>
              <c:numCache>
                <c:formatCode>General</c:formatCode>
                <c:ptCount val="11"/>
                <c:pt idx="1">
                  <c:v>2.0845000000000002</c:v>
                </c:pt>
                <c:pt idx="2">
                  <c:v>2.141</c:v>
                </c:pt>
                <c:pt idx="3">
                  <c:v>10.177</c:v>
                </c:pt>
                <c:pt idx="4">
                  <c:v>25.343499999999999</c:v>
                </c:pt>
                <c:pt idx="5">
                  <c:v>281.26249999999999</c:v>
                </c:pt>
                <c:pt idx="6">
                  <c:v>454.00649999999996</c:v>
                </c:pt>
                <c:pt idx="7">
                  <c:v>654.43937499999993</c:v>
                </c:pt>
                <c:pt idx="8">
                  <c:v>1633.65</c:v>
                </c:pt>
                <c:pt idx="9">
                  <c:v>3642.165</c:v>
                </c:pt>
                <c:pt idx="10">
                  <c:v>9638.7687499999993</c:v>
                </c:pt>
              </c:numCache>
            </c:numRef>
          </c:xVal>
          <c:yVal>
            <c:numRef>
              <c:f>Copper!$F$8:$F$18</c:f>
              <c:numCache>
                <c:formatCode>General</c:formatCode>
                <c:ptCount val="11"/>
                <c:pt idx="1">
                  <c:v>0.14577499999999999</c:v>
                </c:pt>
                <c:pt idx="2">
                  <c:v>0.39294999999999997</c:v>
                </c:pt>
                <c:pt idx="3">
                  <c:v>1.9911499999999998</c:v>
                </c:pt>
                <c:pt idx="4">
                  <c:v>3.7328249999999996</c:v>
                </c:pt>
                <c:pt idx="5">
                  <c:v>10.936875000000001</c:v>
                </c:pt>
                <c:pt idx="6">
                  <c:v>17.299675000000004</c:v>
                </c:pt>
                <c:pt idx="7">
                  <c:v>17.278031250000005</c:v>
                </c:pt>
                <c:pt idx="8">
                  <c:v>18.317499999999995</c:v>
                </c:pt>
                <c:pt idx="9">
                  <c:v>17.891750000000002</c:v>
                </c:pt>
                <c:pt idx="10">
                  <c:v>18.061562500000036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1E7-4319-B37E-4AEC2AE63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55039976"/>
        <c:axId val="655040696"/>
      </c:scatterChart>
      <c:valAx>
        <c:axId val="6550399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040696"/>
        <c:crosses val="autoZero"/>
        <c:crossBetween val="midCat"/>
      </c:valAx>
      <c:valAx>
        <c:axId val="655040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03997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Copper!$D$9:$D$18</c:f>
              <c:numCache>
                <c:formatCode>General</c:formatCode>
                <c:ptCount val="10"/>
                <c:pt idx="0">
                  <c:v>2.0845000000000002</c:v>
                </c:pt>
                <c:pt idx="1">
                  <c:v>2.141</c:v>
                </c:pt>
                <c:pt idx="2">
                  <c:v>10.177</c:v>
                </c:pt>
                <c:pt idx="3">
                  <c:v>25.343499999999999</c:v>
                </c:pt>
                <c:pt idx="4">
                  <c:v>281.26249999999999</c:v>
                </c:pt>
                <c:pt idx="5">
                  <c:v>454.00649999999996</c:v>
                </c:pt>
                <c:pt idx="6">
                  <c:v>654.43937499999993</c:v>
                </c:pt>
                <c:pt idx="7">
                  <c:v>1633.65</c:v>
                </c:pt>
                <c:pt idx="8">
                  <c:v>3642.165</c:v>
                </c:pt>
                <c:pt idx="9">
                  <c:v>9638.7687499999993</c:v>
                </c:pt>
              </c:numCache>
            </c:numRef>
          </c:xVal>
          <c:yVal>
            <c:numRef>
              <c:f>Copper!$H$9:$H$18</c:f>
              <c:numCache>
                <c:formatCode>General</c:formatCode>
                <c:ptCount val="10"/>
                <c:pt idx="0">
                  <c:v>14.299434059338024</c:v>
                </c:pt>
                <c:pt idx="1">
                  <c:v>5.44853034737244</c:v>
                </c:pt>
                <c:pt idx="2">
                  <c:v>5.1111166913592649</c:v>
                </c:pt>
                <c:pt idx="3">
                  <c:v>6.7893619443718904</c:v>
                </c:pt>
                <c:pt idx="4">
                  <c:v>25.71689810846334</c:v>
                </c:pt>
                <c:pt idx="5">
                  <c:v>26.243643305437811</c:v>
                </c:pt>
                <c:pt idx="6">
                  <c:v>37.876964425562072</c:v>
                </c:pt>
                <c:pt idx="7">
                  <c:v>89.185205404667698</c:v>
                </c:pt>
                <c:pt idx="8">
                  <c:v>203.56672768175275</c:v>
                </c:pt>
                <c:pt idx="9">
                  <c:v>533.661954772738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84D-4CA0-94C6-297227DC3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2410240"/>
        <c:axId val="832410960"/>
      </c:scatterChart>
      <c:valAx>
        <c:axId val="832410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2410960"/>
        <c:crosses val="autoZero"/>
        <c:crossBetween val="midCat"/>
      </c:valAx>
      <c:valAx>
        <c:axId val="832410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241024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520700</xdr:colOff>
      <xdr:row>1</xdr:row>
      <xdr:rowOff>134937</xdr:rowOff>
    </xdr:from>
    <xdr:to>
      <xdr:col>24</xdr:col>
      <xdr:colOff>215900</xdr:colOff>
      <xdr:row>16</xdr:row>
      <xdr:rowOff>169862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47A3898-36D8-2604-22BC-B0B9E2DA39A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396875</xdr:colOff>
      <xdr:row>11</xdr:row>
      <xdr:rowOff>30162</xdr:rowOff>
    </xdr:from>
    <xdr:to>
      <xdr:col>17</xdr:col>
      <xdr:colOff>92075</xdr:colOff>
      <xdr:row>26</xdr:row>
      <xdr:rowOff>65087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1655C68B-1500-50E2-B1AC-D75C80DB7FA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9</xdr:col>
      <xdr:colOff>161924</xdr:colOff>
      <xdr:row>4</xdr:row>
      <xdr:rowOff>19050</xdr:rowOff>
    </xdr:from>
    <xdr:to>
      <xdr:col>16</xdr:col>
      <xdr:colOff>3174</xdr:colOff>
      <xdr:row>6</xdr:row>
      <xdr:rowOff>28575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C33EF06-2B1A-4C77-7C2A-7F1A9ADD10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53199" y="742950"/>
          <a:ext cx="42799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104775</xdr:colOff>
      <xdr:row>1</xdr:row>
      <xdr:rowOff>38100</xdr:rowOff>
    </xdr:from>
    <xdr:to>
      <xdr:col>11</xdr:col>
      <xdr:colOff>257175</xdr:colOff>
      <xdr:row>2</xdr:row>
      <xdr:rowOff>142875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78657227-7F0E-579C-F05A-DFCA38CDCB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219075"/>
          <a:ext cx="876300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192087</xdr:colOff>
      <xdr:row>1</xdr:row>
      <xdr:rowOff>39687</xdr:rowOff>
    </xdr:from>
    <xdr:to>
      <xdr:col>23</xdr:col>
      <xdr:colOff>496887</xdr:colOff>
      <xdr:row>16</xdr:row>
      <xdr:rowOff>74612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DB9CC5C-6F8E-4EE1-42C3-ED9F8A0E1EA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109537</xdr:colOff>
      <xdr:row>12</xdr:row>
      <xdr:rowOff>90487</xdr:rowOff>
    </xdr:from>
    <xdr:to>
      <xdr:col>15</xdr:col>
      <xdr:colOff>414337</xdr:colOff>
      <xdr:row>27</xdr:row>
      <xdr:rowOff>119062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18AFD2E-BA28-F63C-A80D-CEBF9429EF8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542925</xdr:colOff>
      <xdr:row>2</xdr:row>
      <xdr:rowOff>76200</xdr:rowOff>
    </xdr:from>
    <xdr:to>
      <xdr:col>11</xdr:col>
      <xdr:colOff>257175</xdr:colOff>
      <xdr:row>4</xdr:row>
      <xdr:rowOff>25400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E898B12-7B86-4A04-8A22-C81080D80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5075" y="438150"/>
          <a:ext cx="933450" cy="31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62B7C-8E68-4A3D-B848-1E52F5AB9FFB}">
  <dimension ref="A1:M32"/>
  <sheetViews>
    <sheetView workbookViewId="0">
      <selection activeCell="D28" sqref="D28"/>
    </sheetView>
  </sheetViews>
  <sheetFormatPr defaultRowHeight="14.5" x14ac:dyDescent="0.35"/>
  <cols>
    <col min="1" max="1" width="13.26953125" customWidth="1"/>
    <col min="2" max="2" width="13" customWidth="1"/>
    <col min="4" max="4" width="10.6328125" customWidth="1"/>
    <col min="7" max="7" width="11.08984375" customWidth="1"/>
    <col min="11" max="11" width="11.1796875" customWidth="1"/>
  </cols>
  <sheetData>
    <row r="1" spans="1:13" x14ac:dyDescent="0.35">
      <c r="A1" t="s">
        <v>6</v>
      </c>
      <c r="B1">
        <v>1000</v>
      </c>
      <c r="C1" t="s">
        <v>4</v>
      </c>
      <c r="D1" t="s">
        <v>7</v>
      </c>
    </row>
    <row r="2" spans="1:13" ht="16.5" x14ac:dyDescent="0.35">
      <c r="A2" t="s">
        <v>8</v>
      </c>
      <c r="B2">
        <v>0.4</v>
      </c>
      <c r="C2" t="s">
        <v>9</v>
      </c>
      <c r="D2" t="s">
        <v>7</v>
      </c>
      <c r="M2" s="4" t="s">
        <v>21</v>
      </c>
    </row>
    <row r="3" spans="1:13" x14ac:dyDescent="0.35">
      <c r="A3" t="s">
        <v>10</v>
      </c>
      <c r="B3">
        <v>20</v>
      </c>
      <c r="C3" t="s">
        <v>11</v>
      </c>
    </row>
    <row r="4" spans="1:13" x14ac:dyDescent="0.35">
      <c r="B4">
        <f>B3/1000</f>
        <v>0.02</v>
      </c>
      <c r="E4" t="s">
        <v>12</v>
      </c>
    </row>
    <row r="6" spans="1:13" x14ac:dyDescent="0.35">
      <c r="A6" t="s">
        <v>13</v>
      </c>
    </row>
    <row r="7" spans="1:13" x14ac:dyDescent="0.35">
      <c r="A7" t="s">
        <v>0</v>
      </c>
      <c r="B7" s="5" t="s">
        <v>1</v>
      </c>
      <c r="C7" s="5"/>
      <c r="D7" s="6" t="s">
        <v>15</v>
      </c>
      <c r="E7" s="5" t="s">
        <v>2</v>
      </c>
      <c r="F7" s="6" t="s">
        <v>3</v>
      </c>
    </row>
    <row r="8" spans="1:13" x14ac:dyDescent="0.35">
      <c r="A8" t="s">
        <v>4</v>
      </c>
      <c r="B8">
        <v>1</v>
      </c>
      <c r="C8">
        <v>2</v>
      </c>
      <c r="D8" s="6"/>
      <c r="E8" s="5"/>
      <c r="F8" s="6"/>
      <c r="G8" t="s">
        <v>5</v>
      </c>
      <c r="H8" s="2" t="s">
        <v>14</v>
      </c>
    </row>
    <row r="9" spans="1:13" x14ac:dyDescent="0.35">
      <c r="A9">
        <v>5</v>
      </c>
      <c r="B9">
        <v>0.17100000000000001</v>
      </c>
      <c r="C9">
        <v>0.151</v>
      </c>
      <c r="D9" s="2">
        <f>AVERAGE(B9:C9)</f>
        <v>0.161</v>
      </c>
      <c r="E9">
        <f>STDEV(B9:C9)</f>
        <v>1.4142135623730963E-2</v>
      </c>
      <c r="F9" s="2">
        <f>((A9-D9)/$B$2)*$B$4</f>
        <v>0.24195</v>
      </c>
      <c r="G9">
        <f>((A9-D9)/A9)*100</f>
        <v>96.780000000000015</v>
      </c>
      <c r="H9" s="2">
        <f>D9/F9</f>
        <v>0.66542674106220301</v>
      </c>
    </row>
    <row r="10" spans="1:13" x14ac:dyDescent="0.35">
      <c r="A10">
        <v>10</v>
      </c>
      <c r="B10">
        <v>0.874</v>
      </c>
      <c r="C10">
        <v>0.86499999999999999</v>
      </c>
      <c r="D10" s="2">
        <f t="shared" ref="D10:D18" si="0">AVERAGE(B10:C10)</f>
        <v>0.86949999999999994</v>
      </c>
      <c r="E10">
        <f t="shared" ref="E10:E18" si="1">STDEV(B10:C10)</f>
        <v>6.3639610306789338E-3</v>
      </c>
      <c r="F10" s="2">
        <f>((A10-D10)/$B$2)*$B$4</f>
        <v>0.45652499999999996</v>
      </c>
      <c r="G10">
        <f t="shared" ref="G10:G18" si="2">((A10-D10)/A10)*100</f>
        <v>91.304999999999993</v>
      </c>
      <c r="H10" s="2">
        <f t="shared" ref="H10:H18" si="3">D10/F10</f>
        <v>1.9046054432944528</v>
      </c>
    </row>
    <row r="11" spans="1:13" x14ac:dyDescent="0.35">
      <c r="A11">
        <v>50</v>
      </c>
      <c r="B11">
        <v>6.1040000000000001</v>
      </c>
      <c r="C11">
        <v>6.2119999999999997</v>
      </c>
      <c r="D11" s="2">
        <f t="shared" si="0"/>
        <v>6.1579999999999995</v>
      </c>
      <c r="E11">
        <f t="shared" si="1"/>
        <v>7.636753236814689E-2</v>
      </c>
      <c r="F11" s="2">
        <f>((A11-D11)/$B$2)*$B$4</f>
        <v>2.1920999999999999</v>
      </c>
      <c r="G11">
        <f t="shared" si="2"/>
        <v>87.683999999999997</v>
      </c>
      <c r="H11" s="2">
        <f t="shared" si="3"/>
        <v>2.8091784133935493</v>
      </c>
    </row>
    <row r="12" spans="1:13" x14ac:dyDescent="0.35">
      <c r="A12">
        <v>100</v>
      </c>
      <c r="B12">
        <v>14.866</v>
      </c>
      <c r="C12">
        <v>14.936999999999999</v>
      </c>
      <c r="D12" s="2">
        <f t="shared" si="0"/>
        <v>14.901499999999999</v>
      </c>
      <c r="E12">
        <f t="shared" si="1"/>
        <v>5.0204581464244682E-2</v>
      </c>
      <c r="F12" s="2">
        <f t="shared" ref="F12:F17" si="4">((A12-D12)/$B$2)*$B$4</f>
        <v>4.2549250000000001</v>
      </c>
      <c r="G12">
        <f t="shared" si="2"/>
        <v>85.098500000000001</v>
      </c>
      <c r="H12" s="2">
        <f t="shared" si="3"/>
        <v>3.5021768891343559</v>
      </c>
    </row>
    <row r="13" spans="1:13" x14ac:dyDescent="0.35">
      <c r="A13">
        <v>500</v>
      </c>
      <c r="B13">
        <v>204.27</v>
      </c>
      <c r="C13">
        <v>206.76</v>
      </c>
      <c r="D13" s="2">
        <f t="shared" si="0"/>
        <v>205.51499999999999</v>
      </c>
      <c r="E13">
        <f t="shared" si="1"/>
        <v>1.7606958851544896</v>
      </c>
      <c r="F13" s="2">
        <f t="shared" si="4"/>
        <v>14.72425</v>
      </c>
      <c r="G13">
        <f t="shared" si="2"/>
        <v>58.896999999999998</v>
      </c>
      <c r="H13" s="2">
        <f t="shared" si="3"/>
        <v>13.957586973869637</v>
      </c>
    </row>
    <row r="14" spans="1:13" x14ac:dyDescent="0.35">
      <c r="A14">
        <v>800</v>
      </c>
      <c r="B14">
        <v>428.65</v>
      </c>
      <c r="C14">
        <v>433.67899999999997</v>
      </c>
      <c r="D14" s="2">
        <f t="shared" si="0"/>
        <v>431.16449999999998</v>
      </c>
      <c r="E14">
        <f t="shared" si="1"/>
        <v>3.556040002587145</v>
      </c>
      <c r="F14" s="2">
        <f t="shared" si="4"/>
        <v>18.441775</v>
      </c>
      <c r="G14">
        <f t="shared" si="2"/>
        <v>46.104437500000003</v>
      </c>
      <c r="H14" s="2">
        <f t="shared" si="3"/>
        <v>23.379772283307869</v>
      </c>
    </row>
    <row r="15" spans="1:13" x14ac:dyDescent="0.35">
      <c r="A15">
        <v>1000</v>
      </c>
      <c r="B15">
        <v>653.08000000000004</v>
      </c>
      <c r="C15">
        <v>665.45</v>
      </c>
      <c r="D15" s="2">
        <f t="shared" si="0"/>
        <v>659.2650000000001</v>
      </c>
      <c r="E15">
        <f t="shared" si="1"/>
        <v>8.7469108832775966</v>
      </c>
      <c r="F15" s="2">
        <f t="shared" si="4"/>
        <v>17.036749999999994</v>
      </c>
      <c r="G15">
        <f t="shared" si="2"/>
        <v>34.073499999999989</v>
      </c>
      <c r="H15" s="2">
        <f t="shared" si="3"/>
        <v>38.696641084713946</v>
      </c>
    </row>
    <row r="16" spans="1:13" x14ac:dyDescent="0.35">
      <c r="A16">
        <v>2000</v>
      </c>
      <c r="B16">
        <v>1586.1859999999999</v>
      </c>
      <c r="C16">
        <v>1698.06</v>
      </c>
      <c r="D16" s="2">
        <f t="shared" si="0"/>
        <v>1642.123</v>
      </c>
      <c r="E16">
        <f t="shared" si="1"/>
        <v>79.106864038463826</v>
      </c>
      <c r="F16" s="2">
        <f t="shared" si="4"/>
        <v>17.893849999999997</v>
      </c>
      <c r="G16">
        <f t="shared" si="2"/>
        <v>17.893849999999997</v>
      </c>
      <c r="H16" s="2">
        <f t="shared" si="3"/>
        <v>91.77024508420493</v>
      </c>
    </row>
    <row r="17" spans="1:13" x14ac:dyDescent="0.35">
      <c r="A17" s="1">
        <v>4000</v>
      </c>
      <c r="B17" s="1">
        <v>3658.7460000000001</v>
      </c>
      <c r="C17" s="1">
        <v>3663.518</v>
      </c>
      <c r="D17" s="2">
        <f t="shared" si="0"/>
        <v>3661.1320000000001</v>
      </c>
      <c r="E17" s="1">
        <f t="shared" si="1"/>
        <v>3.3743135598221583</v>
      </c>
      <c r="F17" s="2">
        <f t="shared" si="4"/>
        <v>16.943399999999997</v>
      </c>
      <c r="G17" s="1">
        <f t="shared" si="2"/>
        <v>8.4716999999999985</v>
      </c>
      <c r="H17" s="2">
        <f t="shared" si="3"/>
        <v>216.08012559462685</v>
      </c>
    </row>
    <row r="18" spans="1:13" x14ac:dyDescent="0.35">
      <c r="A18" s="1">
        <v>10000</v>
      </c>
      <c r="B18" s="1">
        <v>9615.9480000000003</v>
      </c>
      <c r="C18" s="1">
        <v>9631.7119999999995</v>
      </c>
      <c r="D18" s="2">
        <f t="shared" si="0"/>
        <v>9623.83</v>
      </c>
      <c r="E18" s="1">
        <f t="shared" si="1"/>
        <v>11.14683129862418</v>
      </c>
      <c r="F18" s="2">
        <f>((A18-D18)/$B$2)*$B$4</f>
        <v>18.808500000000006</v>
      </c>
      <c r="G18" s="1">
        <f t="shared" si="2"/>
        <v>3.7617000000000003</v>
      </c>
      <c r="H18" s="2">
        <f t="shared" si="3"/>
        <v>511.67450886567229</v>
      </c>
    </row>
    <row r="28" spans="1:13" x14ac:dyDescent="0.35">
      <c r="K28" s="3" t="s">
        <v>16</v>
      </c>
      <c r="L28" s="2"/>
    </row>
    <row r="29" spans="1:13" x14ac:dyDescent="0.35">
      <c r="K29" s="2" t="s">
        <v>22</v>
      </c>
      <c r="L29" s="2">
        <f>1/0.0534</f>
        <v>18.726591760299623</v>
      </c>
      <c r="M29" t="s">
        <v>25</v>
      </c>
    </row>
    <row r="30" spans="1:13" x14ac:dyDescent="0.35">
      <c r="K30" s="2" t="s">
        <v>23</v>
      </c>
      <c r="L30" s="2">
        <f>1/(3.6248*L29)</f>
        <v>1.4731847274332379E-2</v>
      </c>
    </row>
    <row r="31" spans="1:13" x14ac:dyDescent="0.35">
      <c r="J31" t="s">
        <v>17</v>
      </c>
      <c r="K31" t="s">
        <v>24</v>
      </c>
      <c r="L31">
        <f>1/(1+$L$30*100)</f>
        <v>0.40433696234160266</v>
      </c>
      <c r="M31" t="s">
        <v>18</v>
      </c>
    </row>
    <row r="32" spans="1:13" x14ac:dyDescent="0.35">
      <c r="K32" t="s">
        <v>27</v>
      </c>
      <c r="L32">
        <f>1/(1+$L$30*200)</f>
        <v>0.25339746099211452</v>
      </c>
    </row>
  </sheetData>
  <mergeCells count="4">
    <mergeCell ref="B7:C7"/>
    <mergeCell ref="D7:D8"/>
    <mergeCell ref="E7:E8"/>
    <mergeCell ref="F7:F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B3CED-75C2-4593-AB08-6430B22B2759}">
  <dimension ref="A1:K34"/>
  <sheetViews>
    <sheetView tabSelected="1" workbookViewId="0">
      <selection activeCell="D29" sqref="D29"/>
    </sheetView>
  </sheetViews>
  <sheetFormatPr defaultRowHeight="14.5" x14ac:dyDescent="0.35"/>
  <cols>
    <col min="4" max="4" width="11.36328125" customWidth="1"/>
    <col min="7" max="7" width="10.26953125" customWidth="1"/>
    <col min="9" max="9" width="11.08984375" customWidth="1"/>
  </cols>
  <sheetData>
    <row r="1" spans="1:8" x14ac:dyDescent="0.35">
      <c r="A1" t="s">
        <v>6</v>
      </c>
      <c r="B1">
        <v>1000</v>
      </c>
      <c r="C1" t="s">
        <v>4</v>
      </c>
      <c r="D1" t="s">
        <v>19</v>
      </c>
    </row>
    <row r="2" spans="1:8" x14ac:dyDescent="0.35">
      <c r="A2" t="s">
        <v>8</v>
      </c>
      <c r="B2">
        <v>0.4</v>
      </c>
      <c r="C2" t="s">
        <v>9</v>
      </c>
    </row>
    <row r="3" spans="1:8" x14ac:dyDescent="0.35">
      <c r="A3" t="s">
        <v>10</v>
      </c>
      <c r="B3">
        <v>20</v>
      </c>
      <c r="C3" t="s">
        <v>11</v>
      </c>
    </row>
    <row r="4" spans="1:8" x14ac:dyDescent="0.35">
      <c r="B4">
        <f>B3/1000</f>
        <v>0.02</v>
      </c>
      <c r="C4" t="s">
        <v>20</v>
      </c>
    </row>
    <row r="6" spans="1:8" x14ac:dyDescent="0.35">
      <c r="A6" t="s">
        <v>13</v>
      </c>
    </row>
    <row r="7" spans="1:8" x14ac:dyDescent="0.35">
      <c r="A7" t="s">
        <v>0</v>
      </c>
      <c r="B7" s="5" t="s">
        <v>1</v>
      </c>
      <c r="C7" s="5"/>
      <c r="D7" s="6" t="s">
        <v>15</v>
      </c>
      <c r="E7" s="5" t="s">
        <v>2</v>
      </c>
      <c r="F7" s="6" t="s">
        <v>3</v>
      </c>
    </row>
    <row r="8" spans="1:8" x14ac:dyDescent="0.35">
      <c r="A8" t="s">
        <v>4</v>
      </c>
      <c r="B8">
        <v>1</v>
      </c>
      <c r="C8">
        <v>2</v>
      </c>
      <c r="D8" s="6"/>
      <c r="E8" s="5"/>
      <c r="F8" s="6"/>
      <c r="G8" t="s">
        <v>5</v>
      </c>
      <c r="H8" t="s">
        <v>14</v>
      </c>
    </row>
    <row r="9" spans="1:8" x14ac:dyDescent="0.35">
      <c r="A9">
        <v>5</v>
      </c>
      <c r="B9">
        <v>2.0609999999999999</v>
      </c>
      <c r="C9">
        <v>2.1080000000000001</v>
      </c>
      <c r="D9" s="2">
        <f>AVERAGE(B9:C9)</f>
        <v>2.0845000000000002</v>
      </c>
      <c r="E9">
        <f t="shared" ref="E9:E18" si="0">STDEV(B9:C9)</f>
        <v>3.3234018715767845E-2</v>
      </c>
      <c r="F9" s="2">
        <f>((A9-D9)/$B$2)*$B$4</f>
        <v>0.14577499999999999</v>
      </c>
      <c r="G9">
        <f t="shared" ref="G9:G18" si="1">((A9-D9)/A9)*100</f>
        <v>58.309999999999995</v>
      </c>
      <c r="H9">
        <f>D9/F9</f>
        <v>14.299434059338024</v>
      </c>
    </row>
    <row r="10" spans="1:8" x14ac:dyDescent="0.35">
      <c r="A10">
        <v>10</v>
      </c>
      <c r="B10">
        <v>2.2040000000000002</v>
      </c>
      <c r="C10">
        <v>2.0779999999999998</v>
      </c>
      <c r="D10" s="2">
        <f t="shared" ref="D10:D18" si="2">AVERAGE(B10:C10)</f>
        <v>2.141</v>
      </c>
      <c r="E10">
        <f t="shared" si="0"/>
        <v>8.9095454429505228E-2</v>
      </c>
      <c r="F10" s="2">
        <f t="shared" ref="F10:F18" si="3">((A10-D10)/$B$2)*$B$4</f>
        <v>0.39294999999999997</v>
      </c>
      <c r="G10">
        <f t="shared" si="1"/>
        <v>78.59</v>
      </c>
      <c r="H10">
        <f t="shared" ref="H10:H18" si="4">D10/F10</f>
        <v>5.44853034737244</v>
      </c>
    </row>
    <row r="11" spans="1:8" x14ac:dyDescent="0.35">
      <c r="A11">
        <v>50</v>
      </c>
      <c r="B11">
        <v>10.186999999999999</v>
      </c>
      <c r="C11">
        <v>10.167</v>
      </c>
      <c r="D11" s="2">
        <f t="shared" si="2"/>
        <v>10.177</v>
      </c>
      <c r="E11">
        <f t="shared" si="0"/>
        <v>1.4142135623730649E-2</v>
      </c>
      <c r="F11" s="2">
        <f t="shared" si="3"/>
        <v>1.9911499999999998</v>
      </c>
      <c r="G11">
        <f t="shared" si="1"/>
        <v>79.646000000000001</v>
      </c>
      <c r="H11">
        <f t="shared" si="4"/>
        <v>5.1111166913592649</v>
      </c>
    </row>
    <row r="12" spans="1:8" x14ac:dyDescent="0.35">
      <c r="A12">
        <v>100</v>
      </c>
      <c r="B12">
        <v>25.138000000000002</v>
      </c>
      <c r="C12">
        <v>25.548999999999999</v>
      </c>
      <c r="D12" s="2">
        <f t="shared" si="2"/>
        <v>25.343499999999999</v>
      </c>
      <c r="E12">
        <f t="shared" si="0"/>
        <v>0.29062088706766948</v>
      </c>
      <c r="F12" s="2">
        <f t="shared" si="3"/>
        <v>3.7328249999999996</v>
      </c>
      <c r="G12">
        <f t="shared" si="1"/>
        <v>74.656499999999994</v>
      </c>
      <c r="H12">
        <f t="shared" si="4"/>
        <v>6.7893619443718904</v>
      </c>
    </row>
    <row r="13" spans="1:8" x14ac:dyDescent="0.35">
      <c r="A13">
        <v>500</v>
      </c>
      <c r="B13">
        <v>282.31299999999999</v>
      </c>
      <c r="C13">
        <v>280.21199999999999</v>
      </c>
      <c r="D13" s="2">
        <f t="shared" si="2"/>
        <v>281.26249999999999</v>
      </c>
      <c r="E13">
        <f t="shared" si="0"/>
        <v>1.4856313472729357</v>
      </c>
      <c r="F13" s="2">
        <f t="shared" si="3"/>
        <v>10.936875000000001</v>
      </c>
      <c r="G13">
        <f t="shared" si="1"/>
        <v>43.747500000000002</v>
      </c>
      <c r="H13">
        <f t="shared" si="4"/>
        <v>25.71689810846334</v>
      </c>
    </row>
    <row r="14" spans="1:8" x14ac:dyDescent="0.35">
      <c r="A14">
        <v>800</v>
      </c>
      <c r="B14">
        <v>457.041</v>
      </c>
      <c r="C14">
        <v>450.97199999999998</v>
      </c>
      <c r="D14" s="2">
        <f t="shared" si="2"/>
        <v>454.00649999999996</v>
      </c>
      <c r="E14">
        <f t="shared" si="0"/>
        <v>4.2914310550211692</v>
      </c>
      <c r="F14" s="2">
        <f t="shared" si="3"/>
        <v>17.299675000000004</v>
      </c>
      <c r="G14">
        <f t="shared" si="1"/>
        <v>43.249187500000005</v>
      </c>
      <c r="H14">
        <f t="shared" si="4"/>
        <v>26.243643305437811</v>
      </c>
    </row>
    <row r="15" spans="1:8" x14ac:dyDescent="0.35">
      <c r="A15">
        <v>1000</v>
      </c>
      <c r="B15">
        <v>653.85</v>
      </c>
      <c r="C15">
        <v>655.02874999999995</v>
      </c>
      <c r="D15" s="2">
        <f t="shared" si="2"/>
        <v>654.43937499999993</v>
      </c>
      <c r="E15">
        <f t="shared" si="0"/>
        <v>0.83350211832358823</v>
      </c>
      <c r="F15" s="2">
        <f t="shared" si="3"/>
        <v>17.278031250000005</v>
      </c>
      <c r="G15">
        <f t="shared" si="1"/>
        <v>34.55606250000001</v>
      </c>
      <c r="H15">
        <f t="shared" si="4"/>
        <v>37.876964425562072</v>
      </c>
    </row>
    <row r="16" spans="1:8" x14ac:dyDescent="0.35">
      <c r="A16">
        <v>2000</v>
      </c>
      <c r="B16">
        <v>1616.825</v>
      </c>
      <c r="C16">
        <v>1650.4749999999999</v>
      </c>
      <c r="D16" s="2">
        <f>AVERAGE(B16:C16)</f>
        <v>1633.65</v>
      </c>
      <c r="E16">
        <f t="shared" si="0"/>
        <v>23.794143186927226</v>
      </c>
      <c r="F16" s="2">
        <f t="shared" si="3"/>
        <v>18.317499999999995</v>
      </c>
      <c r="G16">
        <f t="shared" si="1"/>
        <v>18.317499999999995</v>
      </c>
      <c r="H16">
        <f t="shared" si="4"/>
        <v>89.185205404667698</v>
      </c>
    </row>
    <row r="17" spans="1:11" x14ac:dyDescent="0.35">
      <c r="A17">
        <v>4000</v>
      </c>
      <c r="B17">
        <v>3658.46</v>
      </c>
      <c r="C17">
        <v>3625.87</v>
      </c>
      <c r="D17" s="2">
        <f>AVERAGE(B17:C17)</f>
        <v>3642.165</v>
      </c>
      <c r="E17">
        <f t="shared" si="0"/>
        <v>23.044609998869685</v>
      </c>
      <c r="F17" s="2">
        <f t="shared" si="3"/>
        <v>17.891750000000002</v>
      </c>
      <c r="G17">
        <f t="shared" si="1"/>
        <v>8.9458750000000009</v>
      </c>
      <c r="H17">
        <f t="shared" si="4"/>
        <v>203.56672768175275</v>
      </c>
    </row>
    <row r="18" spans="1:11" x14ac:dyDescent="0.35">
      <c r="A18">
        <v>10000</v>
      </c>
      <c r="B18">
        <v>9640.375</v>
      </c>
      <c r="C18">
        <v>9637.1625000000004</v>
      </c>
      <c r="D18" s="2">
        <f t="shared" si="2"/>
        <v>9638.7687499999993</v>
      </c>
      <c r="E18">
        <f t="shared" si="0"/>
        <v>2.2715805345615268</v>
      </c>
      <c r="F18" s="2">
        <f t="shared" si="3"/>
        <v>18.061562500000036</v>
      </c>
      <c r="G18">
        <f t="shared" si="1"/>
        <v>3.6123125000000074</v>
      </c>
      <c r="H18">
        <f t="shared" si="4"/>
        <v>533.661954772738</v>
      </c>
    </row>
    <row r="30" spans="1:11" x14ac:dyDescent="0.35">
      <c r="I30" s="2" t="s">
        <v>16</v>
      </c>
      <c r="J30" s="2"/>
    </row>
    <row r="31" spans="1:11" x14ac:dyDescent="0.35">
      <c r="I31" s="2" t="s">
        <v>22</v>
      </c>
      <c r="J31" s="2">
        <f>1/0.0546</f>
        <v>18.315018315018314</v>
      </c>
      <c r="K31" t="s">
        <v>25</v>
      </c>
    </row>
    <row r="32" spans="1:11" x14ac:dyDescent="0.35">
      <c r="I32" s="2" t="s">
        <v>26</v>
      </c>
      <c r="J32" s="2">
        <f>1/(5.497*J31)</f>
        <v>9.932690558486449E-3</v>
      </c>
    </row>
    <row r="33" spans="9:10" x14ac:dyDescent="0.35">
      <c r="I33" s="2" t="s">
        <v>24</v>
      </c>
      <c r="J33">
        <f>1/(1+$J$32*100)</f>
        <v>0.5016884183626904</v>
      </c>
    </row>
    <row r="34" spans="9:10" x14ac:dyDescent="0.35">
      <c r="I34" s="2" t="s">
        <v>28</v>
      </c>
      <c r="J34">
        <f>1/(1+$J$32*200)</f>
        <v>0.33483584089663149</v>
      </c>
    </row>
  </sheetData>
  <mergeCells count="4">
    <mergeCell ref="B7:C7"/>
    <mergeCell ref="D7:D8"/>
    <mergeCell ref="E7:E8"/>
    <mergeCell ref="F7:F8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1151B794-48C1-4CFB-98DD-F9345FBA9C5F}"/>
</file>

<file path=customXml/itemProps2.xml><?xml version="1.0" encoding="utf-8"?>
<ds:datastoreItem xmlns:ds="http://schemas.openxmlformats.org/officeDocument/2006/customXml" ds:itemID="{A1C2D573-2A28-440D-AB63-A967F85B480A}"/>
</file>

<file path=customXml/itemProps3.xml><?xml version="1.0" encoding="utf-8"?>
<ds:datastoreItem xmlns:ds="http://schemas.openxmlformats.org/officeDocument/2006/customXml" ds:itemID="{CAE1B813-1916-47FA-9170-0ABA6B4975C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Lead</vt:lpstr>
      <vt:lpstr>Copper</vt:lpstr>
    </vt:vector>
  </TitlesOfParts>
  <Company>University of Leeds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Timothy Hunter</dc:creator>
  <cp:lastModifiedBy>Timothy Hunter</cp:lastModifiedBy>
  <dcterms:created xsi:type="dcterms:W3CDTF">2024-09-11T10:21:07Z</dcterms:created>
  <dcterms:modified xsi:type="dcterms:W3CDTF">2025-03-06T17:02:07Z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