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Papiers\Cuttlefish\energetics for pub\Energetics dataset\"/>
    </mc:Choice>
  </mc:AlternateContent>
  <xr:revisionPtr revIDLastSave="0" documentId="13_ncr:1_{400AD2A4-893F-49B7-AB33-10949D5A122C}" xr6:coauthVersionLast="47" xr6:coauthVersionMax="47" xr10:uidLastSave="{00000000-0000-0000-0000-000000000000}"/>
  <bookViews>
    <workbookView xWindow="-120" yWindow="-120" windowWidth="29040" windowHeight="15720" firstSheet="1" activeTab="1" xr2:uid="{1B87492F-EF8C-4A40-AFBB-D8327A49C84C}"/>
  </bookViews>
  <sheets>
    <sheet name="Muscle mechanics" sheetId="1" r:id="rId1"/>
    <sheet name="Metabolites" sheetId="2" r:id="rId2"/>
  </sheets>
  <definedNames>
    <definedName name="_xlnm._FilterDatabase" localSheetId="1" hidden="1">Metabolites!$A$1:$G$27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" i="2" l="1"/>
  <c r="AG2" i="2"/>
  <c r="AG3" i="2"/>
  <c r="AG4" i="2"/>
  <c r="AG5" i="2"/>
  <c r="AG6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N12" i="2" l="1"/>
  <c r="K42" i="1" l="1"/>
  <c r="K43" i="1" s="1"/>
  <c r="M28" i="1"/>
  <c r="M29" i="1" s="1"/>
  <c r="M11" i="1"/>
  <c r="M12" i="1" s="1"/>
  <c r="M20" i="1"/>
  <c r="M21" i="1" s="1"/>
  <c r="G44" i="1"/>
  <c r="I41" i="1" s="1"/>
  <c r="G43" i="1"/>
  <c r="G42" i="1"/>
  <c r="G41" i="1"/>
  <c r="I42" i="1" s="1"/>
  <c r="I43" i="1" s="1"/>
  <c r="G39" i="1"/>
  <c r="G38" i="1"/>
  <c r="G37" i="1"/>
  <c r="G36" i="1"/>
  <c r="G35" i="1"/>
  <c r="K36" i="1" s="1"/>
  <c r="K37" i="1" s="1"/>
  <c r="G33" i="1"/>
  <c r="G32" i="1"/>
  <c r="G31" i="1"/>
  <c r="K32" i="1" s="1"/>
  <c r="K33" i="1" s="1"/>
  <c r="M27" i="1"/>
  <c r="M19" i="1"/>
  <c r="M10" i="1"/>
  <c r="N2" i="2"/>
  <c r="N3" i="2"/>
  <c r="N4" i="2"/>
  <c r="N5" i="2"/>
  <c r="N6" i="2"/>
  <c r="N7" i="2"/>
  <c r="N8" i="2"/>
  <c r="N9" i="2"/>
  <c r="N10" i="2"/>
  <c r="N11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I35" i="1" l="1"/>
  <c r="I31" i="1"/>
  <c r="I36" i="1"/>
  <c r="I37" i="1" s="1"/>
  <c r="I32" i="1"/>
  <c r="I33" i="1" s="1"/>
</calcChain>
</file>

<file path=xl/sharedStrings.xml><?xml version="1.0" encoding="utf-8"?>
<sst xmlns="http://schemas.openxmlformats.org/spreadsheetml/2006/main" count="116" uniqueCount="71">
  <si>
    <t>Average over ALL CYCLES</t>
  </si>
  <si>
    <t>Average over cycles 3&amp;4</t>
  </si>
  <si>
    <t>Cuttlefish</t>
  </si>
  <si>
    <t>Length</t>
  </si>
  <si>
    <t>Prep mass (g)</t>
  </si>
  <si>
    <t>Cycle freq</t>
  </si>
  <si>
    <t>Power (W/kg)</t>
  </si>
  <si>
    <t>Work (J/kg)</t>
  </si>
  <si>
    <t>Mantle mass (g)</t>
  </si>
  <si>
    <t>E</t>
  </si>
  <si>
    <t>F</t>
  </si>
  <si>
    <t>G</t>
  </si>
  <si>
    <t>H</t>
  </si>
  <si>
    <t>I</t>
  </si>
  <si>
    <t>J</t>
  </si>
  <si>
    <t>L</t>
  </si>
  <si>
    <t>M</t>
  </si>
  <si>
    <t>N</t>
  </si>
  <si>
    <t>P</t>
  </si>
  <si>
    <t>R</t>
  </si>
  <si>
    <t>T</t>
  </si>
  <si>
    <t>V</t>
  </si>
  <si>
    <t>W</t>
  </si>
  <si>
    <t>Z</t>
  </si>
  <si>
    <t>AB</t>
  </si>
  <si>
    <t>AD</t>
  </si>
  <si>
    <t>O</t>
  </si>
  <si>
    <t>Q</t>
  </si>
  <si>
    <t>S</t>
  </si>
  <si>
    <t>U</t>
  </si>
  <si>
    <t>X</t>
  </si>
  <si>
    <t>Y</t>
  </si>
  <si>
    <t>AA</t>
  </si>
  <si>
    <t>AC1</t>
  </si>
  <si>
    <t>Gladman &amp; Askew (2022) data</t>
  </si>
  <si>
    <t>Frequency</t>
  </si>
  <si>
    <t>Power</t>
  </si>
  <si>
    <t>Frequency (Hz)</t>
  </si>
  <si>
    <t>Arginine CONTROL</t>
  </si>
  <si>
    <t>Arginine EXERCISED</t>
  </si>
  <si>
    <t>Arg-P CONTROL</t>
  </si>
  <si>
    <t>Arg-P EXERCISED</t>
  </si>
  <si>
    <t>ATP CONTROL</t>
  </si>
  <si>
    <t>ATP EXERCISED</t>
  </si>
  <si>
    <t>Octopine CONTROL</t>
  </si>
  <si>
    <t>Octopine EXERCISED</t>
  </si>
  <si>
    <t>change Arg</t>
  </si>
  <si>
    <t>change ArgP</t>
  </si>
  <si>
    <t>Change ATP</t>
  </si>
  <si>
    <t>Change Oct</t>
  </si>
  <si>
    <t>Arg loop</t>
  </si>
  <si>
    <t>ArgP loop</t>
  </si>
  <si>
    <t>ATP loop</t>
  </si>
  <si>
    <t>Oct loop</t>
  </si>
  <si>
    <t>ATP from oct est</t>
  </si>
  <si>
    <t>total atp est</t>
  </si>
  <si>
    <t>atp rate</t>
  </si>
  <si>
    <t>atp moles per ug</t>
  </si>
  <si>
    <t>moles</t>
  </si>
  <si>
    <t>joules</t>
  </si>
  <si>
    <t>mechanics joules</t>
  </si>
  <si>
    <t>Averages</t>
  </si>
  <si>
    <t>0.8 Hz</t>
  </si>
  <si>
    <t xml:space="preserve">Mean </t>
  </si>
  <si>
    <t>stdev</t>
  </si>
  <si>
    <t>sem</t>
  </si>
  <si>
    <t>K</t>
  </si>
  <si>
    <t>1.4 Hz</t>
  </si>
  <si>
    <t>2 Hz</t>
  </si>
  <si>
    <t>.8 Hz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</si>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</sst>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00000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1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C2F166B-8FC6-40EA-A190-D727AABF45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C2B-A7BC-4160-A5AE-2F35A2FB2545}">
  <dimension ref="A1:M56"/>
  <sheetViews>
    <sheetView workbookViewId="0">
      <selection activeCell="A8" sqref="A8:XFD8"/>
    </sheetView>
  </sheetViews>
  <sheetFormatPr defaultRowHeight="15"/>
  <cols>
    <col min="1" max="1" width="11.85546875" customWidth="1"/>
  </cols>
  <sheetData>
    <row r="1" spans="1:13" ht="15.75" thickBot="1">
      <c r="A1" t="s">
        <v>0</v>
      </c>
      <c r="I1" t="s">
        <v>1</v>
      </c>
    </row>
    <row r="2" spans="1:13" ht="30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2" t="s">
        <v>8</v>
      </c>
      <c r="I2" s="1" t="s">
        <v>6</v>
      </c>
      <c r="J2" s="1" t="s">
        <v>7</v>
      </c>
    </row>
    <row r="3" spans="1:13">
      <c r="A3" t="s">
        <v>9</v>
      </c>
      <c r="B3">
        <v>16.5</v>
      </c>
      <c r="C3" s="3">
        <v>0.1255</v>
      </c>
      <c r="D3">
        <v>1.4</v>
      </c>
      <c r="E3" s="3">
        <v>4.3875207740466697</v>
      </c>
      <c r="F3" s="3">
        <v>3.1339434100333357</v>
      </c>
      <c r="G3" s="3">
        <v>5.8304999999999998</v>
      </c>
      <c r="H3" s="3"/>
      <c r="I3" s="3">
        <v>5.2206254980079683</v>
      </c>
      <c r="J3" s="3">
        <v>3.7290182128628349</v>
      </c>
      <c r="K3" s="3"/>
    </row>
    <row r="4" spans="1:13">
      <c r="A4" t="s">
        <v>10</v>
      </c>
      <c r="B4">
        <v>16.100000000000001</v>
      </c>
      <c r="C4" s="3">
        <v>0.1186</v>
      </c>
      <c r="D4">
        <v>1.4</v>
      </c>
      <c r="E4" s="3">
        <v>4.1308195615514336</v>
      </c>
      <c r="F4" s="3">
        <v>2.9505854011081669</v>
      </c>
      <c r="G4" s="3">
        <v>5.0641999999999996</v>
      </c>
      <c r="H4" s="3"/>
      <c r="I4" s="3">
        <v>5.0399789207419907</v>
      </c>
      <c r="J4" s="3">
        <v>3.5999849433871365</v>
      </c>
      <c r="K4" s="3"/>
    </row>
    <row r="5" spans="1:13">
      <c r="A5" t="s">
        <v>11</v>
      </c>
      <c r="B5">
        <v>14</v>
      </c>
      <c r="C5" s="3">
        <v>0.1263</v>
      </c>
      <c r="D5">
        <v>1.4</v>
      </c>
      <c r="E5" s="3">
        <v>5.0812868830826075</v>
      </c>
      <c r="F5" s="3">
        <v>3.6294906307732915</v>
      </c>
      <c r="G5" s="3">
        <v>2.9525000000000001</v>
      </c>
      <c r="H5" s="3"/>
      <c r="I5" s="3">
        <v>6.0296991290577981</v>
      </c>
      <c r="J5" s="3">
        <v>4.3069279493269992</v>
      </c>
      <c r="K5" s="3"/>
    </row>
    <row r="6" spans="1:13">
      <c r="A6" t="s">
        <v>12</v>
      </c>
      <c r="B6">
        <v>15.5</v>
      </c>
      <c r="C6" s="3">
        <v>8.7999999999999995E-2</v>
      </c>
      <c r="D6">
        <v>1.4</v>
      </c>
      <c r="E6" s="3">
        <v>3.4623356060606065</v>
      </c>
      <c r="F6" s="3">
        <v>2.4730968614718618</v>
      </c>
      <c r="G6" s="3">
        <v>2.8954</v>
      </c>
      <c r="H6" s="3"/>
      <c r="I6" s="3">
        <v>15.935590909090907</v>
      </c>
      <c r="J6" s="3">
        <v>11.382564935064934</v>
      </c>
      <c r="K6" s="3"/>
    </row>
    <row r="7" spans="1:13">
      <c r="A7" t="s">
        <v>13</v>
      </c>
      <c r="B7">
        <v>13.5</v>
      </c>
      <c r="C7" s="3">
        <v>0.15459999999999999</v>
      </c>
      <c r="D7">
        <v>1.4</v>
      </c>
      <c r="E7" s="3">
        <v>4.1995968089693836</v>
      </c>
      <c r="F7" s="3">
        <v>2.9997120064067029</v>
      </c>
      <c r="G7" s="3">
        <v>5.3472</v>
      </c>
      <c r="H7" s="3"/>
      <c r="I7" s="3">
        <v>5.2330530401034929</v>
      </c>
      <c r="J7" s="3">
        <v>3.7378950286453523</v>
      </c>
      <c r="K7" s="3"/>
    </row>
    <row r="8" spans="1:13">
      <c r="A8" t="s">
        <v>14</v>
      </c>
      <c r="B8">
        <v>12</v>
      </c>
      <c r="C8" s="3">
        <v>0.1101</v>
      </c>
      <c r="D8">
        <v>1.4</v>
      </c>
      <c r="E8" s="3">
        <v>4.996352017646295</v>
      </c>
      <c r="F8" s="3">
        <v>3.5688228697473536</v>
      </c>
      <c r="G8" s="3">
        <v>4.5038999999999998</v>
      </c>
      <c r="H8" s="3"/>
      <c r="I8" s="3">
        <v>6.4782697547683927</v>
      </c>
      <c r="J8" s="3">
        <v>4.6273355391202804</v>
      </c>
      <c r="K8" s="3"/>
    </row>
    <row r="9" spans="1:13">
      <c r="A9" t="s">
        <v>15</v>
      </c>
      <c r="B9">
        <v>15.5</v>
      </c>
      <c r="C9" s="3">
        <v>0.108</v>
      </c>
      <c r="D9">
        <v>1.4</v>
      </c>
      <c r="E9" s="3">
        <v>4.3437059499195954</v>
      </c>
      <c r="F9" s="3">
        <v>3.1026471070854256</v>
      </c>
      <c r="G9" s="3">
        <v>3.9533999999999998</v>
      </c>
      <c r="H9" s="3"/>
      <c r="I9" s="3">
        <v>6.0040385940730525</v>
      </c>
      <c r="J9" s="3">
        <v>4.2885989957664661</v>
      </c>
      <c r="K9" s="3"/>
    </row>
    <row r="10" spans="1:13">
      <c r="A10" t="s">
        <v>16</v>
      </c>
      <c r="B10">
        <v>14.5</v>
      </c>
      <c r="C10" s="3">
        <v>0.14510000000000001</v>
      </c>
      <c r="D10">
        <v>1.4</v>
      </c>
      <c r="E10" s="3">
        <v>2.8145565433119697</v>
      </c>
      <c r="F10" s="3">
        <v>2.0103975309371211</v>
      </c>
      <c r="G10" s="3">
        <v>5.6161000000000003</v>
      </c>
      <c r="H10" s="3"/>
      <c r="I10" s="3">
        <v>18.103610709117223</v>
      </c>
      <c r="J10" s="3">
        <v>12.931150506512303</v>
      </c>
      <c r="K10" s="3"/>
      <c r="L10">
        <v>1.4</v>
      </c>
      <c r="M10" s="3">
        <f>AVERAGE(I3:I10)</f>
        <v>8.5056083193701024</v>
      </c>
    </row>
    <row r="11" spans="1:13">
      <c r="A11" t="s">
        <v>17</v>
      </c>
      <c r="B11">
        <v>18.5</v>
      </c>
      <c r="C11" s="3">
        <v>6.9099999999999995E-2</v>
      </c>
      <c r="D11">
        <v>0.8</v>
      </c>
      <c r="E11" s="3">
        <v>1.9674018219798071</v>
      </c>
      <c r="F11" s="3">
        <v>2.4592522774747585</v>
      </c>
      <c r="G11" s="3">
        <v>8.1959999999999997</v>
      </c>
      <c r="H11" s="3"/>
      <c r="I11" s="3">
        <v>3.0809057676685621</v>
      </c>
      <c r="J11" s="3">
        <v>3.8511322095857023</v>
      </c>
      <c r="K11" s="3"/>
      <c r="M11" s="3">
        <f>STDEV(I3:I10)</f>
        <v>5.3095020958789165</v>
      </c>
    </row>
    <row r="12" spans="1:13">
      <c r="A12" t="s">
        <v>18</v>
      </c>
      <c r="B12">
        <v>13</v>
      </c>
      <c r="C12" s="3">
        <v>0.1231</v>
      </c>
      <c r="D12">
        <v>0.8</v>
      </c>
      <c r="E12" s="3">
        <v>4.5151240812797218</v>
      </c>
      <c r="F12" s="3">
        <v>5.6439051015996515</v>
      </c>
      <c r="G12" s="3">
        <v>5.6124000000000001</v>
      </c>
      <c r="H12" s="3"/>
      <c r="I12" s="3">
        <v>6.8390337224383906</v>
      </c>
      <c r="J12" s="3">
        <v>8.5487921530479873</v>
      </c>
      <c r="K12" s="3"/>
      <c r="M12" s="3">
        <f>M11/SQRT(8)</f>
        <v>1.877192468360084</v>
      </c>
    </row>
    <row r="13" spans="1:13">
      <c r="A13" t="s">
        <v>19</v>
      </c>
      <c r="B13">
        <v>13</v>
      </c>
      <c r="C13" s="3">
        <v>9.5699999999999993E-2</v>
      </c>
      <c r="D13">
        <v>0.8</v>
      </c>
      <c r="E13" s="3">
        <v>4.3496154741128583</v>
      </c>
      <c r="F13" s="3">
        <v>5.4370193426410722</v>
      </c>
      <c r="G13" s="3">
        <v>6.2804000000000002</v>
      </c>
      <c r="H13" s="3"/>
      <c r="I13" s="3">
        <v>6.9879275741710298</v>
      </c>
      <c r="J13" s="3">
        <v>8.734909467713786</v>
      </c>
      <c r="K13" s="3"/>
      <c r="M13" s="3"/>
    </row>
    <row r="14" spans="1:13">
      <c r="A14" t="s">
        <v>20</v>
      </c>
      <c r="B14">
        <v>14.5</v>
      </c>
      <c r="C14" s="3">
        <v>7.7100000000000002E-2</v>
      </c>
      <c r="D14">
        <v>0.8</v>
      </c>
      <c r="E14" s="3">
        <v>1.1368961748633879</v>
      </c>
      <c r="F14" s="3">
        <v>1.4211202185792349</v>
      </c>
      <c r="G14" s="3">
        <v>8.5586000000000002</v>
      </c>
      <c r="H14" s="3"/>
      <c r="I14" s="3">
        <v>1.9204508196721308</v>
      </c>
      <c r="J14" s="3">
        <v>2.4005635245901633</v>
      </c>
      <c r="K14" s="3"/>
      <c r="M14" s="3"/>
    </row>
    <row r="15" spans="1:13">
      <c r="A15" t="s">
        <v>21</v>
      </c>
      <c r="B15">
        <v>16.5</v>
      </c>
      <c r="C15" s="3">
        <v>7.9500000000000001E-2</v>
      </c>
      <c r="D15">
        <v>0.8</v>
      </c>
      <c r="E15" s="3">
        <v>2.0844496968116322</v>
      </c>
      <c r="F15" s="3">
        <v>2.6055621210145401</v>
      </c>
      <c r="G15" s="3">
        <v>13.1915</v>
      </c>
      <c r="H15" s="3"/>
      <c r="I15" s="3">
        <v>2.0891099954358743</v>
      </c>
      <c r="J15" s="3">
        <v>2.6113874942948425</v>
      </c>
      <c r="K15" s="3"/>
      <c r="M15" s="3"/>
    </row>
    <row r="16" spans="1:13">
      <c r="A16" t="s">
        <v>22</v>
      </c>
      <c r="B16">
        <v>14</v>
      </c>
      <c r="C16" s="3">
        <v>0.11459999999999999</v>
      </c>
      <c r="D16">
        <v>0.8</v>
      </c>
      <c r="E16" s="3">
        <v>6.1267301587301599</v>
      </c>
      <c r="F16" s="3">
        <v>7.6584126984126994</v>
      </c>
      <c r="G16" s="3">
        <v>6.5705999999999998</v>
      </c>
      <c r="H16" s="3"/>
      <c r="I16" s="3">
        <v>10.780086580086579</v>
      </c>
      <c r="J16" s="3">
        <v>13.475108225108222</v>
      </c>
      <c r="K16" s="3"/>
      <c r="M16" s="3"/>
    </row>
    <row r="17" spans="1:13">
      <c r="A17" t="s">
        <v>23</v>
      </c>
      <c r="B17">
        <v>15.3</v>
      </c>
      <c r="C17" s="3">
        <v>8.4900000000000003E-2</v>
      </c>
      <c r="D17">
        <v>0.8</v>
      </c>
      <c r="E17" s="3">
        <v>2.1959215189873422</v>
      </c>
      <c r="F17" s="3">
        <v>2.7449018987341778</v>
      </c>
      <c r="G17" s="3">
        <v>6.9675000000000002</v>
      </c>
      <c r="H17" s="3"/>
      <c r="I17" s="3">
        <v>3.7634651898734184</v>
      </c>
      <c r="J17" s="3">
        <v>4.704331487341773</v>
      </c>
      <c r="K17" s="3"/>
      <c r="M17" s="3"/>
    </row>
    <row r="18" spans="1:13">
      <c r="A18" t="s">
        <v>24</v>
      </c>
      <c r="B18">
        <v>12</v>
      </c>
      <c r="C18" s="3">
        <v>0.13420000000000001</v>
      </c>
      <c r="D18">
        <v>0.8</v>
      </c>
      <c r="E18" s="3">
        <v>3.7113165089379594</v>
      </c>
      <c r="F18" s="3">
        <v>4.639145636172449</v>
      </c>
      <c r="G18" s="3">
        <v>7.9494999999999996</v>
      </c>
      <c r="H18" s="3"/>
      <c r="I18" s="3">
        <v>6.6234921135646685</v>
      </c>
      <c r="J18" s="3">
        <v>8.2793651419558358</v>
      </c>
      <c r="K18" s="3"/>
      <c r="M18" s="3"/>
    </row>
    <row r="19" spans="1:13">
      <c r="A19" t="s">
        <v>25</v>
      </c>
      <c r="B19">
        <v>18</v>
      </c>
      <c r="C19" s="3">
        <v>9.3700000000000006E-2</v>
      </c>
      <c r="D19">
        <v>0.8</v>
      </c>
      <c r="E19" s="3">
        <v>9.0727374149659887</v>
      </c>
      <c r="F19" s="3">
        <v>11.340921768707485</v>
      </c>
      <c r="G19" s="3">
        <v>7.4630000000000001</v>
      </c>
      <c r="H19" s="3"/>
      <c r="I19" s="3">
        <v>16.826204081632653</v>
      </c>
      <c r="J19" s="3">
        <v>21.032755102040817</v>
      </c>
      <c r="K19" s="3"/>
      <c r="L19">
        <v>0.8</v>
      </c>
      <c r="M19" s="3">
        <f>AVERAGE(I11:I19)</f>
        <v>6.5456306493936998</v>
      </c>
    </row>
    <row r="20" spans="1:13">
      <c r="A20" t="s">
        <v>26</v>
      </c>
      <c r="B20">
        <v>13</v>
      </c>
      <c r="C20" s="3">
        <v>0.21909999999999999</v>
      </c>
      <c r="D20">
        <v>2</v>
      </c>
      <c r="E20" s="3">
        <v>6.0154454893765239</v>
      </c>
      <c r="F20" s="3">
        <v>3.007722744688262</v>
      </c>
      <c r="G20" s="3">
        <v>5.8090999999999999</v>
      </c>
      <c r="H20" s="3"/>
      <c r="I20" s="3">
        <v>6.5368286311389756</v>
      </c>
      <c r="J20" s="3">
        <v>3.2684143155694878</v>
      </c>
      <c r="K20" s="3"/>
      <c r="M20" s="3">
        <f>STDEV(I11:I19)</f>
        <v>4.8076268757541509</v>
      </c>
    </row>
    <row r="21" spans="1:13">
      <c r="A21" t="s">
        <v>27</v>
      </c>
      <c r="B21">
        <v>12.3</v>
      </c>
      <c r="C21" s="3">
        <v>0.11550000000000001</v>
      </c>
      <c r="D21">
        <v>2</v>
      </c>
      <c r="E21" s="3">
        <v>3.5972213836477978</v>
      </c>
      <c r="F21" s="3">
        <v>1.7986106918238989</v>
      </c>
      <c r="G21" s="3">
        <v>7.5544000000000002</v>
      </c>
      <c r="H21" s="3"/>
      <c r="I21" s="3">
        <v>5.1937547169811316</v>
      </c>
      <c r="J21" s="3">
        <v>2.5968773584905658</v>
      </c>
      <c r="K21" s="3"/>
      <c r="M21" s="3">
        <f>M20/SQRT(9)</f>
        <v>1.6025422919180503</v>
      </c>
    </row>
    <row r="22" spans="1:13">
      <c r="A22" t="s">
        <v>28</v>
      </c>
      <c r="B22">
        <v>11.5</v>
      </c>
      <c r="C22" s="3">
        <v>0.14680000000000001</v>
      </c>
      <c r="D22">
        <v>2</v>
      </c>
      <c r="E22" s="3">
        <v>4.5460659599528883</v>
      </c>
      <c r="F22" s="3">
        <v>2.2730329799764442</v>
      </c>
      <c r="G22" s="3">
        <v>11.6988</v>
      </c>
      <c r="H22" s="3"/>
      <c r="I22" s="3">
        <v>6.3332979976442862</v>
      </c>
      <c r="J22" s="3">
        <v>3.1666489988221431</v>
      </c>
      <c r="K22" s="3"/>
      <c r="M22" s="3"/>
    </row>
    <row r="23" spans="1:13">
      <c r="A23" t="s">
        <v>29</v>
      </c>
      <c r="B23">
        <v>12.8</v>
      </c>
      <c r="C23" s="3">
        <v>0.1893</v>
      </c>
      <c r="D23">
        <v>2</v>
      </c>
      <c r="E23" s="3">
        <v>4.8952038420490931</v>
      </c>
      <c r="F23" s="3">
        <v>2.4476019210245465</v>
      </c>
      <c r="G23" s="3">
        <v>10.485099999999999</v>
      </c>
      <c r="H23" s="3"/>
      <c r="I23" s="3">
        <v>6.8128922091782274</v>
      </c>
      <c r="J23" s="3">
        <v>3.4064461045891137</v>
      </c>
      <c r="K23" s="3"/>
      <c r="M23" s="3"/>
    </row>
    <row r="24" spans="1:13">
      <c r="A24" t="s">
        <v>30</v>
      </c>
      <c r="B24">
        <v>17.2</v>
      </c>
      <c r="C24" s="3">
        <v>0.158</v>
      </c>
      <c r="D24">
        <v>2</v>
      </c>
      <c r="E24" s="3">
        <v>3.7311189827429612</v>
      </c>
      <c r="F24" s="3">
        <v>1.8655594913714806</v>
      </c>
      <c r="G24" s="3">
        <v>6.6593</v>
      </c>
      <c r="H24" s="3"/>
      <c r="I24" s="3">
        <v>5.2401328337874649</v>
      </c>
      <c r="J24" s="3">
        <v>2.6200664168937324</v>
      </c>
      <c r="K24" s="3"/>
      <c r="M24" s="3"/>
    </row>
    <row r="25" spans="1:13">
      <c r="A25" t="s">
        <v>31</v>
      </c>
      <c r="B25">
        <v>19.5</v>
      </c>
      <c r="C25" s="3">
        <v>0.1164</v>
      </c>
      <c r="D25">
        <v>2</v>
      </c>
      <c r="E25" s="3">
        <v>5.3839705934143325</v>
      </c>
      <c r="F25" s="3">
        <v>2.6919852967071662</v>
      </c>
      <c r="G25" s="3">
        <v>11.195600000000001</v>
      </c>
      <c r="H25" s="3"/>
      <c r="I25" s="3">
        <v>7.1484416270470144</v>
      </c>
      <c r="J25" s="3">
        <v>3.5742208135235072</v>
      </c>
      <c r="K25" s="3"/>
      <c r="M25" s="3"/>
    </row>
    <row r="26" spans="1:13">
      <c r="A26" t="s">
        <v>32</v>
      </c>
      <c r="B26">
        <v>14</v>
      </c>
      <c r="C26" s="3">
        <v>0.1585</v>
      </c>
      <c r="D26">
        <v>2</v>
      </c>
      <c r="E26" s="3">
        <v>1.5741008018327607</v>
      </c>
      <c r="F26" s="3">
        <v>0.78705040091638034</v>
      </c>
      <c r="G26" s="3">
        <v>6.3015999999999996</v>
      </c>
      <c r="H26" s="3"/>
      <c r="I26" s="3">
        <v>2.2833118556701031</v>
      </c>
      <c r="J26" s="3">
        <v>1.1416559278350515</v>
      </c>
      <c r="K26" s="3"/>
      <c r="M26" s="3"/>
    </row>
    <row r="27" spans="1:13">
      <c r="A27" t="s">
        <v>33</v>
      </c>
      <c r="B27">
        <v>13.5</v>
      </c>
      <c r="C27" s="3">
        <v>0.16819999999999999</v>
      </c>
      <c r="D27">
        <v>2</v>
      </c>
      <c r="E27" s="3">
        <v>2.1587146254458971</v>
      </c>
      <c r="F27" s="3">
        <v>1.0793573127229485</v>
      </c>
      <c r="G27" s="3">
        <v>6.141</v>
      </c>
      <c r="H27" s="3"/>
      <c r="I27" s="3">
        <v>3.2133947681331745</v>
      </c>
      <c r="J27" s="3">
        <v>1.6066973840665872</v>
      </c>
      <c r="K27" s="3"/>
      <c r="L27">
        <v>2</v>
      </c>
      <c r="M27" s="3">
        <f>AVERAGE(J20:J27)</f>
        <v>2.6726284149737736</v>
      </c>
    </row>
    <row r="28" spans="1:13">
      <c r="C28" s="3"/>
      <c r="E28" s="3"/>
      <c r="F28" s="3"/>
      <c r="G28" s="3"/>
      <c r="H28" s="3"/>
      <c r="I28" s="3"/>
      <c r="J28" s="3"/>
      <c r="K28" s="3"/>
      <c r="M28" s="3">
        <f>STDEV(J20:J27)</f>
        <v>0.88147288561788639</v>
      </c>
    </row>
    <row r="29" spans="1:13">
      <c r="A29" t="s">
        <v>34</v>
      </c>
      <c r="E29" s="3"/>
      <c r="F29" s="3"/>
      <c r="G29" s="3"/>
      <c r="H29" s="3"/>
      <c r="I29" s="3"/>
      <c r="J29" s="3"/>
      <c r="K29" s="3"/>
      <c r="M29" s="3">
        <f>M28/SQRT(9)</f>
        <v>0.29382429520596215</v>
      </c>
    </row>
    <row r="30" spans="1:13">
      <c r="A30" t="s">
        <v>2</v>
      </c>
      <c r="B30" t="s">
        <v>35</v>
      </c>
      <c r="D30" t="s">
        <v>36</v>
      </c>
      <c r="E30" s="3"/>
      <c r="F30" s="3"/>
      <c r="G30" s="3"/>
      <c r="H30" s="3"/>
      <c r="I30" s="3"/>
      <c r="J30" s="3"/>
      <c r="K30" s="3"/>
    </row>
    <row r="31" spans="1:13">
      <c r="A31">
        <v>1</v>
      </c>
      <c r="B31">
        <v>0.8</v>
      </c>
      <c r="D31" s="3">
        <v>4.6752417983434089</v>
      </c>
      <c r="E31" s="3"/>
      <c r="F31" s="3">
        <v>0.8</v>
      </c>
      <c r="G31" s="3">
        <f>AVERAGE(D31:D32)</f>
        <v>4.4803739773989886</v>
      </c>
      <c r="H31" s="3"/>
      <c r="I31" s="3">
        <f>AVERAGE(G31:G33)</f>
        <v>4.798230331636538</v>
      </c>
      <c r="J31" s="3"/>
      <c r="K31" s="3"/>
    </row>
    <row r="32" spans="1:13">
      <c r="A32">
        <v>1</v>
      </c>
      <c r="B32">
        <v>0.8</v>
      </c>
      <c r="D32" s="3">
        <v>4.2855061564545691</v>
      </c>
      <c r="E32" s="3"/>
      <c r="F32" s="3"/>
      <c r="G32" s="3">
        <f>AVERAGE(D39:D40)</f>
        <v>3.4715624140709527</v>
      </c>
      <c r="H32" s="3"/>
      <c r="I32" s="3">
        <f>STDEV(G31:G33)</f>
        <v>1.5108839310113538</v>
      </c>
      <c r="J32" s="3"/>
      <c r="K32" s="3">
        <f>STDEV(G31:G33,I11:I19)</f>
        <v>4.2248390784457488</v>
      </c>
    </row>
    <row r="33" spans="1:11">
      <c r="A33">
        <v>1</v>
      </c>
      <c r="B33">
        <v>1.4</v>
      </c>
      <c r="D33" s="3">
        <v>4.5487983398656757</v>
      </c>
      <c r="E33" s="3"/>
      <c r="F33" s="3"/>
      <c r="G33" s="3">
        <f>AVERAGE(D45:D46)</f>
        <v>6.4427546034396732</v>
      </c>
      <c r="H33" s="3"/>
      <c r="I33" s="3">
        <f>I32/SQRT(3)</f>
        <v>0.87230924428368506</v>
      </c>
      <c r="J33" s="3"/>
      <c r="K33" s="3">
        <f>K32/SQRT(12)</f>
        <v>1.2196059896117519</v>
      </c>
    </row>
    <row r="34" spans="1:11">
      <c r="A34">
        <v>1</v>
      </c>
      <c r="B34">
        <v>1.4</v>
      </c>
      <c r="D34" s="3">
        <v>4.0297777844450113</v>
      </c>
      <c r="E34" s="3"/>
      <c r="F34" s="3"/>
      <c r="G34" s="3"/>
      <c r="H34" s="3"/>
      <c r="I34" s="3"/>
      <c r="J34" s="3"/>
      <c r="K34" s="3"/>
    </row>
    <row r="35" spans="1:11">
      <c r="A35">
        <v>2</v>
      </c>
      <c r="B35">
        <v>1.4</v>
      </c>
      <c r="D35" s="3">
        <v>9.7670113280653243</v>
      </c>
      <c r="E35" s="3"/>
      <c r="F35" s="3">
        <v>1.4</v>
      </c>
      <c r="G35" s="3">
        <f>AVERAGE(D33:D34)</f>
        <v>4.2892880621553431</v>
      </c>
      <c r="H35" s="3"/>
      <c r="I35" s="3">
        <f>AVERAGE(G35:G39)</f>
        <v>11.239643082581541</v>
      </c>
      <c r="J35" s="3"/>
      <c r="K35" s="3"/>
    </row>
    <row r="36" spans="1:11">
      <c r="A36">
        <v>2</v>
      </c>
      <c r="B36">
        <v>1.4</v>
      </c>
      <c r="D36" s="3">
        <v>9.8057003192773813</v>
      </c>
      <c r="E36" s="3"/>
      <c r="F36" s="3"/>
      <c r="G36" s="3">
        <f>AVERAGE(D35:D36)</f>
        <v>9.7863558236713537</v>
      </c>
      <c r="H36" s="3"/>
      <c r="I36" s="3">
        <f>STDEV(G35:G39)</f>
        <v>7.3276310852379023</v>
      </c>
      <c r="J36" s="3"/>
      <c r="K36" s="3">
        <f>STDEV(G35:G39,I3:I10)</f>
        <v>6.0215739286649335</v>
      </c>
    </row>
    <row r="37" spans="1:11">
      <c r="A37">
        <v>2</v>
      </c>
      <c r="B37">
        <v>2</v>
      </c>
      <c r="D37" s="3">
        <v>6.8776674665313182</v>
      </c>
      <c r="E37" s="3"/>
      <c r="F37" s="3"/>
      <c r="G37" s="3">
        <f>AVERAGE(D41:D42)</f>
        <v>22.545636702161051</v>
      </c>
      <c r="H37" s="3"/>
      <c r="I37" s="3">
        <f>I36/SQRT(5)</f>
        <v>3.2770162441265009</v>
      </c>
      <c r="J37" s="3"/>
      <c r="K37" s="3">
        <f>K36/SQRT(13)</f>
        <v>1.6700841199075813</v>
      </c>
    </row>
    <row r="38" spans="1:11">
      <c r="A38">
        <v>2</v>
      </c>
      <c r="B38">
        <v>2</v>
      </c>
      <c r="D38" s="3">
        <v>6.6935522472397224</v>
      </c>
      <c r="E38" s="3"/>
      <c r="F38" s="3"/>
      <c r="G38" s="3">
        <f>AVERAGE(D47:D48)</f>
        <v>5.7685223169750461</v>
      </c>
      <c r="H38" s="3"/>
      <c r="I38" s="3"/>
      <c r="J38" s="3"/>
      <c r="K38" s="3"/>
    </row>
    <row r="39" spans="1:11">
      <c r="A39">
        <v>2</v>
      </c>
      <c r="B39">
        <v>0.8</v>
      </c>
      <c r="D39" s="3">
        <v>3.674777769675746</v>
      </c>
      <c r="E39" s="3"/>
      <c r="F39" s="3"/>
      <c r="G39" s="3">
        <f>AVERAGE(D51:D52)</f>
        <v>13.808412507944908</v>
      </c>
      <c r="H39" s="3"/>
      <c r="I39" s="3"/>
      <c r="J39" s="3"/>
      <c r="K39" s="3"/>
    </row>
    <row r="40" spans="1:11">
      <c r="A40">
        <v>2</v>
      </c>
      <c r="B40">
        <v>0.8</v>
      </c>
      <c r="D40" s="3">
        <v>3.2683470584661594</v>
      </c>
      <c r="E40" s="3"/>
      <c r="F40" s="3"/>
      <c r="G40" s="3"/>
      <c r="H40" s="3"/>
      <c r="I40" s="3"/>
      <c r="J40" s="3"/>
      <c r="K40" s="3"/>
    </row>
    <row r="41" spans="1:11">
      <c r="A41">
        <v>3</v>
      </c>
      <c r="B41">
        <v>1.4</v>
      </c>
      <c r="D41" s="3">
        <v>22.267277163692388</v>
      </c>
      <c r="E41" s="3"/>
      <c r="F41" s="3">
        <v>2</v>
      </c>
      <c r="G41" s="3">
        <f>AVERAGE(D37:D38)</f>
        <v>6.7856098568855199</v>
      </c>
      <c r="H41" s="3"/>
      <c r="I41" s="3">
        <f>AVERAGE(G41:G44)</f>
        <v>9.1336854981807214</v>
      </c>
      <c r="J41" s="3"/>
      <c r="K41" s="3"/>
    </row>
    <row r="42" spans="1:11">
      <c r="A42">
        <v>3</v>
      </c>
      <c r="B42">
        <v>1.4</v>
      </c>
      <c r="D42" s="3">
        <v>22.823996240629715</v>
      </c>
      <c r="E42" s="3"/>
      <c r="F42" s="3"/>
      <c r="G42" s="3">
        <f>AVERAGE(D43:D44)</f>
        <v>15.993903101178489</v>
      </c>
      <c r="H42" s="3"/>
      <c r="I42" s="3">
        <f>STDEV(G41:G44)</f>
        <v>5.3581583163051798</v>
      </c>
      <c r="J42" s="3"/>
      <c r="K42" s="3">
        <f>STDEV(G41:G44,J20:J27)</f>
        <v>4.2947032117892734</v>
      </c>
    </row>
    <row r="43" spans="1:11">
      <c r="A43">
        <v>3</v>
      </c>
      <c r="B43">
        <v>2</v>
      </c>
      <c r="D43" s="3">
        <v>17.200695899248142</v>
      </c>
      <c r="E43" s="3"/>
      <c r="F43" s="3"/>
      <c r="G43" s="3">
        <f>AVERAGE(D49:D50)</f>
        <v>3.4590019106739085</v>
      </c>
      <c r="H43" s="3"/>
      <c r="I43" s="3">
        <f>I42/SQRT(4)</f>
        <v>2.6790791581525899</v>
      </c>
      <c r="J43" s="3"/>
      <c r="K43" s="3">
        <f>K42/SQRT(13)</f>
        <v>1.1911363571543159</v>
      </c>
    </row>
    <row r="44" spans="1:11">
      <c r="A44">
        <v>3</v>
      </c>
      <c r="B44">
        <v>2</v>
      </c>
      <c r="D44" s="3">
        <v>14.787110303108836</v>
      </c>
      <c r="E44" s="3"/>
      <c r="F44" s="3"/>
      <c r="G44" s="3">
        <f>AVERAGE(D53:D54)</f>
        <v>10.29622712398497</v>
      </c>
      <c r="H44" s="3"/>
      <c r="I44" s="3"/>
      <c r="J44" s="3"/>
      <c r="K44" s="3"/>
    </row>
    <row r="45" spans="1:11">
      <c r="A45">
        <v>3</v>
      </c>
      <c r="B45">
        <v>0.8</v>
      </c>
      <c r="D45" s="3">
        <v>6.8499409570435033</v>
      </c>
    </row>
    <row r="46" spans="1:11">
      <c r="A46">
        <v>3</v>
      </c>
      <c r="B46">
        <v>0.8</v>
      </c>
      <c r="D46" s="3">
        <v>6.0355682498358432</v>
      </c>
    </row>
    <row r="47" spans="1:11">
      <c r="A47">
        <v>4</v>
      </c>
      <c r="B47">
        <v>1.4</v>
      </c>
      <c r="D47" s="3">
        <v>5.6179588906667073</v>
      </c>
    </row>
    <row r="48" spans="1:11">
      <c r="A48">
        <v>4</v>
      </c>
      <c r="B48">
        <v>1.4</v>
      </c>
      <c r="D48" s="3">
        <v>5.919085743283385</v>
      </c>
    </row>
    <row r="49" spans="1:4">
      <c r="A49">
        <v>4</v>
      </c>
      <c r="B49">
        <v>2</v>
      </c>
      <c r="D49" s="3">
        <v>3.6150278706800449</v>
      </c>
    </row>
    <row r="50" spans="1:4">
      <c r="A50">
        <v>4</v>
      </c>
      <c r="B50">
        <v>2</v>
      </c>
      <c r="D50" s="3">
        <v>3.3029759506677725</v>
      </c>
    </row>
    <row r="51" spans="1:4">
      <c r="A51">
        <v>5</v>
      </c>
      <c r="B51">
        <v>1.4</v>
      </c>
      <c r="D51" s="3">
        <v>13.524106215207778</v>
      </c>
    </row>
    <row r="52" spans="1:4">
      <c r="A52">
        <v>5</v>
      </c>
      <c r="B52">
        <v>1.4</v>
      </c>
      <c r="D52" s="3">
        <v>14.092718800682038</v>
      </c>
    </row>
    <row r="53" spans="1:4">
      <c r="A53">
        <v>5</v>
      </c>
      <c r="B53">
        <v>2</v>
      </c>
      <c r="D53" s="3">
        <v>10.6610146167802</v>
      </c>
    </row>
    <row r="54" spans="1:4">
      <c r="A54">
        <v>5</v>
      </c>
      <c r="B54">
        <v>2</v>
      </c>
      <c r="D54" s="3">
        <v>9.9314396311897415</v>
      </c>
    </row>
    <row r="55" spans="1:4">
      <c r="A55">
        <v>5</v>
      </c>
      <c r="B55">
        <v>2</v>
      </c>
      <c r="D55" s="3">
        <v>6.1170780897178396</v>
      </c>
    </row>
    <row r="56" spans="1:4">
      <c r="A56">
        <v>5</v>
      </c>
      <c r="B56">
        <v>2</v>
      </c>
      <c r="D56" s="3">
        <v>5.1901834583702247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879F9-B7CE-48F3-BB9D-3B004575F0C8}">
  <dimension ref="A1:AK47"/>
  <sheetViews>
    <sheetView tabSelected="1" topLeftCell="V1" zoomScale="90" zoomScaleNormal="90" workbookViewId="0">
      <selection activeCell="AD2" sqref="AD2:AF26"/>
    </sheetView>
  </sheetViews>
  <sheetFormatPr defaultColWidth="9.140625" defaultRowHeight="15"/>
  <cols>
    <col min="1" max="3" width="9.140625" style="4"/>
    <col min="4" max="4" width="19" style="4" customWidth="1"/>
    <col min="5" max="5" width="20.5703125" style="4" customWidth="1"/>
    <col min="6" max="6" width="19.42578125" style="4" customWidth="1"/>
    <col min="7" max="8" width="16.28515625" style="4" customWidth="1"/>
    <col min="9" max="9" width="13.28515625" style="4" customWidth="1"/>
    <col min="10" max="10" width="15.7109375" style="4" customWidth="1"/>
    <col min="11" max="11" width="17.85546875" style="4" customWidth="1"/>
    <col min="12" max="13" width="18.28515625" style="4" customWidth="1"/>
    <col min="14" max="14" width="12.140625" style="4" customWidth="1"/>
    <col min="15" max="15" width="12.85546875" style="4" customWidth="1"/>
    <col min="16" max="16" width="13.85546875" style="4" customWidth="1"/>
    <col min="17" max="17" width="12.5703125" style="4" customWidth="1"/>
    <col min="18" max="19" width="12" style="4" bestFit="1" customWidth="1"/>
    <col min="20" max="20" width="9.28515625" style="4" bestFit="1" customWidth="1"/>
    <col min="21" max="21" width="9.140625" style="4"/>
    <col min="22" max="22" width="16.7109375" style="4" customWidth="1"/>
    <col min="23" max="23" width="10.5703125" style="4" customWidth="1"/>
    <col min="24" max="24" width="16.85546875" style="4" customWidth="1"/>
    <col min="25" max="25" width="15" style="4" customWidth="1"/>
    <col min="26" max="28" width="9.140625" style="4"/>
    <col min="29" max="29" width="17.28515625" style="4" customWidth="1"/>
    <col min="30" max="32" width="12.5703125" style="4" bestFit="1" customWidth="1"/>
    <col min="33" max="16384" width="9.140625" style="4"/>
  </cols>
  <sheetData>
    <row r="1" spans="1:37">
      <c r="A1" s="4" t="s">
        <v>2</v>
      </c>
      <c r="B1" s="4" t="s">
        <v>37</v>
      </c>
      <c r="D1" s="4" t="s">
        <v>38</v>
      </c>
      <c r="E1" s="4" t="s">
        <v>39</v>
      </c>
      <c r="F1" s="4" t="s">
        <v>40</v>
      </c>
      <c r="G1" s="4" t="s">
        <v>41</v>
      </c>
      <c r="I1" s="4" t="s">
        <v>42</v>
      </c>
      <c r="J1" s="4" t="s">
        <v>43</v>
      </c>
      <c r="K1" s="4" t="s">
        <v>44</v>
      </c>
      <c r="L1" s="4" t="s">
        <v>45</v>
      </c>
      <c r="N1" s="4" t="s">
        <v>46</v>
      </c>
      <c r="O1" s="4" t="s">
        <v>47</v>
      </c>
      <c r="P1" s="4" t="s">
        <v>48</v>
      </c>
      <c r="Q1" s="4" t="s">
        <v>49</v>
      </c>
      <c r="S1" s="4" t="s">
        <v>50</v>
      </c>
      <c r="T1" s="4" t="s">
        <v>51</v>
      </c>
      <c r="U1" s="4" t="s">
        <v>52</v>
      </c>
      <c r="V1" s="4" t="s">
        <v>53</v>
      </c>
      <c r="X1" s="4" t="s">
        <v>54</v>
      </c>
      <c r="Y1" s="4" t="s">
        <v>55</v>
      </c>
      <c r="AA1" s="4" t="s">
        <v>56</v>
      </c>
      <c r="AC1" s="4" t="s">
        <v>57</v>
      </c>
      <c r="AD1" s="4" t="s">
        <v>58</v>
      </c>
      <c r="AE1" s="4" t="s">
        <v>59</v>
      </c>
      <c r="AF1" s="4" t="s">
        <v>60</v>
      </c>
    </row>
    <row r="2" spans="1:37">
      <c r="A2" s="4" t="s">
        <v>9</v>
      </c>
      <c r="B2" s="4">
        <v>1.4</v>
      </c>
      <c r="D2" s="5">
        <v>89.102725366876314</v>
      </c>
      <c r="E2" s="5">
        <v>101.58999700509135</v>
      </c>
      <c r="F2" s="5">
        <v>22.490566037735849</v>
      </c>
      <c r="G2" s="5">
        <v>21.330338424678057</v>
      </c>
      <c r="H2" s="5"/>
      <c r="I2" s="5">
        <v>2.6694169750652175</v>
      </c>
      <c r="J2" s="5">
        <v>0.84935994661165948</v>
      </c>
      <c r="K2" s="3">
        <v>2.3447100967965118</v>
      </c>
      <c r="L2" s="5">
        <v>5.7243341939320809</v>
      </c>
      <c r="M2" s="5"/>
      <c r="N2" s="6">
        <f>ABS(E2-D2)</f>
        <v>12.487271638215034</v>
      </c>
      <c r="O2" s="6">
        <v>1.9634621144055018</v>
      </c>
      <c r="P2" s="5">
        <v>2.7907541102954534</v>
      </c>
      <c r="Q2" s="5">
        <v>4.2842254750199391</v>
      </c>
      <c r="R2" s="5"/>
      <c r="S2" s="5">
        <v>0.83248477588100234</v>
      </c>
      <c r="T2" s="5">
        <v>7.7348507537186126E-2</v>
      </c>
      <c r="U2" s="5">
        <v>0.1213371352302372</v>
      </c>
      <c r="V2" s="5">
        <v>0.28561503166799596</v>
      </c>
      <c r="W2" s="5"/>
      <c r="X2" s="5">
        <v>0.42842254750199393</v>
      </c>
      <c r="Y2" s="5">
        <v>0.62710819026941733</v>
      </c>
      <c r="Z2" s="5"/>
      <c r="AA2" s="5">
        <v>0.44793442162101238</v>
      </c>
      <c r="AB2" s="5"/>
      <c r="AC2" s="7">
        <v>6.2710819026941731E-7</v>
      </c>
      <c r="AD2" s="4">
        <v>1.8719647470728875E-5</v>
      </c>
      <c r="AE2" s="4">
        <v>8.4238413618279936E-4</v>
      </c>
      <c r="AF2" s="4">
        <v>3.9330989795918368E-4</v>
      </c>
      <c r="AG2" s="5">
        <f>AF2/AE2</f>
        <v>0.46690088412803932</v>
      </c>
      <c r="AH2" s="5"/>
      <c r="AI2" s="5" t="s">
        <v>61</v>
      </c>
    </row>
    <row r="3" spans="1:37">
      <c r="A3" s="4" t="s">
        <v>10</v>
      </c>
      <c r="B3" s="4">
        <v>1.4</v>
      </c>
      <c r="D3" s="5">
        <v>82.657681940700812</v>
      </c>
      <c r="E3" s="5">
        <v>126.48397723869421</v>
      </c>
      <c r="F3" s="5">
        <v>20.616352201257865</v>
      </c>
      <c r="G3" s="5">
        <v>18.652890086852363</v>
      </c>
      <c r="H3" s="5"/>
      <c r="I3" s="5">
        <v>3.0334283807559297</v>
      </c>
      <c r="J3" s="5">
        <v>0.24267427046047632</v>
      </c>
      <c r="K3" s="3">
        <v>3.1760262570624178</v>
      </c>
      <c r="L3" s="5">
        <v>4.8069766860185572</v>
      </c>
      <c r="M3" s="5"/>
      <c r="N3" s="6">
        <f t="shared" ref="N3:N26" si="0">ABS(E3-D3)</f>
        <v>43.826295297993397</v>
      </c>
      <c r="O3" s="5">
        <v>1.9634621144055124</v>
      </c>
      <c r="P3" s="5">
        <v>5.5815082205909077</v>
      </c>
      <c r="Q3" s="5">
        <v>3.3796240971355691</v>
      </c>
      <c r="R3" s="5"/>
      <c r="S3" s="5">
        <v>2.9217530198662263</v>
      </c>
      <c r="T3" s="5">
        <v>0.13089747429370011</v>
      </c>
      <c r="U3" s="5">
        <v>0.1860502740196969</v>
      </c>
      <c r="V3" s="5">
        <v>0.22530827314237128</v>
      </c>
      <c r="W3" s="5"/>
      <c r="X3" s="5">
        <v>0.33796240971355695</v>
      </c>
      <c r="Y3" s="5">
        <v>0.65491015802695396</v>
      </c>
      <c r="Z3" s="5"/>
      <c r="AA3" s="5">
        <v>0.46779297001925285</v>
      </c>
      <c r="AB3" s="5"/>
      <c r="AC3" s="7">
        <v>6.5491015802695394E-7</v>
      </c>
      <c r="AD3" s="4">
        <v>1.9549556956028476E-5</v>
      </c>
      <c r="AE3" s="4">
        <v>8.7973006302128145E-4</v>
      </c>
      <c r="AF3" s="4">
        <v>3.4993942857142857E-4</v>
      </c>
      <c r="AG3" s="5">
        <f t="shared" ref="AG3:AG26" si="1">AF3/AE3</f>
        <v>0.3977804593486573</v>
      </c>
      <c r="AH3" s="5"/>
      <c r="AI3" s="5"/>
      <c r="AJ3" s="4" t="s">
        <v>62</v>
      </c>
    </row>
    <row r="4" spans="1:37">
      <c r="A4" s="4" t="s">
        <v>11</v>
      </c>
      <c r="B4" s="4">
        <v>1.4</v>
      </c>
      <c r="D4" s="5">
        <v>105.21533393231508</v>
      </c>
      <c r="E4" s="5">
        <v>98.125786163522008</v>
      </c>
      <c r="F4" s="5">
        <v>20.437855645402824</v>
      </c>
      <c r="G4" s="5">
        <v>18.474393530997311</v>
      </c>
      <c r="H4" s="5"/>
      <c r="I4" s="5">
        <v>5.824182491051384</v>
      </c>
      <c r="J4" s="5">
        <v>0.24267427046047632</v>
      </c>
      <c r="K4" s="3">
        <v>3.6250086847290501</v>
      </c>
      <c r="L4" s="5">
        <v>10.096935471768374</v>
      </c>
      <c r="M4" s="5"/>
      <c r="N4" s="6">
        <f t="shared" si="0"/>
        <v>7.0895477687930679</v>
      </c>
      <c r="O4" s="5">
        <v>3.659179395028465</v>
      </c>
      <c r="P4" s="5">
        <v>1.9413941636837937</v>
      </c>
      <c r="Q4" s="5">
        <v>1.6309504289561394</v>
      </c>
      <c r="R4" s="5"/>
      <c r="S4" s="5">
        <v>0.47263651791953787</v>
      </c>
      <c r="T4" s="5">
        <v>0.13089747429370083</v>
      </c>
      <c r="U4" s="5">
        <v>0.37210054803939385</v>
      </c>
      <c r="V4" s="5">
        <v>0.10873002859707596</v>
      </c>
      <c r="W4" s="5"/>
      <c r="X4" s="5">
        <v>0.16309504289561394</v>
      </c>
      <c r="Y4" s="5">
        <v>0.66609306522870859</v>
      </c>
      <c r="Z4" s="5"/>
      <c r="AA4" s="5">
        <v>0.47578076087764898</v>
      </c>
      <c r="AB4" s="5"/>
      <c r="AC4" s="7">
        <v>6.6609306522870864E-7</v>
      </c>
      <c r="AD4" s="4">
        <v>1.988337508145399E-5</v>
      </c>
      <c r="AE4" s="4">
        <v>8.9475187866542953E-4</v>
      </c>
      <c r="AF4" s="4">
        <v>4.5840466666666668E-4</v>
      </c>
      <c r="AG4" s="5">
        <f t="shared" si="1"/>
        <v>0.51232601752164175</v>
      </c>
      <c r="AH4" s="5"/>
      <c r="AI4" s="5"/>
      <c r="AJ4" s="4" t="s">
        <v>63</v>
      </c>
      <c r="AK4" s="5">
        <v>0.26690741331822992</v>
      </c>
    </row>
    <row r="5" spans="1:37">
      <c r="A5" s="4" t="s">
        <v>12</v>
      </c>
      <c r="B5" s="4">
        <v>1.4</v>
      </c>
      <c r="D5" s="5">
        <v>81.529799341120096</v>
      </c>
      <c r="E5" s="5">
        <v>80.643605870020963</v>
      </c>
      <c r="F5" s="5">
        <v>19.009883198562452</v>
      </c>
      <c r="G5" s="5">
        <v>15.350703803533987</v>
      </c>
      <c r="H5" s="5"/>
      <c r="I5" s="5">
        <v>2.426742704604743</v>
      </c>
      <c r="J5" s="5">
        <v>0.48534854092094926</v>
      </c>
      <c r="K5" s="3">
        <v>3.7639754659878188</v>
      </c>
      <c r="L5" s="5">
        <v>6.1113535115486002</v>
      </c>
      <c r="M5" s="5"/>
      <c r="N5" s="6">
        <f t="shared" si="0"/>
        <v>0.88619347109913349</v>
      </c>
      <c r="O5" s="5">
        <v>11.423779574722964</v>
      </c>
      <c r="P5" s="5">
        <v>5.0961596796699631</v>
      </c>
      <c r="Q5" s="5">
        <v>6.4719267870393242</v>
      </c>
      <c r="R5" s="5"/>
      <c r="S5" s="5">
        <v>5.9079564739942234E-2</v>
      </c>
      <c r="T5" s="5">
        <v>0.24394529300189766</v>
      </c>
      <c r="U5" s="5">
        <v>0.12942627757891959</v>
      </c>
      <c r="V5" s="5">
        <v>0.43146178580262162</v>
      </c>
      <c r="W5" s="5"/>
      <c r="X5" s="5">
        <v>0.64719267870393238</v>
      </c>
      <c r="Y5" s="5">
        <v>1.0205642492847495</v>
      </c>
      <c r="Z5" s="5"/>
      <c r="AA5" s="5">
        <v>0.72897446377482111</v>
      </c>
      <c r="AB5" s="5"/>
      <c r="AC5" s="7">
        <v>1.0205642492847494E-6</v>
      </c>
      <c r="AD5" s="4">
        <v>3.0464604456261179E-5</v>
      </c>
      <c r="AE5" s="4">
        <v>1.3709072005317531E-3</v>
      </c>
      <c r="AF5" s="4">
        <v>2.1763252380952399E-4</v>
      </c>
      <c r="AG5" s="5">
        <f t="shared" si="1"/>
        <v>0.15875073362012235</v>
      </c>
      <c r="AH5" s="5"/>
      <c r="AI5" s="5"/>
      <c r="AJ5" s="4" t="s">
        <v>64</v>
      </c>
      <c r="AK5" s="5">
        <v>8.1730116822683163E-2</v>
      </c>
    </row>
    <row r="6" spans="1:37">
      <c r="A6" s="4" t="s">
        <v>13</v>
      </c>
      <c r="B6" s="4">
        <v>1.4</v>
      </c>
      <c r="D6" s="5">
        <v>80.321353698712187</v>
      </c>
      <c r="E6" s="5">
        <v>93.775381850853577</v>
      </c>
      <c r="F6" s="5">
        <v>18.920634920634921</v>
      </c>
      <c r="G6" s="5">
        <v>7.4968553459119569</v>
      </c>
      <c r="H6" s="5"/>
      <c r="I6" s="5">
        <v>7.6442395195049437</v>
      </c>
      <c r="J6" s="5">
        <v>2.5480798398349802</v>
      </c>
      <c r="K6" s="3">
        <v>3.2077915220369726</v>
      </c>
      <c r="L6" s="5">
        <v>3.3822920458998342</v>
      </c>
      <c r="M6" s="5"/>
      <c r="N6" s="6">
        <f t="shared" si="0"/>
        <v>13.45402815214139</v>
      </c>
      <c r="O6" s="5">
        <v>8.9248277927531205E-2</v>
      </c>
      <c r="P6" s="5">
        <v>0.84935994661166114</v>
      </c>
      <c r="Q6" s="5">
        <v>2.3473780455607813</v>
      </c>
      <c r="R6" s="5"/>
      <c r="S6" s="5">
        <v>0.89693521014275934</v>
      </c>
      <c r="T6" s="5">
        <v>0.76158530498153099</v>
      </c>
      <c r="U6" s="5">
        <v>0.33974397864466421</v>
      </c>
      <c r="V6" s="5">
        <v>0.1564918697040521</v>
      </c>
      <c r="W6" s="5"/>
      <c r="X6" s="5">
        <v>0.23473780455607815</v>
      </c>
      <c r="Y6" s="5">
        <v>1.3360670881822734</v>
      </c>
      <c r="Z6" s="5"/>
      <c r="AA6" s="5">
        <v>0.95433363441590957</v>
      </c>
      <c r="AB6" s="5"/>
      <c r="AC6" s="7">
        <v>1.3360670881822733E-6</v>
      </c>
      <c r="AD6" s="4">
        <v>3.9882599647232038E-5</v>
      </c>
      <c r="AE6" s="4">
        <v>1.7947169841254417E-3</v>
      </c>
      <c r="AF6" s="4">
        <v>4.637554761904762E-4</v>
      </c>
      <c r="AG6" s="5">
        <f t="shared" si="1"/>
        <v>0.25840033848928129</v>
      </c>
      <c r="AH6" s="5"/>
      <c r="AI6" s="5"/>
      <c r="AJ6" s="4" t="s">
        <v>65</v>
      </c>
      <c r="AK6" s="5">
        <v>2.8895959916243993E-2</v>
      </c>
    </row>
    <row r="7" spans="1:37">
      <c r="A7" s="4" t="s">
        <v>14</v>
      </c>
      <c r="B7" s="4">
        <v>1.4</v>
      </c>
      <c r="D7" s="5">
        <v>71.378855944893672</v>
      </c>
      <c r="E7" s="5">
        <v>89.344414495357896</v>
      </c>
      <c r="F7" s="5">
        <v>18.295896975142249</v>
      </c>
      <c r="G7" s="5">
        <v>18.38514525306978</v>
      </c>
      <c r="H7" s="5"/>
      <c r="I7" s="5">
        <v>1.3347084875326121</v>
      </c>
      <c r="J7" s="5">
        <v>0.48534854092095092</v>
      </c>
      <c r="K7" s="3">
        <v>3.0176167991840521</v>
      </c>
      <c r="L7" s="5">
        <v>6.1113535115486002</v>
      </c>
      <c r="M7" s="5"/>
      <c r="N7" s="6">
        <f t="shared" si="0"/>
        <v>17.965558550464223</v>
      </c>
      <c r="O7" s="5">
        <v>1.0709793351302892</v>
      </c>
      <c r="P7" s="5">
        <v>0.84935994661166458</v>
      </c>
      <c r="Q7" s="5">
        <v>0.17450052386286163</v>
      </c>
      <c r="R7" s="5"/>
      <c r="S7" s="5">
        <v>1.1977039033642816</v>
      </c>
      <c r="T7" s="5">
        <v>5.9498851951687469E-3</v>
      </c>
      <c r="U7" s="5">
        <v>5.662399644077741E-2</v>
      </c>
      <c r="V7" s="5">
        <v>1.163336825752411E-2</v>
      </c>
      <c r="W7" s="5"/>
      <c r="X7" s="5">
        <v>1.7450052386286163E-2</v>
      </c>
      <c r="Y7" s="5">
        <v>8.0023934022232318E-2</v>
      </c>
      <c r="Z7" s="5"/>
      <c r="AA7" s="5">
        <v>5.7159952873023084E-2</v>
      </c>
      <c r="AB7" s="5"/>
      <c r="AC7" s="7">
        <v>8.0023934022232313E-8</v>
      </c>
      <c r="AD7" s="4">
        <v>2.3887741499173829E-6</v>
      </c>
      <c r="AE7" s="4">
        <v>3.9292739795918367E-4</v>
      </c>
      <c r="AF7" s="4">
        <v>1.0749483674628223E-4</v>
      </c>
      <c r="AG7" s="5">
        <f t="shared" si="1"/>
        <v>0.27357429719738846</v>
      </c>
      <c r="AI7" s="5"/>
      <c r="AK7" s="5"/>
    </row>
    <row r="8" spans="1:37">
      <c r="A8" s="4" t="s">
        <v>66</v>
      </c>
      <c r="B8" s="4">
        <v>1.4</v>
      </c>
      <c r="D8" s="5">
        <v>72.828990715783164</v>
      </c>
      <c r="E8" s="5">
        <v>84.34950584007187</v>
      </c>
      <c r="F8" s="5">
        <v>17.492662473794557</v>
      </c>
      <c r="G8" s="5">
        <v>16.421683138664267</v>
      </c>
      <c r="H8" s="5"/>
      <c r="I8" s="5">
        <v>1.0920342170721375</v>
      </c>
      <c r="J8" s="5">
        <v>0.24267427046047294</v>
      </c>
      <c r="K8" s="3">
        <v>6.1113535115486002</v>
      </c>
      <c r="L8" s="5">
        <v>8.3424256656671076</v>
      </c>
      <c r="M8" s="5"/>
      <c r="N8" s="6">
        <f t="shared" si="0"/>
        <v>11.520515124288707</v>
      </c>
      <c r="O8" s="5">
        <v>3.3021862833183597</v>
      </c>
      <c r="P8" s="5">
        <v>2.4267427046047447</v>
      </c>
      <c r="Q8" s="5">
        <v>3.0937367123645481</v>
      </c>
      <c r="R8" s="5"/>
      <c r="S8" s="5">
        <v>0.76803434161924711</v>
      </c>
      <c r="T8" s="5">
        <v>7.1398622342019283E-2</v>
      </c>
      <c r="U8" s="5">
        <v>5.6623996440777639E-2</v>
      </c>
      <c r="V8" s="5">
        <v>0.20624911415763653</v>
      </c>
      <c r="W8" s="5"/>
      <c r="X8" s="5">
        <v>0.30937367123645476</v>
      </c>
      <c r="Y8" s="5">
        <v>0.43739629001925168</v>
      </c>
      <c r="Z8" s="5"/>
      <c r="AA8" s="5">
        <v>0.31242592144232262</v>
      </c>
      <c r="AB8" s="5"/>
      <c r="AC8" s="7">
        <v>4.3739629001925166E-7</v>
      </c>
      <c r="AD8" s="4">
        <v>1.3056605672216468E-5</v>
      </c>
      <c r="AE8" s="4">
        <v>5.8754725524974105E-4</v>
      </c>
      <c r="AF8" s="4">
        <v>3.4090258241758239E-5</v>
      </c>
      <c r="AG8" s="5">
        <f t="shared" si="1"/>
        <v>5.8021304562588652E-2</v>
      </c>
      <c r="AH8" s="5"/>
      <c r="AI8" s="5"/>
      <c r="AJ8" s="4" t="s">
        <v>67</v>
      </c>
      <c r="AK8" s="5"/>
    </row>
    <row r="9" spans="1:37">
      <c r="A9" s="4" t="s">
        <v>15</v>
      </c>
      <c r="B9" s="4">
        <v>1.4</v>
      </c>
      <c r="D9" s="5">
        <v>71.137166816412105</v>
      </c>
      <c r="E9" s="5">
        <v>88.780473195567538</v>
      </c>
      <c r="F9" s="5">
        <v>20.527103923330348</v>
      </c>
      <c r="G9" s="5">
        <v>17.224917640011988</v>
      </c>
      <c r="H9" s="5"/>
      <c r="I9" s="5">
        <v>2.5480798398349802</v>
      </c>
      <c r="J9" s="5">
        <v>0.12133713523023563</v>
      </c>
      <c r="K9" s="3"/>
      <c r="L9" s="5">
        <v>27.246343381680639</v>
      </c>
      <c r="M9" s="5"/>
      <c r="N9" s="6">
        <f t="shared" si="0"/>
        <v>17.643306379155433</v>
      </c>
      <c r="O9" s="5">
        <v>8.9248277927534758E-2</v>
      </c>
      <c r="P9" s="5">
        <v>1.2133713523023748</v>
      </c>
      <c r="Q9" s="5">
        <v>2.2310721541185075</v>
      </c>
      <c r="R9" s="5"/>
      <c r="S9" s="5">
        <v>1.176220425277029</v>
      </c>
      <c r="T9" s="5">
        <v>0.22014575222122398</v>
      </c>
      <c r="U9" s="5">
        <v>0.16178284697364964</v>
      </c>
      <c r="V9" s="5">
        <v>0.1487381436079005</v>
      </c>
      <c r="W9" s="5"/>
      <c r="X9" s="5">
        <v>0.22310721541185075</v>
      </c>
      <c r="Y9" s="5">
        <v>0.6050358146067244</v>
      </c>
      <c r="Z9" s="5"/>
      <c r="AA9" s="5">
        <v>0.43216843900480317</v>
      </c>
      <c r="AB9" s="5"/>
      <c r="AC9" s="7">
        <v>6.0503581460672444E-7</v>
      </c>
      <c r="AD9" s="4">
        <v>1.8060770585275358E-5</v>
      </c>
      <c r="AE9" s="4">
        <v>8.1273467633739111E-4</v>
      </c>
      <c r="AF9" s="4">
        <v>4.501940952380953E-4</v>
      </c>
      <c r="AG9" s="5">
        <f t="shared" si="1"/>
        <v>0.55392504878333249</v>
      </c>
      <c r="AH9" s="5"/>
      <c r="AI9" s="5"/>
      <c r="AJ9" s="4" t="s">
        <v>63</v>
      </c>
      <c r="AK9" s="5">
        <v>0.3656124001206697</v>
      </c>
    </row>
    <row r="10" spans="1:37">
      <c r="A10" s="4" t="s">
        <v>16</v>
      </c>
      <c r="B10" s="4">
        <v>1.4</v>
      </c>
      <c r="D10" s="5">
        <v>89.344414495357896</v>
      </c>
      <c r="E10" s="5">
        <v>85.316262353998198</v>
      </c>
      <c r="F10" s="5">
        <v>18.206648697214735</v>
      </c>
      <c r="G10" s="5">
        <v>18.1174004192872</v>
      </c>
      <c r="H10" s="5"/>
      <c r="I10" s="5">
        <v>1.4560456227628495</v>
      </c>
      <c r="J10" s="5">
        <v>0.24267427046047463</v>
      </c>
      <c r="K10" s="3">
        <v>2.4926978798144646</v>
      </c>
      <c r="L10" s="5">
        <v>3.7639754659878188</v>
      </c>
      <c r="M10" s="5"/>
      <c r="N10" s="6">
        <f t="shared" si="0"/>
        <v>4.0281521413596977</v>
      </c>
      <c r="O10" s="5">
        <v>3.748427672955998</v>
      </c>
      <c r="P10" s="5">
        <v>6.6735424376630492</v>
      </c>
      <c r="Q10" s="5">
        <v>4.0281521413596977</v>
      </c>
      <c r="R10" s="5"/>
      <c r="S10" s="5">
        <v>0.26854347609064649</v>
      </c>
      <c r="T10" s="5">
        <v>5.9498851951689836E-3</v>
      </c>
      <c r="U10" s="5">
        <v>8.0891423486824987E-2</v>
      </c>
      <c r="V10" s="5">
        <v>0.26854347609064649</v>
      </c>
      <c r="W10" s="5"/>
      <c r="X10" s="5">
        <v>0.40281521413596977</v>
      </c>
      <c r="Y10" s="5">
        <v>0.48965652281796374</v>
      </c>
      <c r="Z10" s="5"/>
      <c r="AA10" s="5">
        <v>0.34975465915568837</v>
      </c>
      <c r="AB10" s="5"/>
      <c r="AC10" s="7">
        <v>4.8965652281796372E-7</v>
      </c>
      <c r="AD10" s="4">
        <v>1.4616612621431754E-5</v>
      </c>
      <c r="AE10" s="4">
        <v>6.5774756796442894E-4</v>
      </c>
      <c r="AF10" s="4">
        <v>1.3891846938775509E-4</v>
      </c>
      <c r="AG10" s="5">
        <f t="shared" si="1"/>
        <v>0.21120331895361386</v>
      </c>
      <c r="AH10" s="5"/>
      <c r="AI10" s="5"/>
      <c r="AJ10" s="4" t="s">
        <v>64</v>
      </c>
      <c r="AK10" s="5">
        <v>0.1562098053781748</v>
      </c>
    </row>
    <row r="11" spans="1:37">
      <c r="A11" s="4" t="s">
        <v>17</v>
      </c>
      <c r="B11" s="4">
        <v>0.8</v>
      </c>
      <c r="D11" s="5">
        <v>73.392932015573521</v>
      </c>
      <c r="E11" s="5">
        <v>87.169212339023673</v>
      </c>
      <c r="F11" s="5">
        <v>22.40131775980834</v>
      </c>
      <c r="G11" s="5">
        <v>18.652890086852342</v>
      </c>
      <c r="H11" s="5"/>
      <c r="I11" s="5">
        <v>8.6149366013468427</v>
      </c>
      <c r="J11" s="5">
        <v>1.9413941636837937</v>
      </c>
      <c r="K11" s="3">
        <v>3.3566130390437592</v>
      </c>
      <c r="L11" s="5">
        <v>3.49643022897114</v>
      </c>
      <c r="M11" s="5"/>
      <c r="N11" s="6">
        <f t="shared" si="0"/>
        <v>13.776280323450152</v>
      </c>
      <c r="O11" s="5">
        <v>8.8355795148248095</v>
      </c>
      <c r="P11" s="5">
        <v>9.8283079536492135</v>
      </c>
      <c r="Q11" s="5">
        <v>1.2712775861733543</v>
      </c>
      <c r="R11" s="5"/>
      <c r="S11" s="5">
        <v>0.91841868823001016</v>
      </c>
      <c r="T11" s="5">
        <v>0.24989517819706653</v>
      </c>
      <c r="U11" s="5">
        <v>0.4449028291775366</v>
      </c>
      <c r="V11" s="5">
        <v>8.4751839078223618E-2</v>
      </c>
      <c r="W11" s="5"/>
      <c r="X11" s="5">
        <v>0.12712775861733544</v>
      </c>
      <c r="Y11" s="5">
        <v>0.82192576599193856</v>
      </c>
      <c r="Z11" s="5"/>
      <c r="AA11" s="5">
        <v>1.0274072074899232</v>
      </c>
      <c r="AB11" s="5"/>
      <c r="AC11" s="7">
        <v>8.2192576599193857E-7</v>
      </c>
      <c r="AD11" s="4">
        <v>2.4535097492296674E-5</v>
      </c>
      <c r="AE11" s="4">
        <v>1.1040793871533504E-3</v>
      </c>
      <c r="AF11" s="4">
        <v>3.0273395535714286E-4</v>
      </c>
      <c r="AG11" s="5">
        <f t="shared" si="1"/>
        <v>0.27419582222043137</v>
      </c>
      <c r="AH11" s="5"/>
      <c r="AI11" s="5"/>
      <c r="AJ11" s="4" t="s">
        <v>65</v>
      </c>
      <c r="AK11" s="5">
        <v>5.9041756768635788E-2</v>
      </c>
    </row>
    <row r="12" spans="1:37">
      <c r="A12" s="4" t="s">
        <v>26</v>
      </c>
      <c r="B12" s="4">
        <v>2</v>
      </c>
      <c r="D12" s="5">
        <v>61.308475591494435</v>
      </c>
      <c r="E12" s="5">
        <v>78.790655884995516</v>
      </c>
      <c r="F12" s="5">
        <v>22.222821203953284</v>
      </c>
      <c r="G12" s="5">
        <v>13.387241689128475</v>
      </c>
      <c r="H12" s="5"/>
      <c r="I12" s="5">
        <v>10.070982224109688</v>
      </c>
      <c r="J12" s="5">
        <v>0.24267427046047463</v>
      </c>
      <c r="K12" s="3">
        <v>1.6082728644598632</v>
      </c>
      <c r="L12" s="5"/>
      <c r="M12" s="5"/>
      <c r="N12" s="6">
        <f>ABS(E12-D12)</f>
        <v>17.482180293501081</v>
      </c>
      <c r="O12" s="5">
        <v>39.447738843965276</v>
      </c>
      <c r="P12" s="5">
        <v>0.72802281138142244</v>
      </c>
      <c r="Q12" s="5">
        <v>0.13981718992738079</v>
      </c>
      <c r="R12" s="5"/>
      <c r="S12" s="5">
        <v>1.1654786862334054</v>
      </c>
      <c r="T12" s="5">
        <v>0.58903863432165393</v>
      </c>
      <c r="U12" s="5">
        <v>0.65522053024328086</v>
      </c>
      <c r="V12" s="5">
        <v>9.3211459951587188E-3</v>
      </c>
      <c r="W12" s="5"/>
      <c r="X12" s="5">
        <v>1.3981718992738078E-2</v>
      </c>
      <c r="Y12" s="5">
        <v>1.2582408835576728</v>
      </c>
      <c r="Z12" s="5"/>
      <c r="AA12" s="5">
        <v>0.62912044177883641</v>
      </c>
      <c r="AB12" s="5"/>
      <c r="AC12" s="7">
        <v>1.2582408835576728E-6</v>
      </c>
      <c r="AD12" s="4">
        <v>3.7559429359930535E-5</v>
      </c>
      <c r="AE12" s="4">
        <v>1.690174321196874E-3</v>
      </c>
      <c r="AF12" s="4">
        <v>4.3514508333333324E-4</v>
      </c>
      <c r="AG12" s="5">
        <f t="shared" si="1"/>
        <v>0.25745574162148621</v>
      </c>
      <c r="AH12" s="5"/>
      <c r="AI12" s="5"/>
      <c r="AK12" s="5"/>
    </row>
    <row r="13" spans="1:37">
      <c r="A13" s="4" t="s">
        <v>18</v>
      </c>
      <c r="B13" s="4">
        <v>0.8</v>
      </c>
      <c r="D13" s="5">
        <v>82.415992812219244</v>
      </c>
      <c r="E13" s="5">
        <v>87.733153638814017</v>
      </c>
      <c r="F13" s="5">
        <v>61.670560047918549</v>
      </c>
      <c r="G13" s="5">
        <v>22.222821203953274</v>
      </c>
      <c r="H13" s="5"/>
      <c r="I13" s="5">
        <v>1.577382757993085</v>
      </c>
      <c r="J13" s="5">
        <v>2.3054055693745075</v>
      </c>
      <c r="K13" s="3">
        <v>0.40794604073624108</v>
      </c>
      <c r="L13" s="5">
        <v>5.3819196447181508</v>
      </c>
      <c r="M13" s="5"/>
      <c r="N13" s="6">
        <f t="shared" si="0"/>
        <v>5.3171608265947725</v>
      </c>
      <c r="O13" s="5">
        <v>9.8173105720275551</v>
      </c>
      <c r="P13" s="5">
        <v>4.7321482739792522</v>
      </c>
      <c r="Q13" s="5">
        <v>3.2165457289197263</v>
      </c>
      <c r="R13" s="5"/>
      <c r="S13" s="5">
        <v>0.35447738843965149</v>
      </c>
      <c r="T13" s="5">
        <v>2.6298492562643516</v>
      </c>
      <c r="U13" s="5">
        <v>4.8534854092094827E-2</v>
      </c>
      <c r="V13" s="5">
        <v>0.21443638192798176</v>
      </c>
      <c r="W13" s="5"/>
      <c r="X13" s="5">
        <v>0.32165457289197263</v>
      </c>
      <c r="Y13" s="5">
        <v>3.0000386832484192</v>
      </c>
      <c r="Z13" s="5"/>
      <c r="AA13" s="5">
        <v>3.7500483540605241</v>
      </c>
      <c r="AB13" s="5"/>
      <c r="AC13" s="7">
        <v>3.000038683248419E-6</v>
      </c>
      <c r="AD13" s="4">
        <v>8.9553393529803567E-5</v>
      </c>
      <c r="AE13" s="4">
        <v>4.0299027088411604E-3</v>
      </c>
      <c r="AF13" s="4">
        <v>6.2308241666666673E-4</v>
      </c>
      <c r="AG13" s="5">
        <f t="shared" si="1"/>
        <v>0.15461475417252454</v>
      </c>
      <c r="AH13" s="5"/>
      <c r="AI13" s="5"/>
      <c r="AJ13" s="4" t="s">
        <v>68</v>
      </c>
      <c r="AK13" s="5"/>
    </row>
    <row r="14" spans="1:37">
      <c r="A14" s="4" t="s">
        <v>27</v>
      </c>
      <c r="B14" s="4">
        <v>2</v>
      </c>
      <c r="D14" s="5">
        <v>61.147349505840069</v>
      </c>
      <c r="E14" s="5">
        <v>79.354597184785888</v>
      </c>
      <c r="F14" s="5">
        <v>22.222821203953284</v>
      </c>
      <c r="G14" s="5">
        <v>12.405510631925729</v>
      </c>
      <c r="H14" s="5"/>
      <c r="I14" s="5">
        <v>5.0961596796699657</v>
      </c>
      <c r="J14" s="5">
        <v>0.36401140569071361</v>
      </c>
      <c r="K14" s="3">
        <v>2.3458773243808801</v>
      </c>
      <c r="L14" s="5">
        <v>13.821475320084366</v>
      </c>
      <c r="M14" s="5"/>
      <c r="N14" s="6">
        <f t="shared" si="0"/>
        <v>18.207247678945819</v>
      </c>
      <c r="O14" s="5">
        <v>9.8173105720275728</v>
      </c>
      <c r="P14" s="5">
        <v>4.8534854092094895</v>
      </c>
      <c r="Q14" s="5">
        <v>4.9739736039819098</v>
      </c>
      <c r="R14" s="5"/>
      <c r="S14" s="5">
        <v>1.2138165119297213</v>
      </c>
      <c r="T14" s="5">
        <v>0.65448737146850366</v>
      </c>
      <c r="U14" s="5">
        <v>0.31547655159861682</v>
      </c>
      <c r="V14" s="5">
        <v>0.33159824026546064</v>
      </c>
      <c r="W14" s="5"/>
      <c r="X14" s="5">
        <v>0.49739736039819094</v>
      </c>
      <c r="Y14" s="5">
        <v>1.4673612834653114</v>
      </c>
      <c r="Z14" s="5"/>
      <c r="AA14" s="5">
        <v>0.73368064173265568</v>
      </c>
      <c r="AB14" s="5"/>
      <c r="AC14" s="7">
        <v>1.4673612834653114E-6</v>
      </c>
      <c r="AD14" s="4">
        <v>4.3801829357173483E-5</v>
      </c>
      <c r="AE14" s="4">
        <v>1.9710823210728067E-3</v>
      </c>
      <c r="AF14" s="4">
        <v>1.9071433333333335E-4</v>
      </c>
      <c r="AG14" s="5">
        <f t="shared" si="1"/>
        <v>9.6756148281789023E-2</v>
      </c>
      <c r="AH14" s="5"/>
      <c r="AI14" s="5"/>
      <c r="AJ14" s="4" t="s">
        <v>63</v>
      </c>
      <c r="AK14" s="5">
        <v>0.2029825532911757</v>
      </c>
    </row>
    <row r="15" spans="1:37">
      <c r="A15" s="4" t="s">
        <v>19</v>
      </c>
      <c r="B15" s="4">
        <v>0.8</v>
      </c>
      <c r="D15" s="5">
        <v>70.653788559448941</v>
      </c>
      <c r="E15" s="5">
        <v>80.724168912848143</v>
      </c>
      <c r="F15" s="5">
        <v>23.115303983228515</v>
      </c>
      <c r="G15" s="5">
        <v>13.297993411200942</v>
      </c>
      <c r="H15" s="5"/>
      <c r="I15" s="5">
        <v>7.0375538433537592</v>
      </c>
      <c r="J15" s="5">
        <v>2.1840684341442698</v>
      </c>
      <c r="K15" s="3">
        <v>2.2043092930769475</v>
      </c>
      <c r="L15" s="5"/>
      <c r="M15" s="5"/>
      <c r="N15" s="6">
        <f t="shared" si="0"/>
        <v>10.070380353399202</v>
      </c>
      <c r="O15" s="5">
        <v>10.620545073375252</v>
      </c>
      <c r="P15" s="5">
        <v>3.5187769216768765</v>
      </c>
      <c r="Q15" s="5">
        <v>11.475597995703485</v>
      </c>
      <c r="R15" s="5"/>
      <c r="S15" s="5">
        <v>0.67135869022661343</v>
      </c>
      <c r="T15" s="5">
        <v>0.65448737146850489</v>
      </c>
      <c r="U15" s="5">
        <v>0.32356569394729928</v>
      </c>
      <c r="V15" s="5">
        <v>0.76503986638023236</v>
      </c>
      <c r="W15" s="5"/>
      <c r="X15" s="5">
        <v>1.1475597995703486</v>
      </c>
      <c r="Y15" s="5">
        <v>2.1256128649861528</v>
      </c>
      <c r="Z15" s="5"/>
      <c r="AA15" s="5">
        <v>2.6570160812326908</v>
      </c>
      <c r="AB15" s="5"/>
      <c r="AC15" s="7">
        <v>2.1256128649861527E-6</v>
      </c>
      <c r="AD15" s="4">
        <v>6.3451130298094118E-5</v>
      </c>
      <c r="AE15" s="4">
        <v>2.8553008634142354E-3</v>
      </c>
      <c r="AF15" s="4">
        <v>5.7087866071428572E-4</v>
      </c>
      <c r="AG15" s="5">
        <f t="shared" si="1"/>
        <v>0.19993642982745283</v>
      </c>
      <c r="AH15" s="5"/>
      <c r="AI15" s="5"/>
      <c r="AJ15" s="4" t="s">
        <v>64</v>
      </c>
      <c r="AK15" s="5">
        <v>0.13965545647337671</v>
      </c>
    </row>
    <row r="16" spans="1:37">
      <c r="A16" s="4" t="s">
        <v>28</v>
      </c>
      <c r="B16" s="4">
        <v>2</v>
      </c>
      <c r="D16" s="5">
        <v>72.426175501647208</v>
      </c>
      <c r="E16" s="5">
        <v>84.67175801138066</v>
      </c>
      <c r="F16" s="5">
        <v>19.545372866127572</v>
      </c>
      <c r="G16" s="5">
        <v>8.9248277927523194</v>
      </c>
      <c r="H16" s="5"/>
      <c r="I16" s="5">
        <v>5.9455196262816212</v>
      </c>
      <c r="J16" s="5">
        <v>2.4267427046047447</v>
      </c>
      <c r="K16" s="3">
        <v>1.1538878405455923</v>
      </c>
      <c r="L16" s="5">
        <v>3.1833631161641556</v>
      </c>
      <c r="M16" s="5"/>
      <c r="N16" s="6">
        <f t="shared" si="0"/>
        <v>12.245582509733453</v>
      </c>
      <c r="O16" s="5">
        <v>6.3366277328541436</v>
      </c>
      <c r="P16" s="5">
        <v>6.1881938967420966</v>
      </c>
      <c r="Q16" s="5">
        <v>4.4086185861538949</v>
      </c>
      <c r="R16" s="5"/>
      <c r="S16" s="5">
        <v>0.8163721673155635</v>
      </c>
      <c r="T16" s="5">
        <v>0.70803633822501688</v>
      </c>
      <c r="U16" s="5">
        <v>0.23458512811179177</v>
      </c>
      <c r="V16" s="5">
        <v>0.29390790574359299</v>
      </c>
      <c r="W16" s="5"/>
      <c r="X16" s="5">
        <v>0.44086185861538951</v>
      </c>
      <c r="Y16" s="5">
        <v>1.3834833249521981</v>
      </c>
      <c r="Z16" s="5"/>
      <c r="AA16" s="5">
        <v>0.69174166247609903</v>
      </c>
      <c r="AB16" s="5"/>
      <c r="AC16" s="7">
        <v>1.3834833249521981E-6</v>
      </c>
      <c r="AD16" s="4">
        <v>4.1298009700065617E-5</v>
      </c>
      <c r="AE16" s="4">
        <v>1.8584104365029527E-3</v>
      </c>
      <c r="AF16" s="4">
        <v>8.8454666666666669E-4</v>
      </c>
      <c r="AG16" s="5">
        <f t="shared" si="1"/>
        <v>0.47596948945850437</v>
      </c>
      <c r="AH16" s="5"/>
      <c r="AI16" s="5"/>
      <c r="AJ16" s="4" t="s">
        <v>65</v>
      </c>
      <c r="AK16" s="5">
        <v>4.9375660151013696E-2</v>
      </c>
    </row>
    <row r="17" spans="1:35">
      <c r="A17" s="4" t="s">
        <v>20</v>
      </c>
      <c r="B17" s="4">
        <v>0.8</v>
      </c>
      <c r="D17" s="5">
        <v>65.014375561545364</v>
      </c>
      <c r="E17" s="5">
        <v>85.799640610961362</v>
      </c>
      <c r="F17" s="5">
        <v>20.348607367475292</v>
      </c>
      <c r="G17" s="5">
        <v>14.011979634621149</v>
      </c>
      <c r="H17" s="5"/>
      <c r="I17" s="5">
        <v>10.192319359339926</v>
      </c>
      <c r="J17" s="5">
        <v>4.0041254625978295</v>
      </c>
      <c r="K17" s="3">
        <v>1.6178608053314512</v>
      </c>
      <c r="L17" s="5"/>
      <c r="M17" s="5"/>
      <c r="N17" s="6">
        <f t="shared" si="0"/>
        <v>20.785265049415997</v>
      </c>
      <c r="O17" s="5">
        <v>6.1283817510233014</v>
      </c>
      <c r="P17" s="5">
        <v>4.3681368682885395</v>
      </c>
      <c r="Q17" s="5">
        <v>2.0294752756185632</v>
      </c>
      <c r="R17" s="5"/>
      <c r="S17" s="5">
        <v>1.3856843366277332</v>
      </c>
      <c r="T17" s="5">
        <v>0.42244184885694291</v>
      </c>
      <c r="U17" s="5">
        <v>0.41254625978280646</v>
      </c>
      <c r="V17" s="5">
        <v>0.13529835170790422</v>
      </c>
      <c r="W17" s="5"/>
      <c r="X17" s="5">
        <v>0.20294752756185633</v>
      </c>
      <c r="Y17" s="5">
        <v>1.0379356362016057</v>
      </c>
      <c r="Z17" s="5"/>
      <c r="AA17" s="5">
        <v>1.2974195452520072</v>
      </c>
      <c r="AB17" s="5"/>
      <c r="AC17" s="7">
        <v>1.0379356362016056E-6</v>
      </c>
      <c r="AD17" s="4">
        <v>3.0983153319450917E-5</v>
      </c>
      <c r="AE17" s="4">
        <v>1.3942418993752913E-3</v>
      </c>
      <c r="AF17" s="4">
        <v>4.3369450000000005E-4</v>
      </c>
      <c r="AG17" s="5">
        <f t="shared" si="1"/>
        <v>0.31106115817801966</v>
      </c>
      <c r="AH17" s="5"/>
      <c r="AI17" s="5"/>
    </row>
    <row r="18" spans="1:35">
      <c r="A18" s="4" t="s">
        <v>29</v>
      </c>
      <c r="B18" s="4">
        <v>2</v>
      </c>
      <c r="D18" s="5">
        <v>55.991314764899649</v>
      </c>
      <c r="E18" s="5">
        <v>75.004192872117386</v>
      </c>
      <c r="F18" s="5">
        <v>19.723869421982641</v>
      </c>
      <c r="G18" s="5">
        <v>13.59548767095934</v>
      </c>
      <c r="H18" s="5"/>
      <c r="I18" s="5">
        <v>7.280228113814232</v>
      </c>
      <c r="J18" s="5">
        <v>2.912091245525692</v>
      </c>
      <c r="K18" s="3"/>
      <c r="L18" s="5">
        <v>2.6185083387294443</v>
      </c>
      <c r="M18" s="5"/>
      <c r="N18" s="6">
        <f t="shared" si="0"/>
        <v>19.012878107217738</v>
      </c>
      <c r="O18" s="5">
        <v>2.7666966157532435</v>
      </c>
      <c r="P18" s="5">
        <v>9.5856336831887408</v>
      </c>
      <c r="Q18" s="5">
        <v>19.012878107217738</v>
      </c>
      <c r="R18" s="5"/>
      <c r="S18" s="5">
        <v>1.2675252071478491</v>
      </c>
      <c r="T18" s="5">
        <v>0.40855878340155344</v>
      </c>
      <c r="U18" s="5">
        <v>0.29120912455256931</v>
      </c>
      <c r="V18" s="5">
        <v>1.2675252071478491</v>
      </c>
      <c r="W18" s="5"/>
      <c r="X18" s="5">
        <v>1.9012878107217737</v>
      </c>
      <c r="Y18" s="5">
        <v>2.6010557186758962</v>
      </c>
      <c r="Z18" s="5"/>
      <c r="AA18" s="5">
        <v>1.3005278593379481</v>
      </c>
      <c r="AB18" s="5"/>
      <c r="AC18" s="7">
        <v>2.6010557186758963E-6</v>
      </c>
      <c r="AD18" s="4">
        <v>7.7643454288832736E-5</v>
      </c>
      <c r="AE18" s="4">
        <v>3.4939554429974733E-3</v>
      </c>
      <c r="AF18" s="4">
        <v>7.3530458333333313E-4</v>
      </c>
      <c r="AG18" s="5">
        <f t="shared" si="1"/>
        <v>0.21045047520769566</v>
      </c>
      <c r="AH18" s="5"/>
      <c r="AI18" s="5"/>
    </row>
    <row r="19" spans="1:35">
      <c r="A19" s="4" t="s">
        <v>21</v>
      </c>
      <c r="B19" s="4">
        <v>0.8</v>
      </c>
      <c r="D19" s="5">
        <v>91.600179694519326</v>
      </c>
      <c r="E19" s="5">
        <v>81.771488469601664</v>
      </c>
      <c r="F19" s="5">
        <v>24.186283318358804</v>
      </c>
      <c r="G19" s="5">
        <v>21.41958670260556</v>
      </c>
      <c r="H19" s="5"/>
      <c r="I19" s="5">
        <v>15.288479039009887</v>
      </c>
      <c r="J19" s="5">
        <v>5.7028453558211467</v>
      </c>
      <c r="K19" s="3"/>
      <c r="L19" s="5">
        <v>1.8129420527086624</v>
      </c>
      <c r="M19" s="5"/>
      <c r="N19" s="6">
        <f t="shared" si="0"/>
        <v>9.8286912249176623</v>
      </c>
      <c r="O19" s="5">
        <v>4.7301587301587436</v>
      </c>
      <c r="P19" s="5">
        <v>2.0627312989140343</v>
      </c>
      <c r="Q19" s="5">
        <v>5.2370166774588887</v>
      </c>
      <c r="R19" s="5"/>
      <c r="S19" s="5">
        <v>0.65524608166117748</v>
      </c>
      <c r="T19" s="5">
        <v>0.18444644105021624</v>
      </c>
      <c r="U19" s="5">
        <v>0.63904224554591604</v>
      </c>
      <c r="V19" s="5">
        <v>0.34913444516392589</v>
      </c>
      <c r="W19" s="5"/>
      <c r="X19" s="5">
        <v>0.52370166774588878</v>
      </c>
      <c r="Y19" s="5">
        <v>1.3471903543420209</v>
      </c>
      <c r="Z19" s="5"/>
      <c r="AA19" s="5">
        <v>1.6839879429275262</v>
      </c>
      <c r="AB19" s="5"/>
      <c r="AC19" s="7">
        <v>1.347190354342021E-6</v>
      </c>
      <c r="AD19" s="4">
        <v>4.0214637443045402E-5</v>
      </c>
      <c r="AE19" s="4">
        <v>1.8096586849370431E-3</v>
      </c>
      <c r="AF19" s="4">
        <v>1.3892629166666669E-3</v>
      </c>
      <c r="AG19" s="5">
        <f t="shared" si="1"/>
        <v>0.76769333810314544</v>
      </c>
      <c r="AH19" s="5"/>
      <c r="AI19" s="5"/>
    </row>
    <row r="20" spans="1:35">
      <c r="A20" s="4" t="s">
        <v>22</v>
      </c>
      <c r="B20" s="4">
        <v>0.8</v>
      </c>
      <c r="D20" s="5">
        <v>67.511829889188391</v>
      </c>
      <c r="E20" s="5">
        <v>80.965858041329739</v>
      </c>
      <c r="F20" s="5">
        <v>18.295896975142266</v>
      </c>
      <c r="G20" s="5">
        <v>13.565738244983523</v>
      </c>
      <c r="H20" s="5"/>
      <c r="I20" s="5">
        <v>5.8241824910513875</v>
      </c>
      <c r="J20" s="5">
        <v>3.7614511921373532</v>
      </c>
      <c r="K20" s="3">
        <v>4.59878497166694</v>
      </c>
      <c r="L20" s="5">
        <v>7.7836571463508823</v>
      </c>
      <c r="M20" s="5"/>
      <c r="N20" s="6">
        <f t="shared" si="0"/>
        <v>13.454028152141348</v>
      </c>
      <c r="O20" s="5">
        <v>6.1581311769991149</v>
      </c>
      <c r="P20" s="5">
        <v>7.8869137899654191</v>
      </c>
      <c r="Q20" s="5">
        <v>3.6258841054173248</v>
      </c>
      <c r="R20" s="5"/>
      <c r="S20" s="5">
        <v>0.89693521014275646</v>
      </c>
      <c r="T20" s="5">
        <v>0.31534391534391626</v>
      </c>
      <c r="U20" s="5">
        <v>0.13751541992760227</v>
      </c>
      <c r="V20" s="5">
        <v>0.24172560702782164</v>
      </c>
      <c r="W20" s="5"/>
      <c r="X20" s="5">
        <v>0.36258841054173246</v>
      </c>
      <c r="Y20" s="5">
        <v>0.81544774581325097</v>
      </c>
      <c r="Z20" s="5"/>
      <c r="AA20" s="5">
        <v>1.0193096822665637</v>
      </c>
      <c r="AB20" s="5"/>
      <c r="AC20" s="7">
        <v>8.1544774581325098E-7</v>
      </c>
      <c r="AD20" s="4">
        <v>2.4341723755619434E-5</v>
      </c>
      <c r="AE20" s="4">
        <v>1.0953775690028746E-3</v>
      </c>
      <c r="AF20" s="4">
        <v>2.8783906666666667E-4</v>
      </c>
      <c r="AG20" s="5">
        <f t="shared" si="1"/>
        <v>0.2627761192231528</v>
      </c>
      <c r="AH20" s="5"/>
      <c r="AI20" s="5"/>
    </row>
    <row r="21" spans="1:35">
      <c r="A21" s="4" t="s">
        <v>30</v>
      </c>
      <c r="B21" s="4">
        <v>2</v>
      </c>
      <c r="D21" s="5">
        <v>67.028451632225213</v>
      </c>
      <c r="E21" s="5">
        <v>78.14615154237795</v>
      </c>
      <c r="F21" s="5">
        <v>20.437855645402824</v>
      </c>
      <c r="G21" s="5">
        <v>14.279724468403709</v>
      </c>
      <c r="H21" s="5"/>
      <c r="I21" s="5">
        <v>11.284353576412062</v>
      </c>
      <c r="J21" s="5">
        <v>3.3974397864466432</v>
      </c>
      <c r="K21" s="3"/>
      <c r="L21" s="5">
        <v>2.7067590814474713</v>
      </c>
      <c r="M21" s="5"/>
      <c r="N21" s="6">
        <f t="shared" si="0"/>
        <v>11.117699910152737</v>
      </c>
      <c r="O21" s="5">
        <v>3.837675950883483</v>
      </c>
      <c r="P21" s="5">
        <v>3.8827883273675887</v>
      </c>
      <c r="Q21" s="5">
        <v>3.1848721746839423</v>
      </c>
      <c r="R21" s="5"/>
      <c r="S21" s="5">
        <v>0.74117999401018253</v>
      </c>
      <c r="T21" s="5">
        <v>0.41054207846660767</v>
      </c>
      <c r="U21" s="5">
        <v>0.52579425266436131</v>
      </c>
      <c r="V21" s="5">
        <v>0.21232481164559616</v>
      </c>
      <c r="W21" s="5"/>
      <c r="X21" s="5">
        <v>0.31848721746839426</v>
      </c>
      <c r="Y21" s="5">
        <v>1.2548235485993633</v>
      </c>
      <c r="Z21" s="5"/>
      <c r="AA21" s="5">
        <v>0.62741177429968165</v>
      </c>
      <c r="AB21" s="5"/>
      <c r="AC21" s="7">
        <v>1.2548235485993634E-6</v>
      </c>
      <c r="AD21" s="4">
        <v>3.7457419361175028E-5</v>
      </c>
      <c r="AE21" s="4">
        <v>1.6855838712528763E-3</v>
      </c>
      <c r="AF21" s="4">
        <v>1.4298954999999997E-4</v>
      </c>
      <c r="AG21" s="5">
        <f t="shared" si="1"/>
        <v>8.4830872220981429E-2</v>
      </c>
      <c r="AH21" s="5"/>
      <c r="AI21" s="5"/>
    </row>
    <row r="22" spans="1:35">
      <c r="A22" s="4" t="s">
        <v>31</v>
      </c>
      <c r="B22" s="4">
        <v>2</v>
      </c>
      <c r="D22" s="5">
        <v>76.132075471698116</v>
      </c>
      <c r="E22" s="5">
        <v>70.814914645103315</v>
      </c>
      <c r="F22" s="5">
        <v>21.241090146750516</v>
      </c>
      <c r="G22" s="5">
        <v>17.403414195867033</v>
      </c>
      <c r="H22" s="5"/>
      <c r="I22" s="5">
        <v>7.765576654735181</v>
      </c>
      <c r="J22" s="5">
        <v>3.8827883273675923</v>
      </c>
      <c r="K22" s="3"/>
      <c r="L22" s="5">
        <v>2.035228040141511</v>
      </c>
      <c r="M22" s="5"/>
      <c r="N22" s="6">
        <f t="shared" si="0"/>
        <v>5.3171608265948009</v>
      </c>
      <c r="O22" s="5">
        <v>5.0871518418688204</v>
      </c>
      <c r="P22" s="5">
        <v>13.347084875326093</v>
      </c>
      <c r="Q22" s="5">
        <v>5.4135181628949427</v>
      </c>
      <c r="R22" s="5"/>
      <c r="S22" s="5">
        <v>0.35447738843965337</v>
      </c>
      <c r="T22" s="5">
        <v>0.25584506339223217</v>
      </c>
      <c r="U22" s="5">
        <v>0.25885255515783923</v>
      </c>
      <c r="V22" s="5">
        <v>0.36090121085966287</v>
      </c>
      <c r="W22" s="5"/>
      <c r="X22" s="5">
        <v>0.54135181628949436</v>
      </c>
      <c r="Y22" s="5">
        <v>1.0560494348395657</v>
      </c>
      <c r="Z22" s="5"/>
      <c r="AA22" s="5">
        <v>0.52802471741978285</v>
      </c>
      <c r="AB22" s="5"/>
      <c r="AC22" s="7">
        <v>1.0560494348395656E-6</v>
      </c>
      <c r="AD22" s="4">
        <v>3.1523863726554196E-5</v>
      </c>
      <c r="AE22" s="4">
        <v>1.4185738676949389E-3</v>
      </c>
      <c r="AF22" s="4">
        <v>1.929805000000001E-4</v>
      </c>
      <c r="AG22" s="5">
        <f t="shared" si="1"/>
        <v>0.13603838643494603</v>
      </c>
      <c r="AH22" s="5"/>
      <c r="AI22" s="5"/>
    </row>
    <row r="23" spans="1:35">
      <c r="A23" s="4" t="s">
        <v>23</v>
      </c>
      <c r="B23" s="4">
        <v>0.8</v>
      </c>
      <c r="D23" s="5">
        <v>81.046421084156947</v>
      </c>
      <c r="E23" s="5">
        <v>81.932614555256038</v>
      </c>
      <c r="F23" s="5">
        <v>22.66906259359089</v>
      </c>
      <c r="G23" s="5">
        <v>17.58191075172207</v>
      </c>
      <c r="H23" s="5"/>
      <c r="I23" s="5">
        <v>15.288479039009887</v>
      </c>
      <c r="J23" s="5">
        <v>1.9413941636837952</v>
      </c>
      <c r="K23" s="3"/>
      <c r="L23" s="5">
        <v>1.3904181731776633</v>
      </c>
      <c r="M23" s="5"/>
      <c r="N23" s="6">
        <f t="shared" si="0"/>
        <v>0.88619347109909086</v>
      </c>
      <c r="O23" s="5">
        <v>2.4989517819706428</v>
      </c>
      <c r="P23" s="5">
        <v>3.5187769216768769</v>
      </c>
      <c r="Q23" s="5">
        <v>4.0704560802830221</v>
      </c>
      <c r="R23" s="5"/>
      <c r="S23" s="5">
        <v>5.9079564739939389E-2</v>
      </c>
      <c r="T23" s="5">
        <v>0.33914345612458802</v>
      </c>
      <c r="U23" s="5">
        <v>0.88980565835507286</v>
      </c>
      <c r="V23" s="5">
        <v>0.27136373868553482</v>
      </c>
      <c r="W23" s="5"/>
      <c r="X23" s="5">
        <v>0.40704560802830225</v>
      </c>
      <c r="Y23" s="5">
        <v>1.6359947225079632</v>
      </c>
      <c r="Z23" s="5"/>
      <c r="AA23" s="5">
        <v>2.0449934031349541</v>
      </c>
      <c r="AB23" s="5"/>
      <c r="AC23" s="7">
        <v>1.6359947225079631E-6</v>
      </c>
      <c r="AD23" s="4">
        <v>4.8835663358446667E-5</v>
      </c>
      <c r="AE23" s="4">
        <v>2.1976048511301001E-3</v>
      </c>
      <c r="AF23" s="4">
        <v>2.2934030000000002E-4</v>
      </c>
      <c r="AG23" s="5">
        <f t="shared" si="1"/>
        <v>0.10435920719872076</v>
      </c>
      <c r="AH23" s="5"/>
      <c r="AI23" s="5"/>
    </row>
    <row r="24" spans="1:35">
      <c r="A24" s="4" t="s">
        <v>32</v>
      </c>
      <c r="B24" s="4">
        <v>2</v>
      </c>
      <c r="D24" s="5">
        <v>80.804731955675351</v>
      </c>
      <c r="E24" s="5">
        <v>75.648697214734952</v>
      </c>
      <c r="F24" s="5">
        <v>22.044324648098243</v>
      </c>
      <c r="G24" s="5">
        <v>24.543276430068886</v>
      </c>
      <c r="H24" s="5"/>
      <c r="I24" s="5">
        <v>3.8827883273675905</v>
      </c>
      <c r="J24" s="5">
        <v>0.36401140569071361</v>
      </c>
      <c r="K24" s="3"/>
      <c r="L24" s="5">
        <v>4.9253835871126954</v>
      </c>
      <c r="M24" s="5"/>
      <c r="N24" s="6">
        <f t="shared" si="0"/>
        <v>5.1560347409403988</v>
      </c>
      <c r="O24" s="5">
        <v>7.5861036238394703</v>
      </c>
      <c r="P24" s="5">
        <v>1.4560456227628475</v>
      </c>
      <c r="Q24" s="5">
        <v>2.7808363463553265</v>
      </c>
      <c r="R24" s="5"/>
      <c r="S24" s="5">
        <v>0.34373564939602658</v>
      </c>
      <c r="T24" s="5">
        <v>0.16659678546470952</v>
      </c>
      <c r="U24" s="5">
        <v>0.2345851281117918</v>
      </c>
      <c r="V24" s="5">
        <v>0.18538908975702176</v>
      </c>
      <c r="W24" s="5"/>
      <c r="X24" s="5">
        <v>0.27808363463553265</v>
      </c>
      <c r="Y24" s="5">
        <v>0.679265548212034</v>
      </c>
      <c r="Z24" s="5"/>
      <c r="AA24" s="5">
        <v>0.339632774106017</v>
      </c>
      <c r="AB24" s="5"/>
      <c r="AC24" s="7">
        <v>6.7926554821203402E-7</v>
      </c>
      <c r="AD24" s="4">
        <v>2.0276583528717436E-5</v>
      </c>
      <c r="AE24" s="4">
        <v>9.1244625879228461E-4</v>
      </c>
      <c r="AF24" s="4">
        <v>2.7386413333333338E-4</v>
      </c>
      <c r="AG24" s="5">
        <f t="shared" si="1"/>
        <v>0.30014275437527732</v>
      </c>
      <c r="AH24" s="5"/>
      <c r="AI24" s="5"/>
    </row>
    <row r="25" spans="1:35">
      <c r="A25" s="4" t="s">
        <v>24</v>
      </c>
      <c r="B25" s="4">
        <v>0.8</v>
      </c>
      <c r="D25" s="5">
        <v>80.88529499850253</v>
      </c>
      <c r="E25" s="5">
        <v>84.832884097035034</v>
      </c>
      <c r="F25" s="5">
        <v>20.437855645402806</v>
      </c>
      <c r="G25" s="5">
        <v>12.851752021563335</v>
      </c>
      <c r="H25" s="5"/>
      <c r="I25" s="5">
        <v>3.8827883273675905</v>
      </c>
      <c r="J25" s="5">
        <v>2.426742704604743</v>
      </c>
      <c r="K25" s="3"/>
      <c r="L25" s="5">
        <v>1.9601086077476098</v>
      </c>
      <c r="M25" s="5"/>
      <c r="N25" s="6">
        <f t="shared" si="0"/>
        <v>3.9475890985325037</v>
      </c>
      <c r="O25" s="5">
        <v>7.4076070679844221</v>
      </c>
      <c r="P25" s="5">
        <v>3.1547655159861665</v>
      </c>
      <c r="Q25" s="5">
        <v>9.8507671742253908</v>
      </c>
      <c r="R25" s="5"/>
      <c r="S25" s="5">
        <v>0.26317260656883357</v>
      </c>
      <c r="T25" s="5">
        <v>0.50574024158929798</v>
      </c>
      <c r="U25" s="5">
        <v>9.7069708184189835E-2</v>
      </c>
      <c r="V25" s="5">
        <v>0.65671781161502607</v>
      </c>
      <c r="W25" s="5"/>
      <c r="X25" s="5">
        <v>0.98507671742253911</v>
      </c>
      <c r="Y25" s="5">
        <v>1.587886667196027</v>
      </c>
      <c r="Z25" s="5"/>
      <c r="AA25" s="5">
        <v>1.9848583339950339</v>
      </c>
      <c r="AB25" s="5"/>
      <c r="AC25" s="7">
        <v>1.587886667196027E-6</v>
      </c>
      <c r="AD25" s="4">
        <v>4.7399602005851552E-5</v>
      </c>
      <c r="AE25" s="4">
        <v>2.1329820902633197E-3</v>
      </c>
      <c r="AF25" s="4">
        <v>5.0959281666666659E-4</v>
      </c>
      <c r="AG25" s="5">
        <f t="shared" si="1"/>
        <v>0.23891096835405526</v>
      </c>
      <c r="AH25" s="5"/>
      <c r="AI25" s="5"/>
    </row>
    <row r="26" spans="1:35">
      <c r="A26" s="4" t="s">
        <v>33</v>
      </c>
      <c r="B26" s="4">
        <v>2</v>
      </c>
      <c r="D26" s="5">
        <v>68.317460317460331</v>
      </c>
      <c r="E26" s="5">
        <v>88.94159928122194</v>
      </c>
      <c r="F26" s="5">
        <v>20.527103923330337</v>
      </c>
      <c r="G26" s="5">
        <v>13.119496855345915</v>
      </c>
      <c r="H26" s="5"/>
      <c r="I26" s="5">
        <v>3.8827883273675905</v>
      </c>
      <c r="J26" s="5">
        <v>0.72802281138142388</v>
      </c>
      <c r="K26" s="3">
        <v>6.1415346819443766</v>
      </c>
      <c r="L26" s="5">
        <v>7.2431474013901118</v>
      </c>
      <c r="M26" s="5"/>
      <c r="N26" s="6">
        <f t="shared" si="0"/>
        <v>20.624138963761609</v>
      </c>
      <c r="O26" s="5">
        <v>12.851752021563344</v>
      </c>
      <c r="P26" s="5">
        <v>8.3722623308863682</v>
      </c>
      <c r="Q26" s="5">
        <v>3.9202172154952195</v>
      </c>
      <c r="R26" s="5"/>
      <c r="S26" s="5">
        <v>1.3749425975841072</v>
      </c>
      <c r="T26" s="5">
        <v>0.49384047119896146</v>
      </c>
      <c r="U26" s="5">
        <v>0.21031770106574443</v>
      </c>
      <c r="V26" s="5">
        <v>0.26134781436634796</v>
      </c>
      <c r="W26" s="5"/>
      <c r="X26" s="5">
        <v>0.39202172154952197</v>
      </c>
      <c r="Y26" s="5">
        <v>1.0961798938142278</v>
      </c>
      <c r="Z26" s="5"/>
      <c r="AA26" s="5">
        <v>0.54808994690711388</v>
      </c>
      <c r="AB26" s="5"/>
      <c r="AC26" s="7">
        <v>1.0961798938142278E-6</v>
      </c>
      <c r="AD26" s="4">
        <v>3.2721787875051578E-5</v>
      </c>
      <c r="AE26" s="4">
        <v>1.4724804543773209E-3</v>
      </c>
      <c r="AF26" s="4">
        <v>9.1612666666666671E-5</v>
      </c>
      <c r="AG26" s="5">
        <f t="shared" si="1"/>
        <v>6.221655872872528E-2</v>
      </c>
      <c r="AH26" s="5"/>
      <c r="AI26" s="5"/>
    </row>
    <row r="27" spans="1:35">
      <c r="A27" s="4" t="s">
        <v>25</v>
      </c>
      <c r="B27" s="4">
        <v>0.8</v>
      </c>
      <c r="D27" s="5">
        <v>84.510631925726273</v>
      </c>
      <c r="E27" s="5">
        <v>70.895477687930537</v>
      </c>
      <c r="F27" s="5">
        <v>22.312069481880805</v>
      </c>
      <c r="G27" s="5">
        <v>9.4603174603174605</v>
      </c>
      <c r="H27" s="5"/>
      <c r="I27" s="5">
        <v>13.953770551477277</v>
      </c>
      <c r="J27" s="5">
        <v>5.5815082205909095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>
      <c r="C30" s="4" t="s">
        <v>69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>
      <c r="C31" s="4" t="s">
        <v>70</v>
      </c>
      <c r="D31" s="5">
        <v>77.447938504542279</v>
      </c>
      <c r="E31" s="5">
        <v>82.42494426142224</v>
      </c>
      <c r="F31" s="5">
        <v>26.159661908089582</v>
      </c>
      <c r="G31" s="5">
        <v>15.896109946424405</v>
      </c>
      <c r="H31" s="5"/>
      <c r="I31" s="5">
        <v>9.0733213344388499</v>
      </c>
      <c r="J31" s="5">
        <v>3.3165483629598165</v>
      </c>
      <c r="K31" s="3">
        <v>3.0334994316713284</v>
      </c>
      <c r="L31" s="3">
        <v>4.9255029152898455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>
      <c r="C32" s="4" t="s">
        <v>64</v>
      </c>
      <c r="D32" s="5">
        <v>8.7716654788505899</v>
      </c>
      <c r="E32" s="5">
        <v>5.0804955215335896</v>
      </c>
      <c r="F32" s="5">
        <v>13.433381217243234</v>
      </c>
      <c r="G32" s="5">
        <v>4.2923793057907451</v>
      </c>
      <c r="H32" s="5"/>
      <c r="I32" s="5">
        <v>5.0046154801024016</v>
      </c>
      <c r="J32" s="5">
        <v>1.5155003332884533</v>
      </c>
      <c r="K32" s="3">
        <v>2.157012852021627</v>
      </c>
      <c r="L32" s="3">
        <v>4.0046035304687706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3:35">
      <c r="C33" s="4" t="s">
        <v>65</v>
      </c>
      <c r="D33" s="5">
        <v>2.9238884929501965</v>
      </c>
      <c r="E33" s="5">
        <v>1.6934985071778632</v>
      </c>
      <c r="F33" s="5">
        <v>4.4777937390810783</v>
      </c>
      <c r="G33" s="5">
        <v>1.4307931019302484</v>
      </c>
      <c r="H33" s="5"/>
      <c r="I33" s="5">
        <v>1.6682051600341339</v>
      </c>
      <c r="J33" s="5">
        <v>0.50516677776281782</v>
      </c>
      <c r="K33" s="3">
        <v>1.0785064260108135</v>
      </c>
      <c r="L33" s="3">
        <v>1.4158411561790283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3:35"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3:35">
      <c r="C35" s="4" t="s">
        <v>67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3:35">
      <c r="C36" s="4" t="s">
        <v>70</v>
      </c>
      <c r="D36" s="5">
        <v>82.612924694685688</v>
      </c>
      <c r="E36" s="5">
        <v>94.267711557019737</v>
      </c>
      <c r="F36" s="5">
        <v>19.555289341452866</v>
      </c>
      <c r="G36" s="5">
        <v>16.828258627000768</v>
      </c>
      <c r="H36" s="5"/>
      <c r="I36" s="5">
        <v>3.1143198042427556</v>
      </c>
      <c r="J36" s="5">
        <v>0.60668567615118607</v>
      </c>
      <c r="K36" s="5">
        <v>3.4331727469033697</v>
      </c>
      <c r="L36" s="5">
        <v>8.7027932867739199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3:35">
      <c r="C37" s="4" t="s">
        <v>64</v>
      </c>
      <c r="D37" s="5">
        <v>10.947553703574904</v>
      </c>
      <c r="E37" s="5">
        <v>11.10085243294227</v>
      </c>
      <c r="F37" s="5">
        <v>8.2155265135780073</v>
      </c>
      <c r="G37" s="5">
        <v>4.1707577110483687</v>
      </c>
      <c r="H37" s="5"/>
      <c r="I37" s="5">
        <v>4.2670056320722169</v>
      </c>
      <c r="J37" s="5">
        <v>1.7020301051540707</v>
      </c>
      <c r="K37" s="5">
        <v>1.211121178172567</v>
      </c>
      <c r="L37" s="5">
        <v>7.2159783352434381</v>
      </c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3:35">
      <c r="C38" s="4" t="s">
        <v>65</v>
      </c>
      <c r="D38" s="5">
        <v>3.6491845678583013</v>
      </c>
      <c r="E38" s="5">
        <v>3.7002841443140899</v>
      </c>
      <c r="F38" s="5">
        <v>2.7385088378593356</v>
      </c>
      <c r="G38" s="5">
        <v>1.3902525703494562</v>
      </c>
      <c r="H38" s="5"/>
      <c r="I38" s="5">
        <v>1.422335210690739</v>
      </c>
      <c r="J38" s="5">
        <v>0.56734336838469024</v>
      </c>
      <c r="K38" s="5">
        <v>0.42819599896223148</v>
      </c>
      <c r="L38" s="5">
        <v>2.4053261117478129</v>
      </c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3:35"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3:35">
      <c r="C40" s="4" t="s">
        <v>68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3:35">
      <c r="C41" s="4" t="s">
        <v>70</v>
      </c>
      <c r="D41" s="5">
        <v>67.894504342617552</v>
      </c>
      <c r="E41" s="5">
        <v>78.921570829589697</v>
      </c>
      <c r="F41" s="5">
        <v>20.995657382449838</v>
      </c>
      <c r="G41" s="5">
        <v>14.707372466806426</v>
      </c>
      <c r="H41" s="5"/>
      <c r="I41" s="5">
        <v>6.9010495662197417</v>
      </c>
      <c r="J41" s="5">
        <v>1.7897227446459998</v>
      </c>
      <c r="K41" s="3">
        <v>2.7877813504823137</v>
      </c>
      <c r="L41" s="3">
        <v>3.7865488137354872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3:35">
      <c r="C42" s="4" t="s">
        <v>64</v>
      </c>
      <c r="D42" s="5">
        <v>8.3373713988813574</v>
      </c>
      <c r="E42" s="5">
        <v>5.6826424269639979</v>
      </c>
      <c r="F42" s="5">
        <v>1.0969605593917608</v>
      </c>
      <c r="G42" s="5">
        <v>4.6048623902362751</v>
      </c>
      <c r="H42" s="5"/>
      <c r="I42" s="5">
        <v>2.7397465299773529</v>
      </c>
      <c r="J42" s="5">
        <v>1.5220782068816197</v>
      </c>
      <c r="K42" s="3">
        <v>2.1525472941807431</v>
      </c>
      <c r="L42" s="3">
        <v>2.4020625988039144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3:35">
      <c r="C43" s="4" t="s">
        <v>65</v>
      </c>
      <c r="D43" s="5">
        <v>3.1512301870604427</v>
      </c>
      <c r="E43" s="5">
        <v>3.1512301870604427</v>
      </c>
      <c r="F43" s="5">
        <v>3.1512301870604427</v>
      </c>
      <c r="G43" s="5">
        <v>3.1512301870604427</v>
      </c>
      <c r="H43" s="5"/>
      <c r="I43" s="5">
        <v>3.1512301870604427</v>
      </c>
      <c r="J43" s="5">
        <v>3.1512301870604427</v>
      </c>
      <c r="K43" s="3">
        <v>1.2427737597386526</v>
      </c>
      <c r="L43" s="3">
        <v>0.98063794954888217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3:35"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3:35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3:35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3:35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8" ma:contentTypeDescription="Create a new document." ma:contentTypeScope="" ma:versionID="855d489124c00489e273ad516665d482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b4cc50d5a7126749e578fa96a9e405f8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6cb88-db77-4d42-9dc4-fb37066edc24">
      <Terms xmlns="http://schemas.microsoft.com/office/infopath/2007/PartnerControls"/>
    </lcf76f155ced4ddcb4097134ff3c332f>
    <TaxCatchAll xmlns="7cf861dc-a431-4ef3-8baf-d03d54e74a0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80B822-31D6-4A6F-AD2C-41E726C078E4}"/>
</file>

<file path=customXml/itemProps2.xml><?xml version="1.0" encoding="utf-8"?>
<ds:datastoreItem xmlns:ds="http://schemas.openxmlformats.org/officeDocument/2006/customXml" ds:itemID="{CA7BE092-B2B7-4BC4-9E92-71AA0CBFF7D5}"/>
</file>

<file path=customXml/itemProps3.xml><?xml version="1.0" encoding="utf-8"?>
<ds:datastoreItem xmlns:ds="http://schemas.openxmlformats.org/officeDocument/2006/customXml" ds:itemID="{F9DBADB2-EB4A-4EE5-AE92-C6FC422D09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Nicholas William  Gladman</dc:creator>
  <cp:keywords/>
  <dc:description/>
  <cp:lastModifiedBy>Rachel Proudfoot</cp:lastModifiedBy>
  <cp:revision/>
  <dcterms:created xsi:type="dcterms:W3CDTF">2023-08-03T15:10:38Z</dcterms:created>
  <dcterms:modified xsi:type="dcterms:W3CDTF">2024-11-01T18:22:44Z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  <property fmtid="{D5CDD505-2E9C-101B-9397-08002B2CF9AE}" pid="3" name="MediaServiceImageTags">
    <vt:lpwstr/>
  </property>
</Properties>
</file>