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Cecilette\Dropbox\cecile\Work\Research\Bilingualism_collaboration\Q-BEx_local\QBEx_Shared\Work_packages\Online_questionnaire_design\Documents for the website\"/>
    </mc:Choice>
  </mc:AlternateContent>
  <xr:revisionPtr revIDLastSave="0" documentId="13_ncr:1_{3DAC524A-9166-4A0B-9C73-01185B0C9F88}" xr6:coauthVersionLast="47" xr6:coauthVersionMax="47" xr10:uidLastSave="{00000000-0000-0000-0000-000000000000}"/>
  <bookViews>
    <workbookView xWindow="-98" yWindow="-98" windowWidth="20715" windowHeight="13155" firstSheet="2" activeTab="5" xr2:uid="{00000000-000D-0000-FFFF-FFFF00000000}"/>
  </bookViews>
  <sheets>
    <sheet name="VERSION" sheetId="12" r:id="rId1"/>
    <sheet name="Current exposure &amp; use" sheetId="1" r:id="rId2"/>
    <sheet name="Current exp &amp; use in 4 contexts" sheetId="10" r:id="rId3"/>
    <sheet name="Cumulative exposure &amp; use" sheetId="9" r:id="rId4"/>
    <sheet name="Richness" sheetId="3" r:id="rId5"/>
    <sheet name="Concern score"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9" l="1"/>
  <c r="F26" i="1"/>
  <c r="F32" i="10"/>
  <c r="E32" i="10"/>
  <c r="C32" i="10"/>
  <c r="B32" i="10"/>
  <c r="L7" i="1"/>
  <c r="M7" i="1"/>
  <c r="N7" i="1"/>
  <c r="L8" i="1"/>
  <c r="M8" i="1"/>
  <c r="N8" i="1"/>
  <c r="F7" i="1"/>
  <c r="G7" i="1"/>
  <c r="H7" i="1"/>
  <c r="F8" i="1"/>
  <c r="G8" i="1"/>
  <c r="H8" i="1"/>
  <c r="L14" i="1"/>
  <c r="M14" i="1"/>
  <c r="N14" i="1"/>
  <c r="L15" i="1"/>
  <c r="M15" i="1"/>
  <c r="N15" i="1"/>
  <c r="F14" i="1"/>
  <c r="G14" i="1"/>
  <c r="H14" i="1"/>
  <c r="F15" i="1"/>
  <c r="G15" i="1"/>
  <c r="H15" i="1"/>
  <c r="F35" i="10" l="1"/>
  <c r="E35" i="10"/>
  <c r="F34" i="10"/>
  <c r="E34" i="10"/>
  <c r="F33" i="10"/>
  <c r="E33" i="10"/>
  <c r="C35" i="10"/>
  <c r="B35" i="10"/>
  <c r="C34" i="10"/>
  <c r="B34" i="10"/>
  <c r="C33" i="10"/>
  <c r="B33" i="10"/>
  <c r="C31" i="3" l="1"/>
  <c r="D7" i="9" l="1"/>
  <c r="F12" i="9" s="1"/>
  <c r="J12" i="9" l="1"/>
  <c r="I12" i="9"/>
  <c r="H12" i="9"/>
  <c r="G12" i="9"/>
  <c r="D31" i="3" l="1"/>
  <c r="D33" i="3" s="1"/>
  <c r="E31" i="3"/>
  <c r="E33" i="3" s="1"/>
  <c r="E18" i="3"/>
  <c r="D18" i="3"/>
  <c r="C18" i="3"/>
  <c r="C33" i="3" s="1"/>
  <c r="E32" i="3"/>
  <c r="D32" i="3"/>
  <c r="C32" i="3"/>
  <c r="C19" i="3" l="1"/>
  <c r="B24" i="1"/>
  <c r="G24" i="1" s="1"/>
  <c r="B25" i="1"/>
  <c r="F25" i="1" s="1"/>
  <c r="B22" i="1"/>
  <c r="F22" i="1" s="1"/>
  <c r="B21" i="1"/>
  <c r="G21" i="1" s="1"/>
  <c r="B19" i="1"/>
  <c r="G19" i="1" s="1"/>
  <c r="B18" i="1"/>
  <c r="H18" i="1" s="1"/>
  <c r="B11" i="1"/>
  <c r="G11" i="1" s="1"/>
  <c r="B5" i="1"/>
  <c r="G5" i="1" s="1"/>
  <c r="B4" i="1"/>
  <c r="F4" i="1" s="1"/>
  <c r="G6" i="1"/>
  <c r="H6" i="1"/>
  <c r="G12" i="1"/>
  <c r="H12" i="1"/>
  <c r="G13" i="1"/>
  <c r="H13" i="1"/>
  <c r="G22" i="1"/>
  <c r="F6" i="1"/>
  <c r="F12" i="1"/>
  <c r="F13" i="1"/>
  <c r="F5" i="1" l="1"/>
  <c r="H22" i="1"/>
  <c r="H5" i="1"/>
  <c r="G25" i="1"/>
  <c r="H25" i="1"/>
  <c r="H24" i="1"/>
  <c r="F24" i="1"/>
  <c r="H21" i="1"/>
  <c r="F21" i="1"/>
  <c r="F19" i="1"/>
  <c r="H19" i="1"/>
  <c r="F18" i="1"/>
  <c r="G18" i="1"/>
  <c r="H11" i="1"/>
  <c r="F11" i="1"/>
  <c r="H4" i="1"/>
  <c r="L5" i="1"/>
  <c r="M5" i="1"/>
  <c r="N5" i="1"/>
  <c r="L6" i="1"/>
  <c r="M6" i="1"/>
  <c r="N6" i="1"/>
  <c r="L11" i="1"/>
  <c r="M11" i="1"/>
  <c r="N11" i="1"/>
  <c r="L12" i="1"/>
  <c r="M12" i="1"/>
  <c r="N12" i="1"/>
  <c r="L13" i="1"/>
  <c r="M13" i="1"/>
  <c r="N13" i="1"/>
  <c r="L18" i="1"/>
  <c r="M18" i="1"/>
  <c r="N18" i="1"/>
  <c r="L19" i="1"/>
  <c r="M19" i="1"/>
  <c r="N19" i="1"/>
  <c r="L21" i="1"/>
  <c r="M21" i="1"/>
  <c r="N21" i="1"/>
  <c r="L22" i="1"/>
  <c r="M22" i="1"/>
  <c r="N22" i="1"/>
  <c r="L24" i="1"/>
  <c r="M24" i="1"/>
  <c r="N24" i="1"/>
  <c r="L25" i="1"/>
  <c r="M25" i="1"/>
  <c r="N25" i="1"/>
  <c r="G4" i="1"/>
  <c r="G26" i="1" s="1"/>
  <c r="H26" i="1" l="1"/>
  <c r="P26" i="1"/>
  <c r="H27" i="1" s="1"/>
  <c r="M4" i="1"/>
  <c r="M26" i="1" s="1"/>
  <c r="L4" i="1"/>
  <c r="L26" i="1" s="1"/>
  <c r="N4" i="1"/>
  <c r="N26" i="1" s="1"/>
  <c r="Q26" i="1" l="1"/>
  <c r="M27" i="1" s="1"/>
  <c r="G27" i="1"/>
  <c r="F27" i="1"/>
  <c r="N27" i="1" l="1"/>
  <c r="L27" i="1"/>
</calcChain>
</file>

<file path=xl/sharedStrings.xml><?xml version="1.0" encoding="utf-8"?>
<sst xmlns="http://schemas.openxmlformats.org/spreadsheetml/2006/main" count="331" uniqueCount="195">
  <si>
    <t>community.adults</t>
  </si>
  <si>
    <t>school.teachers</t>
  </si>
  <si>
    <t>school.friends</t>
  </si>
  <si>
    <t>holiday.adults</t>
  </si>
  <si>
    <t>holiday.children</t>
  </si>
  <si>
    <t>home.adult.1</t>
  </si>
  <si>
    <t>home.child.1</t>
  </si>
  <si>
    <t>home.adult.3</t>
  </si>
  <si>
    <t>home.adult.2</t>
  </si>
  <si>
    <t>home.child.2</t>
  </si>
  <si>
    <t>home.child.3</t>
  </si>
  <si>
    <t>lg.1.prop</t>
  </si>
  <si>
    <t>lg.2.prop</t>
  </si>
  <si>
    <t>lg.3.prop</t>
  </si>
  <si>
    <t>typical week</t>
  </si>
  <si>
    <t>typical.day</t>
  </si>
  <si>
    <t>weekend.day</t>
  </si>
  <si>
    <t>holiday</t>
  </si>
  <si>
    <t>holiday weeks</t>
  </si>
  <si>
    <t>NOTES</t>
  </si>
  <si>
    <t>NA</t>
  </si>
  <si>
    <t>EXCLUDING HOLIDAYS</t>
  </si>
  <si>
    <t>USE (by child)</t>
  </si>
  <si>
    <t>lg.1.actual</t>
  </si>
  <si>
    <t>lg.2.actual</t>
  </si>
  <si>
    <t>lg.3.actual</t>
  </si>
  <si>
    <t>time.sum (year)</t>
  </si>
  <si>
    <t>EXPOSURE (to child)</t>
  </si>
  <si>
    <t>community.friends</t>
  </si>
  <si>
    <t>community.adults.&amp;.friends</t>
  </si>
  <si>
    <t>school.teachers.&amp;.friends</t>
  </si>
  <si>
    <t>Croatian</t>
  </si>
  <si>
    <t>English</t>
  </si>
  <si>
    <t>ACTIVITIES</t>
  </si>
  <si>
    <t>Q.9</t>
  </si>
  <si>
    <t>Q.11</t>
  </si>
  <si>
    <t>Q.13</t>
  </si>
  <si>
    <t>Q.15</t>
  </si>
  <si>
    <t>Q.17</t>
  </si>
  <si>
    <t>Q.19</t>
  </si>
  <si>
    <t>Q.21</t>
  </si>
  <si>
    <t>Q.23</t>
  </si>
  <si>
    <t>CAREGIVER EDUCATION</t>
  </si>
  <si>
    <t>Q.26</t>
  </si>
  <si>
    <t>read/read to in lang</t>
  </si>
  <si>
    <t>write in lang</t>
  </si>
  <si>
    <t>homework in lang</t>
  </si>
  <si>
    <t>lessons sch in lang</t>
  </si>
  <si>
    <t>lessons out sch in lang</t>
  </si>
  <si>
    <t>interact w/ friends in lang</t>
  </si>
  <si>
    <t>organised activ in lang</t>
  </si>
  <si>
    <t>comp/tech activ in lang</t>
  </si>
  <si>
    <t>caregiver 1 edu in lang</t>
  </si>
  <si>
    <t>Q.33</t>
  </si>
  <si>
    <t>Q.34</t>
  </si>
  <si>
    <t>num. high prof. seakers in lang</t>
  </si>
  <si>
    <t>num. speakers in lang</t>
  </si>
  <si>
    <t>lang.1</t>
  </si>
  <si>
    <t>lang.2</t>
  </si>
  <si>
    <t>lang.3</t>
  </si>
  <si>
    <t>scale.type</t>
  </si>
  <si>
    <t>scale.1</t>
  </si>
  <si>
    <t>scale.2</t>
  </si>
  <si>
    <t>scale.3</t>
  </si>
  <si>
    <t>scale.4</t>
  </si>
  <si>
    <t>original_response</t>
  </si>
  <si>
    <t>scale_in_words</t>
  </si>
  <si>
    <t>replacement_value</t>
  </si>
  <si>
    <t>frequency-almost-never</t>
  </si>
  <si>
    <t>(almost) never</t>
  </si>
  <si>
    <t>frequency-month</t>
  </si>
  <si>
    <t>once or twice a month</t>
  </si>
  <si>
    <t>frequency-week</t>
  </si>
  <si>
    <t>once or twice a week</t>
  </si>
  <si>
    <t>frequency-week-several</t>
  </si>
  <si>
    <t>several times a week</t>
  </si>
  <si>
    <t>frequency-every-day</t>
  </si>
  <si>
    <t>every day</t>
  </si>
  <si>
    <t>q.ref</t>
  </si>
  <si>
    <t>education-level-none</t>
  </si>
  <si>
    <t>none</t>
  </si>
  <si>
    <t>education-level-primary</t>
  </si>
  <si>
    <t>primary school</t>
  </si>
  <si>
    <t>education-level-secondary</t>
  </si>
  <si>
    <t>secondary school or equivalent</t>
  </si>
  <si>
    <t>education-level-post-secondary</t>
  </si>
  <si>
    <t>post-secondary school training, but not a university degree</t>
  </si>
  <si>
    <t>education-level-university</t>
  </si>
  <si>
    <t>university degree</t>
  </si>
  <si>
    <t>1-2</t>
  </si>
  <si>
    <t>3-5</t>
  </si>
  <si>
    <t>6-10</t>
  </si>
  <si>
    <t>frequency-determiner-all</t>
  </si>
  <si>
    <t>all of them</t>
  </si>
  <si>
    <t>frequency-determiner-most</t>
  </si>
  <si>
    <t>most of them</t>
  </si>
  <si>
    <t>frequency-determiner-half</t>
  </si>
  <si>
    <t>half of them</t>
  </si>
  <si>
    <t>frequency-determiner-few</t>
  </si>
  <si>
    <t>a few of them</t>
  </si>
  <si>
    <t>frequency-determiner-none</t>
  </si>
  <si>
    <t>none of them</t>
  </si>
  <si>
    <t>TOTAL SCORE</t>
  </si>
  <si>
    <t>TOTAL MAX</t>
  </si>
  <si>
    <t>RICHNESS SCORE</t>
  </si>
  <si>
    <t>caregiver 2 edu in lang</t>
  </si>
  <si>
    <t>higher of the two caregivers</t>
  </si>
  <si>
    <t>highest education in any language (SES estimate)</t>
  </si>
  <si>
    <t>max per lang</t>
  </si>
  <si>
    <t>Total Hours per Language</t>
  </si>
  <si>
    <t>diff.day.1</t>
  </si>
  <si>
    <t>diff.day.2</t>
  </si>
  <si>
    <t>Proportion in Each Language (Weighted)</t>
  </si>
  <si>
    <t>contact hours</t>
  </si>
  <si>
    <t>TODAY</t>
  </si>
  <si>
    <t>Period 1</t>
  </si>
  <si>
    <t>Period 2</t>
  </si>
  <si>
    <t>Period 3</t>
  </si>
  <si>
    <t>Period 4</t>
  </si>
  <si>
    <t>Exposure</t>
  </si>
  <si>
    <t>Use</t>
  </si>
  <si>
    <t>Language 1</t>
  </si>
  <si>
    <t>Language 2</t>
  </si>
  <si>
    <t>Language 3</t>
  </si>
  <si>
    <t>Period length (months)</t>
  </si>
  <si>
    <t>Exposure (%)</t>
  </si>
  <si>
    <t>Use (%)</t>
  </si>
  <si>
    <t>CUMULATIVE MEASURES (IN MONTH EQUIVALENT)</t>
  </si>
  <si>
    <t>Birth</t>
  </si>
  <si>
    <t>0y 0m</t>
  </si>
  <si>
    <t>1y 2m</t>
  </si>
  <si>
    <t>3y 5m</t>
  </si>
  <si>
    <t>0</t>
  </si>
  <si>
    <t>more than 10</t>
  </si>
  <si>
    <t>frequency-number-range-0</t>
  </si>
  <si>
    <t>frequency-number-range-1-2</t>
  </si>
  <si>
    <t>frequency-number-range-3-5</t>
  </si>
  <si>
    <t>frequency-number-range-6-10</t>
  </si>
  <si>
    <t>frequency-number-range-11-plus</t>
  </si>
  <si>
    <t>Sum of hours of exposure to all languages</t>
  </si>
  <si>
    <t>Sum of hours of use of all languages</t>
  </si>
  <si>
    <t>13y 1m [current age]</t>
  </si>
  <si>
    <r>
      <rPr>
        <b/>
        <sz val="11"/>
        <color theme="1"/>
        <rFont val="Calibri (Body)"/>
      </rPr>
      <t xml:space="preserve">ESTIMATED </t>
    </r>
    <r>
      <rPr>
        <b/>
        <sz val="11"/>
        <color theme="1"/>
        <rFont val="Calibri"/>
        <family val="2"/>
        <scheme val="minor"/>
      </rPr>
      <t>NUMBER OF SPEAKERS AND  PROFICIENCY THRESHOLDS</t>
    </r>
  </si>
  <si>
    <t>In the estimation of hours in the local community in the current year (column B), the total time in the local community is split in two (one half with adults and one half with friends).</t>
  </si>
  <si>
    <t>Each time, a period is divided by the number of people ticked for that time period. For example, if the child is with adult 1 and adult 2 in the same hour, this will be counted as half an hour with each adult.</t>
  </si>
  <si>
    <t>The formula is adapted for the number of typical days in a typical week. In the current example, there are three typical and two odd/different working days in a typical week.</t>
  </si>
  <si>
    <t>In the estimation of hours at school in the current year (column B), the total time at school is split in two (one half with teachers and one half with friends).</t>
  </si>
  <si>
    <t>Change 1</t>
  </si>
  <si>
    <t>Change 2</t>
  </si>
  <si>
    <t>lg.1.average</t>
  </si>
  <si>
    <t>lg.2.average</t>
  </si>
  <si>
    <t>lg.3.average</t>
  </si>
  <si>
    <t>At home</t>
  </si>
  <si>
    <t>At school</t>
  </si>
  <si>
    <t>In the local community</t>
  </si>
  <si>
    <t>During the holidays</t>
  </si>
  <si>
    <t>NOTES:</t>
  </si>
  <si>
    <t>home.adult.4</t>
  </si>
  <si>
    <t>home.adult.5</t>
  </si>
  <si>
    <t>home.child.4</t>
  </si>
  <si>
    <t>home.child.5</t>
  </si>
  <si>
    <t>Language 1
Croatian</t>
  </si>
  <si>
    <t>Language 2
English</t>
  </si>
  <si>
    <r>
      <rPr>
        <b/>
        <sz val="11"/>
        <color theme="1"/>
        <rFont val="Calibri (Body)"/>
      </rPr>
      <t xml:space="preserve">First words </t>
    </r>
    <r>
      <rPr>
        <b/>
        <sz val="11"/>
        <color theme="5"/>
        <rFont val="Calibri (Body)"/>
      </rPr>
      <t xml:space="preserve">
</t>
    </r>
    <r>
      <rPr>
        <b/>
        <u/>
        <sz val="11"/>
        <color theme="5"/>
        <rFont val="Calibri (Body)"/>
      </rPr>
      <t>NOTE</t>
    </r>
    <r>
      <rPr>
        <b/>
        <sz val="11"/>
        <color theme="5"/>
        <rFont val="Calibri (Body)"/>
      </rPr>
      <t>: 
* if caregiver questionnaire, age of first words specified by respondent
* if child questionnaire, age of first words = 1 year and 1 month</t>
    </r>
  </si>
  <si>
    <t>NOTE: Over a lifetime, the child will have fewer months of language use than of language exposure, since until the age of first words, the child is non-verbal and does not produce utterances in any language. Therefore, a sum of cumulative exposure in all languages will always be a higher value (in months) than a sum of cumulative use in all languages. A sum of cumulative exposure in all languages should be equal to the child's age in months.</t>
  </si>
  <si>
    <t>These estimates provide averaged proportions of exposure to and use of each language across 4 contexts (home, local community, school, during holidays) in the current year of the child's life. 
The estimates do not take into account how much time the child spends in each context, with each person or with each group of people. That is, these estimates are not weighted for the time in different contexts and with different individuals/groups. 
The questionnaire allows listing up to 5 adults and up to 5 other children in the home. In the example above, the household has 2 adults and 1 other child. Consequently, the average exposure/use estimates for the home environment for each language are averaged across these 3 people. This will likely be different for each participant as they can have anywhere between 1 and 10 other people in the house.
In case a person in the household is non-verbal (e.g., a sibling who doesn't speak because they are too young), that particular individual will be included in the averaged calculation in the home language USE (as the target child will still use a certain language or languages towards the non-verbal sibling). However, the non-verbal sibling will not be included in the average calculation for EXPOSURE at home as they are not exposing the target child to any language(s).</t>
  </si>
  <si>
    <t>Response</t>
  </si>
  <si>
    <t>Score</t>
  </si>
  <si>
    <t>Variable</t>
  </si>
  <si>
    <t>15 months or younger</t>
  </si>
  <si>
    <t>between 16 and 24 months (inclusive)</t>
  </si>
  <si>
    <t>25 months or older</t>
  </si>
  <si>
    <t>younger than 25 months (or "not yet" and child is younger than 25 months)</t>
  </si>
  <si>
    <t>between 25 and 30 (inclusive) (or "not yet" and child is between 25 and 30 months)</t>
  </si>
  <si>
    <t>31 months or later (or "not yet" and child is 31 months or older)</t>
  </si>
  <si>
    <t>no</t>
  </si>
  <si>
    <t>yes</t>
  </si>
  <si>
    <t>Speaking RF</t>
  </si>
  <si>
    <t>Understanding RF</t>
  </si>
  <si>
    <t>Proficiency RF</t>
  </si>
  <si>
    <t>average of [Speaking RF, Understanding RF]</t>
  </si>
  <si>
    <t>mean</t>
  </si>
  <si>
    <t>Age of first words in months RF</t>
  </si>
  <si>
    <t>Language concerns before age 4 RF</t>
  </si>
  <si>
    <t>Onset of syntax in months RF</t>
  </si>
  <si>
    <r>
      <rPr>
        <b/>
        <sz val="11"/>
        <color theme="1"/>
        <rFont val="Calibri"/>
        <family val="2"/>
        <scheme val="minor"/>
      </rPr>
      <t>Concern score</t>
    </r>
    <r>
      <rPr>
        <sz val="11"/>
        <color theme="1"/>
        <rFont val="Calibri"/>
        <family val="2"/>
        <scheme val="minor"/>
      </rPr>
      <t xml:space="preserve"> = SUM (Age of first words in months RF, Onset of syntax in months RF, Language concerns before age 4 RF, Proficiency RF)   </t>
    </r>
  </si>
  <si>
    <t xml:space="preserve">This version was last updated on </t>
  </si>
  <si>
    <t>11th of March 2024</t>
  </si>
  <si>
    <t>NOTE: This calculated is based on the scale sproposed by the ALEQ for the frequency data (Paradis, 2011)</t>
  </si>
  <si>
    <t>highest rating is [very well] or [pretty well] in ANY of [Speaking language 1, Speaking language 2, Speaking language 3]</t>
  </si>
  <si>
    <t>highest rating is [not very well] in ANY of [Speaking language 1, Speaking language 2, Speaking language 3]</t>
  </si>
  <si>
    <t>highest rating is [hardly at all] in ALL of [Speaking language 1, Speaking language 2, Speaking language 3]</t>
  </si>
  <si>
    <t>highest rating is [very well] or [pretty well]  in ANY of [Understanding language 1, Understanding language 2, Understanding language 3]</t>
  </si>
  <si>
    <t>highest rating is [not very well] in ANY of [Understanding language 1, Understanding language 2, Understanding language 3]</t>
  </si>
  <si>
    <t>highest rating is [hardly at all] in ALL of [Understanding language 1, Understanding language 2, Understanding language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</si>
</sst>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b/>
      <sz val="12"/>
      <color rgb="FF000000"/>
      <name val="Calibri"/>
      <family val="2"/>
      <scheme val="minor"/>
    </font>
    <font>
      <sz val="12"/>
      <color rgb="FF000000"/>
      <name val="Calibri"/>
      <family val="2"/>
      <scheme val="minor"/>
    </font>
    <font>
      <b/>
      <sz val="11"/>
      <color rgb="FFFF0000"/>
      <name val="Calibri"/>
      <family val="2"/>
      <scheme val="minor"/>
    </font>
    <font>
      <sz val="11"/>
      <color theme="5"/>
      <name val="Calibri"/>
      <family val="2"/>
      <scheme val="minor"/>
    </font>
    <font>
      <b/>
      <sz val="11"/>
      <color theme="5"/>
      <name val="Calibri"/>
      <family val="2"/>
      <scheme val="minor"/>
    </font>
    <font>
      <b/>
      <sz val="12"/>
      <color theme="5"/>
      <name val="Calibri"/>
      <family val="2"/>
      <scheme val="minor"/>
    </font>
    <font>
      <sz val="12"/>
      <color theme="5"/>
      <name val="Calibri"/>
      <family val="2"/>
      <scheme val="minor"/>
    </font>
    <font>
      <b/>
      <sz val="11"/>
      <color theme="1"/>
      <name val="Calibri (Body)"/>
    </font>
    <font>
      <b/>
      <sz val="11"/>
      <color theme="5"/>
      <name val="Calibri (Body)"/>
    </font>
    <font>
      <b/>
      <u/>
      <sz val="11"/>
      <color theme="5"/>
      <name val="Calibri (Body)"/>
    </font>
    <font>
      <sz val="11"/>
      <color rgb="FF0070C0"/>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7"/>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Dashed">
        <color indexed="64"/>
      </left>
      <right/>
      <top style="medium">
        <color indexed="64"/>
      </top>
      <bottom/>
      <diagonal/>
    </border>
    <border>
      <left/>
      <right style="mediumDashed">
        <color indexed="64"/>
      </right>
      <top style="medium">
        <color indexed="64"/>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143">
    <xf numFmtId="0" fontId="0" fillId="0" borderId="0" xfId="0"/>
    <xf numFmtId="0" fontId="0" fillId="0" borderId="0" xfId="0" applyAlignment="1">
      <alignment wrapText="1"/>
    </xf>
    <xf numFmtId="0" fontId="1" fillId="0" borderId="0" xfId="0" applyFont="1" applyAlignment="1">
      <alignment wrapText="1"/>
    </xf>
    <xf numFmtId="0" fontId="0" fillId="0" borderId="4" xfId="0" applyBorder="1"/>
    <xf numFmtId="0" fontId="0" fillId="0" borderId="5" xfId="0" applyBorder="1"/>
    <xf numFmtId="0" fontId="1" fillId="0" borderId="0" xfId="0" applyFont="1"/>
    <xf numFmtId="2" fontId="1" fillId="0" borderId="0" xfId="0" applyNumberFormat="1" applyFont="1"/>
    <xf numFmtId="2" fontId="1" fillId="0" borderId="5" xfId="0" applyNumberFormat="1" applyFont="1" applyBorder="1"/>
    <xf numFmtId="2" fontId="1" fillId="0" borderId="7" xfId="0" applyNumberFormat="1" applyFont="1" applyBorder="1"/>
    <xf numFmtId="2" fontId="1" fillId="0" borderId="8" xfId="0" applyNumberFormat="1" applyFont="1" applyBorder="1"/>
    <xf numFmtId="0" fontId="0" fillId="3" borderId="4" xfId="0" applyFill="1" applyBorder="1"/>
    <xf numFmtId="0" fontId="0" fillId="3" borderId="0" xfId="0" applyFill="1"/>
    <xf numFmtId="0" fontId="0" fillId="3" borderId="6" xfId="0" applyFill="1" applyBorder="1"/>
    <xf numFmtId="0" fontId="0" fillId="3" borderId="7" xfId="0" applyFill="1" applyBorder="1"/>
    <xf numFmtId="2" fontId="1" fillId="4" borderId="0" xfId="0" applyNumberFormat="1" applyFont="1" applyFill="1"/>
    <xf numFmtId="0" fontId="6" fillId="0" borderId="0" xfId="0" applyFont="1"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0" fillId="0" borderId="4" xfId="0" applyBorder="1" applyAlignment="1">
      <alignment vertical="center"/>
    </xf>
    <xf numFmtId="0" fontId="0" fillId="3" borderId="0" xfId="0" applyFill="1" applyAlignment="1">
      <alignment vertical="center"/>
    </xf>
    <xf numFmtId="0" fontId="0" fillId="0" borderId="5" xfId="0" applyBorder="1" applyAlignment="1">
      <alignment vertical="center"/>
    </xf>
    <xf numFmtId="0" fontId="2" fillId="0" borderId="4" xfId="0" applyFont="1" applyBorder="1" applyAlignment="1">
      <alignment vertical="center" wrapText="1"/>
    </xf>
    <xf numFmtId="0" fontId="2" fillId="0" borderId="0" xfId="0" applyFont="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3" borderId="7" xfId="0" applyFill="1" applyBorder="1" applyAlignment="1">
      <alignment vertical="center"/>
    </xf>
    <xf numFmtId="0" fontId="0" fillId="0" borderId="8" xfId="0" applyBorder="1" applyAlignment="1">
      <alignment vertical="center"/>
    </xf>
    <xf numFmtId="0" fontId="1" fillId="0" borderId="10" xfId="0" applyFont="1"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1" fillId="2" borderId="12" xfId="0" applyFont="1" applyFill="1" applyBorder="1" applyAlignment="1">
      <alignment vertical="center" wrapText="1"/>
    </xf>
    <xf numFmtId="0" fontId="0" fillId="2" borderId="13"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0" borderId="2" xfId="0" applyFont="1" applyBorder="1" applyAlignment="1">
      <alignment vertical="center" wrapText="1"/>
    </xf>
    <xf numFmtId="49" fontId="3" fillId="0" borderId="0" xfId="0" applyNumberFormat="1" applyFont="1" applyAlignment="1">
      <alignment vertical="center" wrapText="1"/>
    </xf>
    <xf numFmtId="49" fontId="3" fillId="0" borderId="7" xfId="0" applyNumberFormat="1" applyFont="1" applyBorder="1" applyAlignment="1">
      <alignment vertical="center" wrapText="1"/>
    </xf>
    <xf numFmtId="0" fontId="0" fillId="0" borderId="1" xfId="0" applyBorder="1" applyAlignment="1">
      <alignment vertical="center"/>
    </xf>
    <xf numFmtId="0" fontId="1" fillId="0" borderId="4" xfId="0" applyFont="1" applyBorder="1" applyAlignment="1">
      <alignment vertical="center"/>
    </xf>
    <xf numFmtId="0" fontId="1" fillId="4" borderId="6" xfId="0" applyFont="1" applyFill="1" applyBorder="1" applyAlignment="1">
      <alignment vertical="center"/>
    </xf>
    <xf numFmtId="2" fontId="1" fillId="4" borderId="7" xfId="0" applyNumberFormat="1" applyFont="1" applyFill="1" applyBorder="1" applyAlignment="1">
      <alignment vertical="center"/>
    </xf>
    <xf numFmtId="2" fontId="1" fillId="4" borderId="8" xfId="0" applyNumberFormat="1" applyFont="1" applyFill="1" applyBorder="1" applyAlignment="1">
      <alignment vertical="center"/>
    </xf>
    <xf numFmtId="0" fontId="7" fillId="0" borderId="5" xfId="0" applyFont="1" applyBorder="1" applyAlignment="1">
      <alignment vertical="center" wrapText="1"/>
    </xf>
    <xf numFmtId="0" fontId="8" fillId="0" borderId="5" xfId="0" applyFont="1" applyBorder="1" applyAlignment="1">
      <alignment vertical="center" wrapText="1"/>
    </xf>
    <xf numFmtId="0" fontId="8" fillId="0" borderId="8" xfId="0" applyFont="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5" borderId="5" xfId="0" applyFill="1" applyBorder="1"/>
    <xf numFmtId="0" fontId="0" fillId="5" borderId="0" xfId="0" applyFill="1"/>
    <xf numFmtId="0" fontId="0" fillId="3" borderId="5" xfId="0" applyFill="1" applyBorder="1"/>
    <xf numFmtId="0" fontId="0" fillId="5" borderId="7" xfId="0" applyFill="1" applyBorder="1"/>
    <xf numFmtId="0" fontId="0" fillId="0" borderId="7" xfId="0" applyBorder="1"/>
    <xf numFmtId="0" fontId="0" fillId="3" borderId="8" xfId="0" applyFill="1" applyBorder="1"/>
    <xf numFmtId="0" fontId="0" fillId="5" borderId="4" xfId="0" applyFill="1" applyBorder="1"/>
    <xf numFmtId="0" fontId="0" fillId="5" borderId="6" xfId="0" applyFill="1" applyBorder="1"/>
    <xf numFmtId="0" fontId="1" fillId="4" borderId="0" xfId="0" applyFont="1" applyFill="1" applyAlignment="1">
      <alignment wrapText="1"/>
    </xf>
    <xf numFmtId="0" fontId="1" fillId="0" borderId="5" xfId="0" applyFont="1" applyBorder="1"/>
    <xf numFmtId="0" fontId="0" fillId="0" borderId="15" xfId="0" applyBorder="1"/>
    <xf numFmtId="0" fontId="0" fillId="3" borderId="16" xfId="0" applyFill="1" applyBorder="1"/>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14" fontId="0" fillId="3" borderId="0" xfId="0" applyNumberFormat="1" applyFill="1" applyAlignment="1">
      <alignment vertical="top"/>
    </xf>
    <xf numFmtId="0" fontId="0" fillId="3" borderId="0" xfId="0" applyFill="1" applyAlignment="1">
      <alignment vertical="top"/>
    </xf>
    <xf numFmtId="0" fontId="0" fillId="3" borderId="0" xfId="0" applyFill="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0" fillId="0" borderId="8" xfId="0"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0" fillId="5" borderId="15" xfId="0" applyFill="1" applyBorder="1" applyAlignment="1">
      <alignment vertical="top" wrapText="1"/>
    </xf>
    <xf numFmtId="0" fontId="0" fillId="5" borderId="17" xfId="0" applyFill="1" applyBorder="1" applyAlignment="1">
      <alignment vertical="top" wrapText="1"/>
    </xf>
    <xf numFmtId="0" fontId="0" fillId="5" borderId="16" xfId="0" applyFill="1" applyBorder="1" applyAlignment="1">
      <alignment vertical="top" wrapText="1"/>
    </xf>
    <xf numFmtId="0" fontId="0" fillId="5" borderId="22" xfId="0" applyFill="1" applyBorder="1" applyAlignment="1">
      <alignment vertical="top" wrapText="1"/>
    </xf>
    <xf numFmtId="0" fontId="0" fillId="5" borderId="23" xfId="0" applyFill="1" applyBorder="1" applyAlignment="1">
      <alignment vertical="top" wrapText="1"/>
    </xf>
    <xf numFmtId="2" fontId="0" fillId="0" borderId="0" xfId="0" applyNumberFormat="1" applyAlignment="1">
      <alignment wrapText="1"/>
    </xf>
    <xf numFmtId="14" fontId="0" fillId="3" borderId="0" xfId="0" applyNumberFormat="1" applyFill="1" applyAlignment="1">
      <alignment vertical="top" wrapText="1"/>
    </xf>
    <xf numFmtId="2" fontId="0" fillId="6" borderId="4" xfId="0" applyNumberFormat="1" applyFill="1" applyBorder="1"/>
    <xf numFmtId="2" fontId="0" fillId="6" borderId="0" xfId="0" applyNumberFormat="1" applyFill="1"/>
    <xf numFmtId="2" fontId="0" fillId="6" borderId="5" xfId="0" applyNumberFormat="1" applyFill="1" applyBorder="1"/>
    <xf numFmtId="2" fontId="0" fillId="6" borderId="6" xfId="0" applyNumberFormat="1" applyFill="1" applyBorder="1"/>
    <xf numFmtId="2" fontId="0" fillId="6" borderId="7" xfId="0" applyNumberFormat="1" applyFill="1" applyBorder="1"/>
    <xf numFmtId="2" fontId="0" fillId="6" borderId="8" xfId="0" applyNumberFormat="1" applyFill="1" applyBorder="1"/>
    <xf numFmtId="0" fontId="10" fillId="0" borderId="0" xfId="0" applyFont="1" applyAlignment="1">
      <alignment vertical="top" wrapText="1"/>
    </xf>
    <xf numFmtId="0" fontId="0" fillId="0" borderId="0" xfId="0" applyAlignment="1">
      <alignment vertical="center" wrapText="1"/>
    </xf>
    <xf numFmtId="0" fontId="0" fillId="0" borderId="25" xfId="0" applyBorder="1" applyAlignment="1">
      <alignment wrapText="1"/>
    </xf>
    <xf numFmtId="0" fontId="1" fillId="0" borderId="25" xfId="0" applyFont="1" applyBorder="1" applyAlignment="1">
      <alignment wrapText="1"/>
    </xf>
    <xf numFmtId="0" fontId="0" fillId="0" borderId="25" xfId="0" applyBorder="1" applyAlignment="1">
      <alignment vertical="center" wrapText="1"/>
    </xf>
    <xf numFmtId="0" fontId="0" fillId="0" borderId="28" xfId="0" applyBorder="1" applyAlignment="1">
      <alignment vertical="center" wrapText="1"/>
    </xf>
    <xf numFmtId="0" fontId="0" fillId="0" borderId="29" xfId="0" applyBorder="1" applyAlignment="1">
      <alignment horizontal="center" vertical="center"/>
    </xf>
    <xf numFmtId="0" fontId="1" fillId="0" borderId="30" xfId="0" applyFont="1" applyBorder="1" applyAlignment="1">
      <alignment horizontal="center" wrapText="1"/>
    </xf>
    <xf numFmtId="0" fontId="1" fillId="0" borderId="31" xfId="0" applyFont="1" applyBorder="1" applyAlignment="1">
      <alignment horizontal="center"/>
    </xf>
    <xf numFmtId="0" fontId="1" fillId="0" borderId="32" xfId="0" applyFont="1" applyBorder="1" applyAlignment="1">
      <alignment horizontal="center"/>
    </xf>
    <xf numFmtId="0" fontId="0" fillId="4" borderId="24" xfId="0" applyFill="1" applyBorder="1" applyAlignment="1">
      <alignment wrapText="1"/>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Alignment="1">
      <alignment horizontal="left"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0" xfId="0" applyAlignment="1">
      <alignment horizontal="center"/>
    </xf>
    <xf numFmtId="0" fontId="0" fillId="0" borderId="26" xfId="0" applyBorder="1" applyAlignment="1">
      <alignment horizontal="center"/>
    </xf>
    <xf numFmtId="0" fontId="0" fillId="0" borderId="26" xfId="0" applyBorder="1" applyAlignment="1">
      <alignment horizontal="center" vertical="center" wrapText="1"/>
    </xf>
    <xf numFmtId="0" fontId="0" fillId="0" borderId="26" xfId="0" applyBorder="1" applyAlignment="1">
      <alignment horizontal="center" vertical="center"/>
    </xf>
    <xf numFmtId="0" fontId="12" fillId="0" borderId="25" xfId="0" applyFont="1" applyBorder="1" applyAlignment="1">
      <alignment wrapText="1"/>
    </xf>
    <xf numFmtId="0" fontId="12" fillId="0" borderId="25" xfId="0" applyFont="1" applyBorder="1" applyAlignment="1">
      <alignment vertical="center" wrapText="1"/>
    </xf>
    <xf numFmtId="0" fontId="12" fillId="0" borderId="2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384A0-161D-4B55-82D8-F448F9244CD0}">
  <dimension ref="A1:A2"/>
  <sheetViews>
    <sheetView workbookViewId="0">
      <selection activeCell="A7" sqref="A7"/>
    </sheetView>
  </sheetViews>
  <sheetFormatPr defaultRowHeight="14.25"/>
  <sheetData>
    <row r="1" spans="1:1">
      <c r="A1" t="s">
        <v>186</v>
      </c>
    </row>
    <row r="2" spans="1:1">
      <c r="A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3"/>
  <sheetViews>
    <sheetView zoomScale="97" zoomScaleNormal="97" workbookViewId="0"/>
  </sheetViews>
  <sheetFormatPr defaultColWidth="8.796875" defaultRowHeight="14.25"/>
  <cols>
    <col min="1" max="1" width="23.33203125" customWidth="1"/>
    <col min="2" max="2" width="14" customWidth="1"/>
    <col min="15" max="15" width="49.46484375" style="15" customWidth="1"/>
    <col min="16" max="16" width="21.46484375" style="1" customWidth="1"/>
    <col min="17" max="17" width="20.33203125" style="1" customWidth="1"/>
  </cols>
  <sheetData>
    <row r="1" spans="1:15">
      <c r="C1" s="109" t="s">
        <v>27</v>
      </c>
      <c r="D1" s="110"/>
      <c r="E1" s="110"/>
      <c r="F1" s="110"/>
      <c r="G1" s="110"/>
      <c r="H1" s="111"/>
      <c r="I1" s="109" t="s">
        <v>22</v>
      </c>
      <c r="J1" s="110"/>
      <c r="K1" s="110"/>
      <c r="L1" s="110"/>
      <c r="M1" s="110"/>
      <c r="N1" s="111"/>
      <c r="O1" s="15" t="s">
        <v>19</v>
      </c>
    </row>
    <row r="2" spans="1:15" ht="28.5">
      <c r="B2" s="1" t="s">
        <v>21</v>
      </c>
      <c r="C2" s="3" t="s">
        <v>31</v>
      </c>
      <c r="D2" t="s">
        <v>32</v>
      </c>
      <c r="F2" t="s">
        <v>31</v>
      </c>
      <c r="G2" t="s">
        <v>32</v>
      </c>
      <c r="H2" s="4"/>
      <c r="I2" s="3" t="s">
        <v>31</v>
      </c>
      <c r="J2" t="s">
        <v>32</v>
      </c>
      <c r="L2" t="s">
        <v>31</v>
      </c>
      <c r="M2" t="s">
        <v>32</v>
      </c>
      <c r="N2" s="4"/>
    </row>
    <row r="3" spans="1:15">
      <c r="B3" s="2" t="s">
        <v>26</v>
      </c>
      <c r="C3" s="3" t="s">
        <v>11</v>
      </c>
      <c r="D3" t="s">
        <v>12</v>
      </c>
      <c r="E3" t="s">
        <v>13</v>
      </c>
      <c r="F3" t="s">
        <v>23</v>
      </c>
      <c r="G3" t="s">
        <v>24</v>
      </c>
      <c r="H3" s="4" t="s">
        <v>25</v>
      </c>
      <c r="I3" s="3" t="s">
        <v>11</v>
      </c>
      <c r="J3" t="s">
        <v>12</v>
      </c>
      <c r="K3" t="s">
        <v>13</v>
      </c>
      <c r="L3" t="s">
        <v>23</v>
      </c>
      <c r="M3" t="s">
        <v>24</v>
      </c>
      <c r="N3" s="4" t="s">
        <v>25</v>
      </c>
    </row>
    <row r="4" spans="1:15" ht="57">
      <c r="A4" s="1" t="s">
        <v>5</v>
      </c>
      <c r="B4">
        <f>((52-B29)*(3*C34+D34+E34+2*F34))</f>
        <v>759.45999999999992</v>
      </c>
      <c r="C4" s="10">
        <v>0.55000000000000004</v>
      </c>
      <c r="D4" s="11">
        <v>0.45</v>
      </c>
      <c r="E4" s="11"/>
      <c r="F4" s="6">
        <f>$B4*C4</f>
        <v>417.70299999999997</v>
      </c>
      <c r="G4" s="6">
        <f t="shared" ref="G4:H4" si="0">$B4*D4</f>
        <v>341.75699999999995</v>
      </c>
      <c r="H4" s="7">
        <f t="shared" si="0"/>
        <v>0</v>
      </c>
      <c r="I4" s="10">
        <v>0.56000000000000005</v>
      </c>
      <c r="J4" s="11">
        <v>0.44</v>
      </c>
      <c r="K4" s="11"/>
      <c r="L4" s="6">
        <f>$B4*I4</f>
        <v>425.29759999999999</v>
      </c>
      <c r="M4" s="6">
        <f t="shared" ref="M4:N4" si="1">$B4*J4</f>
        <v>334.16239999999999</v>
      </c>
      <c r="N4" s="7">
        <f t="shared" si="1"/>
        <v>0</v>
      </c>
      <c r="O4" s="15" t="s">
        <v>145</v>
      </c>
    </row>
    <row r="5" spans="1:15">
      <c r="A5" t="s">
        <v>8</v>
      </c>
      <c r="B5">
        <f>((52-B29)*(3*C35+D35+E35+2*F35))</f>
        <v>805.45999999999992</v>
      </c>
      <c r="C5" s="10">
        <v>0.56000000000000005</v>
      </c>
      <c r="D5" s="11">
        <v>0.44</v>
      </c>
      <c r="E5" s="11"/>
      <c r="F5" s="6">
        <f t="shared" ref="F5:F25" si="2">$B5*C5</f>
        <v>451.05759999999998</v>
      </c>
      <c r="G5" s="6">
        <f t="shared" ref="G5:G25" si="3">$B5*D5</f>
        <v>354.40239999999994</v>
      </c>
      <c r="H5" s="7">
        <f t="shared" ref="H5:H25" si="4">$B5*E5</f>
        <v>0</v>
      </c>
      <c r="I5" s="10">
        <v>0.56000000000000005</v>
      </c>
      <c r="J5" s="11">
        <v>0.44</v>
      </c>
      <c r="K5" s="11"/>
      <c r="L5" s="6">
        <f t="shared" ref="L5:L25" si="5">$B5*I5</f>
        <v>451.05759999999998</v>
      </c>
      <c r="M5" s="6">
        <f t="shared" ref="M5:M25" si="6">$B5*J5</f>
        <v>354.40239999999994</v>
      </c>
      <c r="N5" s="7">
        <f t="shared" ref="N5:N25" si="7">$B5*K5</f>
        <v>0</v>
      </c>
    </row>
    <row r="6" spans="1:15">
      <c r="A6" t="s">
        <v>7</v>
      </c>
      <c r="C6" s="10"/>
      <c r="D6" s="11"/>
      <c r="E6" s="11"/>
      <c r="F6" s="6">
        <f t="shared" si="2"/>
        <v>0</v>
      </c>
      <c r="G6" s="6">
        <f t="shared" si="3"/>
        <v>0</v>
      </c>
      <c r="H6" s="7">
        <f t="shared" si="4"/>
        <v>0</v>
      </c>
      <c r="I6" s="10"/>
      <c r="J6" s="11"/>
      <c r="K6" s="11"/>
      <c r="L6" s="6">
        <f t="shared" si="5"/>
        <v>0</v>
      </c>
      <c r="M6" s="6">
        <f t="shared" si="6"/>
        <v>0</v>
      </c>
      <c r="N6" s="7">
        <f t="shared" si="7"/>
        <v>0</v>
      </c>
    </row>
    <row r="7" spans="1:15">
      <c r="A7" t="s">
        <v>157</v>
      </c>
      <c r="C7" s="10"/>
      <c r="D7" s="11"/>
      <c r="E7" s="11"/>
      <c r="F7" s="6">
        <f t="shared" ref="F7:F8" si="8">$B7*C7</f>
        <v>0</v>
      </c>
      <c r="G7" s="6">
        <f t="shared" ref="G7:G8" si="9">$B7*D7</f>
        <v>0</v>
      </c>
      <c r="H7" s="7">
        <f t="shared" ref="H7:H8" si="10">$B7*E7</f>
        <v>0</v>
      </c>
      <c r="I7" s="10"/>
      <c r="J7" s="11"/>
      <c r="K7" s="11"/>
      <c r="L7" s="6">
        <f t="shared" ref="L7:L8" si="11">$B7*I7</f>
        <v>0</v>
      </c>
      <c r="M7" s="6">
        <f t="shared" ref="M7:M8" si="12">$B7*J7</f>
        <v>0</v>
      </c>
      <c r="N7" s="7">
        <f t="shared" ref="N7:N8" si="13">$B7*K7</f>
        <v>0</v>
      </c>
    </row>
    <row r="8" spans="1:15">
      <c r="A8" t="s">
        <v>158</v>
      </c>
      <c r="C8" s="10"/>
      <c r="D8" s="11"/>
      <c r="E8" s="11"/>
      <c r="F8" s="6">
        <f t="shared" si="8"/>
        <v>0</v>
      </c>
      <c r="G8" s="6">
        <f t="shared" si="9"/>
        <v>0</v>
      </c>
      <c r="H8" s="7">
        <f t="shared" si="10"/>
        <v>0</v>
      </c>
      <c r="I8" s="10"/>
      <c r="J8" s="11"/>
      <c r="K8" s="11"/>
      <c r="L8" s="6">
        <f t="shared" si="11"/>
        <v>0</v>
      </c>
      <c r="M8" s="6">
        <f t="shared" si="12"/>
        <v>0</v>
      </c>
      <c r="N8" s="7">
        <f t="shared" si="13"/>
        <v>0</v>
      </c>
    </row>
    <row r="9" spans="1:15">
      <c r="C9" s="3"/>
      <c r="F9" s="6"/>
      <c r="G9" s="6"/>
      <c r="H9" s="7"/>
      <c r="I9" s="3"/>
      <c r="L9" s="6"/>
      <c r="M9" s="6"/>
      <c r="N9" s="7"/>
    </row>
    <row r="10" spans="1:15">
      <c r="C10" s="3"/>
      <c r="F10" s="6"/>
      <c r="G10" s="6"/>
      <c r="H10" s="7"/>
      <c r="I10" s="3"/>
      <c r="L10" s="6"/>
      <c r="M10" s="6"/>
      <c r="N10" s="7"/>
    </row>
    <row r="11" spans="1:15">
      <c r="A11" t="s">
        <v>6</v>
      </c>
      <c r="B11">
        <f>((52-B29)*(3*C41+D41+E41+2*F41))</f>
        <v>1196.46</v>
      </c>
      <c r="C11" s="10">
        <v>0.61</v>
      </c>
      <c r="D11" s="11">
        <v>0.39</v>
      </c>
      <c r="E11" s="11"/>
      <c r="F11" s="6">
        <f t="shared" si="2"/>
        <v>729.84059999999999</v>
      </c>
      <c r="G11" s="6">
        <f t="shared" si="3"/>
        <v>466.61940000000004</v>
      </c>
      <c r="H11" s="7">
        <f t="shared" si="4"/>
        <v>0</v>
      </c>
      <c r="I11" s="10">
        <v>0.57999999999999996</v>
      </c>
      <c r="J11" s="11">
        <v>0.42</v>
      </c>
      <c r="K11" s="11"/>
      <c r="L11" s="6">
        <f t="shared" si="5"/>
        <v>693.94679999999994</v>
      </c>
      <c r="M11" s="6">
        <f t="shared" si="6"/>
        <v>502.51319999999998</v>
      </c>
      <c r="N11" s="7">
        <f t="shared" si="7"/>
        <v>0</v>
      </c>
    </row>
    <row r="12" spans="1:15">
      <c r="A12" t="s">
        <v>9</v>
      </c>
      <c r="C12" s="10"/>
      <c r="D12" s="11"/>
      <c r="E12" s="11"/>
      <c r="F12" s="6">
        <f t="shared" si="2"/>
        <v>0</v>
      </c>
      <c r="G12" s="6">
        <f t="shared" si="3"/>
        <v>0</v>
      </c>
      <c r="H12" s="7">
        <f t="shared" si="4"/>
        <v>0</v>
      </c>
      <c r="I12" s="10"/>
      <c r="J12" s="11"/>
      <c r="K12" s="11"/>
      <c r="L12" s="6">
        <f t="shared" si="5"/>
        <v>0</v>
      </c>
      <c r="M12" s="6">
        <f t="shared" si="6"/>
        <v>0</v>
      </c>
      <c r="N12" s="7">
        <f t="shared" si="7"/>
        <v>0</v>
      </c>
    </row>
    <row r="13" spans="1:15">
      <c r="A13" t="s">
        <v>10</v>
      </c>
      <c r="C13" s="10"/>
      <c r="D13" s="11"/>
      <c r="E13" s="11"/>
      <c r="F13" s="6">
        <f t="shared" si="2"/>
        <v>0</v>
      </c>
      <c r="G13" s="6">
        <f t="shared" si="3"/>
        <v>0</v>
      </c>
      <c r="H13" s="7">
        <f t="shared" si="4"/>
        <v>0</v>
      </c>
      <c r="I13" s="10"/>
      <c r="J13" s="11"/>
      <c r="K13" s="11"/>
      <c r="L13" s="6">
        <f t="shared" si="5"/>
        <v>0</v>
      </c>
      <c r="M13" s="6">
        <f t="shared" si="6"/>
        <v>0</v>
      </c>
      <c r="N13" s="7">
        <f t="shared" si="7"/>
        <v>0</v>
      </c>
    </row>
    <row r="14" spans="1:15">
      <c r="A14" t="s">
        <v>159</v>
      </c>
      <c r="C14" s="10"/>
      <c r="D14" s="11"/>
      <c r="E14" s="11"/>
      <c r="F14" s="6">
        <f t="shared" ref="F14:F15" si="14">$B14*C14</f>
        <v>0</v>
      </c>
      <c r="G14" s="6">
        <f t="shared" ref="G14:G15" si="15">$B14*D14</f>
        <v>0</v>
      </c>
      <c r="H14" s="7">
        <f t="shared" ref="H14:H15" si="16">$B14*E14</f>
        <v>0</v>
      </c>
      <c r="I14" s="10"/>
      <c r="J14" s="11"/>
      <c r="K14" s="11"/>
      <c r="L14" s="6">
        <f t="shared" ref="L14:L15" si="17">$B14*I14</f>
        <v>0</v>
      </c>
      <c r="M14" s="6">
        <f t="shared" ref="M14:M15" si="18">$B14*J14</f>
        <v>0</v>
      </c>
      <c r="N14" s="7">
        <f t="shared" ref="N14:N15" si="19">$B14*K14</f>
        <v>0</v>
      </c>
    </row>
    <row r="15" spans="1:15">
      <c r="A15" t="s">
        <v>160</v>
      </c>
      <c r="C15" s="10"/>
      <c r="D15" s="11"/>
      <c r="E15" s="11"/>
      <c r="F15" s="6">
        <f t="shared" si="14"/>
        <v>0</v>
      </c>
      <c r="G15" s="6">
        <f t="shared" si="15"/>
        <v>0</v>
      </c>
      <c r="H15" s="7">
        <f t="shared" si="16"/>
        <v>0</v>
      </c>
      <c r="I15" s="10"/>
      <c r="J15" s="11"/>
      <c r="K15" s="11"/>
      <c r="L15" s="6">
        <f t="shared" si="17"/>
        <v>0</v>
      </c>
      <c r="M15" s="6">
        <f t="shared" si="18"/>
        <v>0</v>
      </c>
      <c r="N15" s="7">
        <f t="shared" si="19"/>
        <v>0</v>
      </c>
    </row>
    <row r="16" spans="1:15">
      <c r="C16" s="3"/>
      <c r="F16" s="6"/>
      <c r="G16" s="6"/>
      <c r="H16" s="7"/>
      <c r="I16" s="3"/>
      <c r="L16" s="6"/>
      <c r="M16" s="6"/>
      <c r="N16" s="7"/>
    </row>
    <row r="17" spans="1:17">
      <c r="C17" s="3"/>
      <c r="F17" s="6"/>
      <c r="G17" s="6"/>
      <c r="H17" s="7"/>
      <c r="I17" s="3"/>
      <c r="L17" s="6"/>
      <c r="M17" s="6"/>
      <c r="N17" s="7"/>
    </row>
    <row r="18" spans="1:17">
      <c r="A18" t="s">
        <v>0</v>
      </c>
      <c r="B18">
        <f>((52-B29)*(3*(C48/2)+(D48/2)+(E48/2)+2*(F48/2)))</f>
        <v>483</v>
      </c>
      <c r="C18" s="10">
        <v>0.37</v>
      </c>
      <c r="D18" s="11">
        <v>0.63</v>
      </c>
      <c r="E18" s="11"/>
      <c r="F18" s="6">
        <f t="shared" si="2"/>
        <v>178.71</v>
      </c>
      <c r="G18" s="6">
        <f t="shared" si="3"/>
        <v>304.29000000000002</v>
      </c>
      <c r="H18" s="7">
        <f t="shared" si="4"/>
        <v>0</v>
      </c>
      <c r="I18" s="10">
        <v>0.41</v>
      </c>
      <c r="J18" s="11">
        <v>0.59</v>
      </c>
      <c r="K18" s="11"/>
      <c r="L18" s="6">
        <f t="shared" si="5"/>
        <v>198.03</v>
      </c>
      <c r="M18" s="6">
        <f t="shared" si="6"/>
        <v>284.96999999999997</v>
      </c>
      <c r="N18" s="7">
        <f t="shared" si="7"/>
        <v>0</v>
      </c>
    </row>
    <row r="19" spans="1:17">
      <c r="A19" t="s">
        <v>28</v>
      </c>
      <c r="B19">
        <f>((52-B29)*(3*(C48/2)+(D48/2)+(E48/2)+2*(F48/2)))</f>
        <v>483</v>
      </c>
      <c r="C19" s="10">
        <v>0.46</v>
      </c>
      <c r="D19" s="11">
        <v>0.54</v>
      </c>
      <c r="E19" s="11"/>
      <c r="F19" s="6">
        <f t="shared" si="2"/>
        <v>222.18</v>
      </c>
      <c r="G19" s="6">
        <f t="shared" si="3"/>
        <v>260.82</v>
      </c>
      <c r="H19" s="7">
        <f t="shared" si="4"/>
        <v>0</v>
      </c>
      <c r="I19" s="10">
        <v>0.42</v>
      </c>
      <c r="J19" s="11">
        <v>0.57999999999999996</v>
      </c>
      <c r="K19" s="11"/>
      <c r="L19" s="6">
        <f t="shared" si="5"/>
        <v>202.85999999999999</v>
      </c>
      <c r="M19" s="6">
        <f t="shared" si="6"/>
        <v>280.14</v>
      </c>
      <c r="N19" s="7">
        <f t="shared" si="7"/>
        <v>0</v>
      </c>
    </row>
    <row r="20" spans="1:17">
      <c r="C20" s="3"/>
      <c r="F20" s="6"/>
      <c r="G20" s="6"/>
      <c r="H20" s="7"/>
      <c r="I20" s="3"/>
      <c r="L20" s="6"/>
      <c r="M20" s="6"/>
      <c r="N20" s="7"/>
    </row>
    <row r="21" spans="1:17">
      <c r="A21" t="s">
        <v>1</v>
      </c>
      <c r="B21">
        <f>((52-B29)*(3*(C50/2)+(D50/2)+(E50/2)))</f>
        <v>506</v>
      </c>
      <c r="C21" s="10">
        <v>0</v>
      </c>
      <c r="D21" s="11">
        <v>1</v>
      </c>
      <c r="E21" s="11"/>
      <c r="F21" s="6">
        <f t="shared" si="2"/>
        <v>0</v>
      </c>
      <c r="G21" s="6">
        <f t="shared" si="3"/>
        <v>506</v>
      </c>
      <c r="H21" s="7">
        <f t="shared" si="4"/>
        <v>0</v>
      </c>
      <c r="I21" s="10">
        <v>0</v>
      </c>
      <c r="J21" s="11">
        <v>1</v>
      </c>
      <c r="K21" s="11"/>
      <c r="L21" s="6">
        <f t="shared" si="5"/>
        <v>0</v>
      </c>
      <c r="M21" s="6">
        <f t="shared" si="6"/>
        <v>506</v>
      </c>
      <c r="N21" s="7">
        <f t="shared" si="7"/>
        <v>0</v>
      </c>
    </row>
    <row r="22" spans="1:17">
      <c r="A22" t="s">
        <v>2</v>
      </c>
      <c r="B22">
        <f>((52-B29)*(3*(C50/2)+(D50/2)+(E50/2)))</f>
        <v>506</v>
      </c>
      <c r="C22" s="10">
        <v>0.11</v>
      </c>
      <c r="D22" s="11">
        <v>0.89</v>
      </c>
      <c r="E22" s="11"/>
      <c r="F22" s="6">
        <f t="shared" si="2"/>
        <v>55.660000000000004</v>
      </c>
      <c r="G22" s="6">
        <f t="shared" si="3"/>
        <v>450.34000000000003</v>
      </c>
      <c r="H22" s="7">
        <f t="shared" si="4"/>
        <v>0</v>
      </c>
      <c r="I22" s="10">
        <v>0.11</v>
      </c>
      <c r="J22" s="11">
        <v>0.89</v>
      </c>
      <c r="K22" s="11"/>
      <c r="L22" s="6">
        <f t="shared" si="5"/>
        <v>55.660000000000004</v>
      </c>
      <c r="M22" s="6">
        <f t="shared" si="6"/>
        <v>450.34000000000003</v>
      </c>
      <c r="N22" s="7">
        <f t="shared" si="7"/>
        <v>0</v>
      </c>
    </row>
    <row r="23" spans="1:17">
      <c r="C23" s="3"/>
      <c r="F23" s="6"/>
      <c r="G23" s="6"/>
      <c r="H23" s="7"/>
      <c r="I23" s="3"/>
      <c r="L23" s="6"/>
      <c r="M23" s="6"/>
      <c r="N23" s="7"/>
    </row>
    <row r="24" spans="1:17">
      <c r="A24" t="s">
        <v>3</v>
      </c>
      <c r="B24">
        <f>(B29*(7*H52))</f>
        <v>126</v>
      </c>
      <c r="C24" s="10">
        <v>0.67</v>
      </c>
      <c r="D24" s="11">
        <v>0.33</v>
      </c>
      <c r="E24" s="11"/>
      <c r="F24" s="6">
        <f t="shared" si="2"/>
        <v>84.42</v>
      </c>
      <c r="G24" s="6">
        <f t="shared" si="3"/>
        <v>41.580000000000005</v>
      </c>
      <c r="H24" s="7">
        <f t="shared" si="4"/>
        <v>0</v>
      </c>
      <c r="I24" s="10">
        <v>0.61</v>
      </c>
      <c r="J24" s="11">
        <v>0.39</v>
      </c>
      <c r="K24" s="11"/>
      <c r="L24" s="6">
        <f t="shared" si="5"/>
        <v>76.86</v>
      </c>
      <c r="M24" s="6">
        <f t="shared" si="6"/>
        <v>49.14</v>
      </c>
      <c r="N24" s="7">
        <f t="shared" si="7"/>
        <v>0</v>
      </c>
    </row>
    <row r="25" spans="1:17" ht="43.15" thickBot="1">
      <c r="A25" t="s">
        <v>4</v>
      </c>
      <c r="B25">
        <f>(B29*(7*H53))</f>
        <v>420</v>
      </c>
      <c r="C25" s="12">
        <v>1</v>
      </c>
      <c r="D25" s="13">
        <v>0</v>
      </c>
      <c r="E25" s="13"/>
      <c r="F25" s="8">
        <f t="shared" si="2"/>
        <v>420</v>
      </c>
      <c r="G25" s="8">
        <f t="shared" si="3"/>
        <v>0</v>
      </c>
      <c r="H25" s="9">
        <f t="shared" si="4"/>
        <v>0</v>
      </c>
      <c r="I25" s="12">
        <v>1</v>
      </c>
      <c r="J25" s="13">
        <v>0</v>
      </c>
      <c r="K25" s="13"/>
      <c r="L25" s="8">
        <f t="shared" si="5"/>
        <v>420</v>
      </c>
      <c r="M25" s="8">
        <f t="shared" si="6"/>
        <v>0</v>
      </c>
      <c r="N25" s="9">
        <f t="shared" si="7"/>
        <v>0</v>
      </c>
      <c r="P25" s="2" t="s">
        <v>139</v>
      </c>
      <c r="Q25" s="2" t="s">
        <v>140</v>
      </c>
    </row>
    <row r="26" spans="1:17">
      <c r="A26" s="5" t="s">
        <v>109</v>
      </c>
      <c r="F26" s="6">
        <f>SUM(F4:F25)</f>
        <v>2559.5712000000003</v>
      </c>
      <c r="G26" s="6">
        <f t="shared" ref="G26:H26" si="20">SUM(G4:G25)</f>
        <v>2725.8087999999998</v>
      </c>
      <c r="H26" s="6">
        <f t="shared" si="20"/>
        <v>0</v>
      </c>
      <c r="L26" s="6">
        <f>SUM(L4:L25)</f>
        <v>2523.712</v>
      </c>
      <c r="M26" s="6">
        <f t="shared" ref="M26" si="21">SUM(M4:M25)</f>
        <v>2761.6680000000001</v>
      </c>
      <c r="N26" s="6">
        <f t="shared" ref="N26" si="22">SUM(N4:N25)</f>
        <v>0</v>
      </c>
      <c r="P26" s="90">
        <f>SUM(F26:H26)</f>
        <v>5285.38</v>
      </c>
      <c r="Q26" s="90">
        <f>SUM(L26:N26)</f>
        <v>5285.38</v>
      </c>
    </row>
    <row r="27" spans="1:17" ht="28.5">
      <c r="A27" s="64" t="s">
        <v>112</v>
      </c>
      <c r="F27" s="14">
        <f>F26/$P26</f>
        <v>0.48427382704744038</v>
      </c>
      <c r="G27" s="14">
        <f t="shared" ref="G27:H27" si="23">G26/$P26</f>
        <v>0.51572617295255962</v>
      </c>
      <c r="H27" s="14">
        <f t="shared" si="23"/>
        <v>0</v>
      </c>
      <c r="L27" s="14">
        <f>L26/$Q26</f>
        <v>0.47748922499422936</v>
      </c>
      <c r="M27" s="14">
        <f>M26/$Q26</f>
        <v>0.5225107750057707</v>
      </c>
      <c r="N27" s="14">
        <f>N26/$Q26</f>
        <v>0</v>
      </c>
    </row>
    <row r="28" spans="1:17" ht="14.65" thickBot="1">
      <c r="F28" s="5"/>
      <c r="G28" s="5"/>
      <c r="H28" s="5"/>
      <c r="L28" s="5"/>
      <c r="M28" s="5"/>
      <c r="N28" s="5"/>
    </row>
    <row r="29" spans="1:17" ht="14.65" thickBot="1">
      <c r="A29" s="66" t="s">
        <v>18</v>
      </c>
      <c r="B29" s="67">
        <v>6</v>
      </c>
      <c r="F29" s="5"/>
      <c r="G29" s="5"/>
      <c r="H29" s="5"/>
      <c r="L29" s="5"/>
      <c r="M29" s="5"/>
      <c r="N29" s="5"/>
    </row>
    <row r="30" spans="1:17" ht="14.65" thickBot="1"/>
    <row r="31" spans="1:17">
      <c r="C31" s="114" t="s">
        <v>113</v>
      </c>
      <c r="D31" s="115"/>
      <c r="E31" s="115"/>
      <c r="F31" s="115"/>
      <c r="G31" s="115"/>
      <c r="H31" s="116"/>
    </row>
    <row r="32" spans="1:17">
      <c r="C32" s="112" t="s">
        <v>14</v>
      </c>
      <c r="D32" s="113"/>
      <c r="E32" s="113"/>
      <c r="F32" s="113"/>
      <c r="H32" s="65" t="s">
        <v>17</v>
      </c>
    </row>
    <row r="33" spans="1:15" s="1" customFormat="1" ht="28.5">
      <c r="C33" s="54" t="s">
        <v>15</v>
      </c>
      <c r="D33" s="1" t="s">
        <v>110</v>
      </c>
      <c r="E33" s="1" t="s">
        <v>111</v>
      </c>
      <c r="F33" s="1" t="s">
        <v>16</v>
      </c>
      <c r="H33" s="55" t="s">
        <v>15</v>
      </c>
      <c r="O33" s="15"/>
    </row>
    <row r="34" spans="1:15" ht="57">
      <c r="A34" t="s">
        <v>5</v>
      </c>
      <c r="C34" s="10">
        <v>1.67</v>
      </c>
      <c r="D34" s="11">
        <v>1.17</v>
      </c>
      <c r="E34" s="11">
        <v>3.67</v>
      </c>
      <c r="F34" s="11">
        <v>3.33</v>
      </c>
      <c r="H34" s="56" t="s">
        <v>20</v>
      </c>
      <c r="O34" s="15" t="s">
        <v>144</v>
      </c>
    </row>
    <row r="35" spans="1:15">
      <c r="A35" t="s">
        <v>8</v>
      </c>
      <c r="C35" s="10">
        <v>1.67</v>
      </c>
      <c r="D35" s="11">
        <v>3.17</v>
      </c>
      <c r="E35" s="11">
        <v>4.67</v>
      </c>
      <c r="F35" s="11">
        <v>2.33</v>
      </c>
      <c r="H35" s="56" t="s">
        <v>20</v>
      </c>
    </row>
    <row r="36" spans="1:15">
      <c r="A36" t="s">
        <v>7</v>
      </c>
      <c r="C36" s="10"/>
      <c r="D36" s="11"/>
      <c r="E36" s="11"/>
      <c r="F36" s="11"/>
      <c r="H36" s="56" t="s">
        <v>20</v>
      </c>
    </row>
    <row r="37" spans="1:15">
      <c r="A37" t="s">
        <v>157</v>
      </c>
      <c r="C37" s="10"/>
      <c r="D37" s="11"/>
      <c r="E37" s="11"/>
      <c r="F37" s="11"/>
      <c r="H37" s="56" t="s">
        <v>20</v>
      </c>
    </row>
    <row r="38" spans="1:15">
      <c r="A38" t="s">
        <v>158</v>
      </c>
      <c r="C38" s="10"/>
      <c r="D38" s="11"/>
      <c r="E38" s="11"/>
      <c r="F38" s="11"/>
      <c r="H38" s="56" t="s">
        <v>20</v>
      </c>
    </row>
    <row r="39" spans="1:15">
      <c r="C39" s="3"/>
      <c r="H39" s="4"/>
    </row>
    <row r="40" spans="1:15">
      <c r="C40" s="3"/>
      <c r="H40" s="4"/>
    </row>
    <row r="41" spans="1:15">
      <c r="A41" t="s">
        <v>6</v>
      </c>
      <c r="C41" s="10">
        <v>4.67</v>
      </c>
      <c r="D41" s="11">
        <v>5.67</v>
      </c>
      <c r="E41" s="11">
        <v>1.67</v>
      </c>
      <c r="F41" s="11">
        <v>2.33</v>
      </c>
      <c r="H41" s="56" t="s">
        <v>20</v>
      </c>
    </row>
    <row r="42" spans="1:15">
      <c r="A42" t="s">
        <v>9</v>
      </c>
      <c r="C42" s="10"/>
      <c r="D42" s="11"/>
      <c r="E42" s="11"/>
      <c r="F42" s="11"/>
      <c r="H42" s="56" t="s">
        <v>20</v>
      </c>
    </row>
    <row r="43" spans="1:15">
      <c r="A43" t="s">
        <v>10</v>
      </c>
      <c r="C43" s="10"/>
      <c r="D43" s="11"/>
      <c r="E43" s="11"/>
      <c r="F43" s="11"/>
      <c r="H43" s="56" t="s">
        <v>20</v>
      </c>
    </row>
    <row r="44" spans="1:15">
      <c r="A44" t="s">
        <v>159</v>
      </c>
      <c r="C44" s="10"/>
      <c r="D44" s="11"/>
      <c r="E44" s="11"/>
      <c r="F44" s="11"/>
      <c r="H44" s="56" t="s">
        <v>20</v>
      </c>
    </row>
    <row r="45" spans="1:15">
      <c r="A45" t="s">
        <v>160</v>
      </c>
      <c r="C45" s="10"/>
      <c r="D45" s="11"/>
      <c r="E45" s="11"/>
      <c r="F45" s="11"/>
      <c r="H45" s="56" t="s">
        <v>20</v>
      </c>
    </row>
    <row r="46" spans="1:15">
      <c r="C46" s="3"/>
      <c r="H46" s="4"/>
    </row>
    <row r="47" spans="1:15">
      <c r="C47" s="3"/>
      <c r="H47" s="4"/>
    </row>
    <row r="48" spans="1:15" ht="57">
      <c r="A48" t="s">
        <v>29</v>
      </c>
      <c r="C48" s="10">
        <v>2</v>
      </c>
      <c r="D48" s="11">
        <v>1</v>
      </c>
      <c r="E48" s="11">
        <v>2</v>
      </c>
      <c r="F48" s="11">
        <v>6</v>
      </c>
      <c r="H48" s="56" t="s">
        <v>20</v>
      </c>
      <c r="O48" s="15" t="s">
        <v>143</v>
      </c>
    </row>
    <row r="49" spans="1:15">
      <c r="C49" s="3"/>
      <c r="H49" s="4"/>
    </row>
    <row r="50" spans="1:15" ht="42.75">
      <c r="A50" t="s">
        <v>30</v>
      </c>
      <c r="C50" s="10">
        <v>5</v>
      </c>
      <c r="D50" s="11">
        <v>4</v>
      </c>
      <c r="E50" s="11">
        <v>3</v>
      </c>
      <c r="F50" s="57" t="s">
        <v>20</v>
      </c>
      <c r="H50" s="56" t="s">
        <v>20</v>
      </c>
      <c r="O50" s="15" t="s">
        <v>146</v>
      </c>
    </row>
    <row r="51" spans="1:15">
      <c r="C51" s="3"/>
      <c r="H51" s="4"/>
    </row>
    <row r="52" spans="1:15">
      <c r="A52" t="s">
        <v>3</v>
      </c>
      <c r="C52" s="62" t="s">
        <v>20</v>
      </c>
      <c r="D52" s="57" t="s">
        <v>20</v>
      </c>
      <c r="E52" s="57" t="s">
        <v>20</v>
      </c>
      <c r="F52" s="57" t="s">
        <v>20</v>
      </c>
      <c r="H52" s="58">
        <v>3</v>
      </c>
    </row>
    <row r="53" spans="1:15" ht="14.65" thickBot="1">
      <c r="A53" t="s">
        <v>4</v>
      </c>
      <c r="C53" s="63" t="s">
        <v>20</v>
      </c>
      <c r="D53" s="59" t="s">
        <v>20</v>
      </c>
      <c r="E53" s="59" t="s">
        <v>20</v>
      </c>
      <c r="F53" s="59" t="s">
        <v>20</v>
      </c>
      <c r="G53" s="60"/>
      <c r="H53" s="61">
        <v>10</v>
      </c>
    </row>
  </sheetData>
  <mergeCells count="4">
    <mergeCell ref="C1:H1"/>
    <mergeCell ref="I1:N1"/>
    <mergeCell ref="C32:F32"/>
    <mergeCell ref="C31:H3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EB445-39C2-7941-9B7A-ED28058B57FF}">
  <dimension ref="A1:G40"/>
  <sheetViews>
    <sheetView workbookViewId="0">
      <selection activeCell="B41" sqref="B41"/>
    </sheetView>
  </sheetViews>
  <sheetFormatPr defaultColWidth="10.6640625" defaultRowHeight="14.25"/>
  <cols>
    <col min="1" max="1" width="19" bestFit="1" customWidth="1"/>
  </cols>
  <sheetData>
    <row r="1" spans="1:7">
      <c r="B1" s="123" t="s">
        <v>27</v>
      </c>
      <c r="C1" s="124"/>
      <c r="D1" s="125"/>
      <c r="E1" s="123" t="s">
        <v>22</v>
      </c>
      <c r="F1" s="124"/>
      <c r="G1" s="125"/>
    </row>
    <row r="2" spans="1:7">
      <c r="B2" s="3" t="s">
        <v>31</v>
      </c>
      <c r="C2" t="s">
        <v>32</v>
      </c>
      <c r="D2" s="4"/>
      <c r="E2" s="3" t="s">
        <v>31</v>
      </c>
      <c r="F2" t="s">
        <v>32</v>
      </c>
      <c r="G2" s="4"/>
    </row>
    <row r="3" spans="1:7">
      <c r="B3" s="3" t="s">
        <v>11</v>
      </c>
      <c r="C3" t="s">
        <v>12</v>
      </c>
      <c r="D3" s="4" t="s">
        <v>13</v>
      </c>
      <c r="E3" s="3" t="s">
        <v>11</v>
      </c>
      <c r="F3" t="s">
        <v>12</v>
      </c>
      <c r="G3" s="4" t="s">
        <v>13</v>
      </c>
    </row>
    <row r="4" spans="1:7">
      <c r="A4" s="1" t="s">
        <v>5</v>
      </c>
      <c r="B4" s="10">
        <v>0.55000000000000004</v>
      </c>
      <c r="C4" s="11">
        <v>0.45</v>
      </c>
      <c r="D4" s="58"/>
      <c r="E4" s="10">
        <v>0.56000000000000005</v>
      </c>
      <c r="F4" s="11">
        <v>0.44</v>
      </c>
      <c r="G4" s="58"/>
    </row>
    <row r="5" spans="1:7">
      <c r="A5" t="s">
        <v>8</v>
      </c>
      <c r="B5" s="10">
        <v>0.56000000000000005</v>
      </c>
      <c r="C5" s="11">
        <v>0.44</v>
      </c>
      <c r="D5" s="58"/>
      <c r="E5" s="10">
        <v>0.56000000000000005</v>
      </c>
      <c r="F5" s="11">
        <v>0.44</v>
      </c>
      <c r="G5" s="58"/>
    </row>
    <row r="6" spans="1:7">
      <c r="A6" t="s">
        <v>7</v>
      </c>
      <c r="B6" s="10"/>
      <c r="C6" s="11"/>
      <c r="D6" s="58"/>
      <c r="E6" s="10"/>
      <c r="F6" s="11"/>
      <c r="G6" s="58"/>
    </row>
    <row r="7" spans="1:7">
      <c r="A7" t="s">
        <v>157</v>
      </c>
      <c r="B7" s="10"/>
      <c r="C7" s="11"/>
      <c r="D7" s="58"/>
      <c r="E7" s="10"/>
      <c r="F7" s="11"/>
      <c r="G7" s="58"/>
    </row>
    <row r="8" spans="1:7">
      <c r="A8" t="s">
        <v>158</v>
      </c>
      <c r="B8" s="10"/>
      <c r="C8" s="11"/>
      <c r="D8" s="58"/>
      <c r="E8" s="10"/>
      <c r="F8" s="11"/>
      <c r="G8" s="58"/>
    </row>
    <row r="9" spans="1:7">
      <c r="B9" s="3"/>
      <c r="D9" s="4"/>
      <c r="E9" s="3"/>
      <c r="G9" s="4"/>
    </row>
    <row r="10" spans="1:7">
      <c r="B10" s="3"/>
      <c r="D10" s="4"/>
      <c r="E10" s="3"/>
      <c r="G10" s="4"/>
    </row>
    <row r="11" spans="1:7">
      <c r="A11" t="s">
        <v>6</v>
      </c>
      <c r="B11" s="10">
        <v>0.61</v>
      </c>
      <c r="C11" s="11">
        <v>0.39</v>
      </c>
      <c r="D11" s="58"/>
      <c r="E11" s="10">
        <v>0.57999999999999996</v>
      </c>
      <c r="F11" s="11">
        <v>0.42</v>
      </c>
      <c r="G11" s="58"/>
    </row>
    <row r="12" spans="1:7">
      <c r="A12" t="s">
        <v>9</v>
      </c>
      <c r="B12" s="10"/>
      <c r="C12" s="11"/>
      <c r="D12" s="58"/>
      <c r="E12" s="10"/>
      <c r="F12" s="11"/>
      <c r="G12" s="58"/>
    </row>
    <row r="13" spans="1:7">
      <c r="A13" t="s">
        <v>10</v>
      </c>
      <c r="B13" s="10"/>
      <c r="C13" s="11"/>
      <c r="D13" s="58"/>
      <c r="E13" s="10"/>
      <c r="F13" s="11"/>
      <c r="G13" s="58"/>
    </row>
    <row r="14" spans="1:7">
      <c r="A14" t="s">
        <v>159</v>
      </c>
      <c r="B14" s="10"/>
      <c r="C14" s="11"/>
      <c r="D14" s="58"/>
      <c r="E14" s="10"/>
      <c r="F14" s="11"/>
      <c r="G14" s="58"/>
    </row>
    <row r="15" spans="1:7">
      <c r="A15" t="s">
        <v>160</v>
      </c>
      <c r="B15" s="10"/>
      <c r="C15" s="11"/>
      <c r="D15" s="58"/>
      <c r="E15" s="10"/>
      <c r="F15" s="11"/>
      <c r="G15" s="58"/>
    </row>
    <row r="16" spans="1:7">
      <c r="B16" s="3"/>
      <c r="D16" s="4"/>
      <c r="E16" s="3"/>
      <c r="G16" s="4"/>
    </row>
    <row r="17" spans="1:7">
      <c r="B17" s="3"/>
      <c r="D17" s="4"/>
      <c r="E17" s="3"/>
      <c r="G17" s="4"/>
    </row>
    <row r="18" spans="1:7">
      <c r="A18" t="s">
        <v>0</v>
      </c>
      <c r="B18" s="10">
        <v>0.37</v>
      </c>
      <c r="C18" s="11">
        <v>0.63</v>
      </c>
      <c r="D18" s="58"/>
      <c r="E18" s="10">
        <v>0.41</v>
      </c>
      <c r="F18" s="11">
        <v>0.59</v>
      </c>
      <c r="G18" s="58"/>
    </row>
    <row r="19" spans="1:7">
      <c r="A19" t="s">
        <v>28</v>
      </c>
      <c r="B19" s="10">
        <v>0.46</v>
      </c>
      <c r="C19" s="11">
        <v>0.54</v>
      </c>
      <c r="D19" s="58"/>
      <c r="E19" s="10">
        <v>0.42</v>
      </c>
      <c r="F19" s="11">
        <v>0.57999999999999996</v>
      </c>
      <c r="G19" s="58"/>
    </row>
    <row r="20" spans="1:7">
      <c r="B20" s="3"/>
      <c r="D20" s="4"/>
      <c r="E20" s="3"/>
      <c r="G20" s="4"/>
    </row>
    <row r="21" spans="1:7">
      <c r="A21" t="s">
        <v>1</v>
      </c>
      <c r="B21" s="10">
        <v>0</v>
      </c>
      <c r="C21" s="11">
        <v>1</v>
      </c>
      <c r="D21" s="58"/>
      <c r="E21" s="10">
        <v>0</v>
      </c>
      <c r="F21" s="11">
        <v>1</v>
      </c>
      <c r="G21" s="58"/>
    </row>
    <row r="22" spans="1:7">
      <c r="A22" t="s">
        <v>2</v>
      </c>
      <c r="B22" s="10">
        <v>0.11</v>
      </c>
      <c r="C22" s="11">
        <v>0.89</v>
      </c>
      <c r="D22" s="58"/>
      <c r="E22" s="10">
        <v>0.11</v>
      </c>
      <c r="F22" s="11">
        <v>0.89</v>
      </c>
      <c r="G22" s="58"/>
    </row>
    <row r="23" spans="1:7">
      <c r="B23" s="3"/>
      <c r="D23" s="4"/>
      <c r="E23" s="3"/>
      <c r="G23" s="4"/>
    </row>
    <row r="24" spans="1:7">
      <c r="A24" t="s">
        <v>3</v>
      </c>
      <c r="B24" s="10">
        <v>0.67</v>
      </c>
      <c r="C24" s="11">
        <v>0.33</v>
      </c>
      <c r="D24" s="58"/>
      <c r="E24" s="10">
        <v>0.61</v>
      </c>
      <c r="F24" s="11">
        <v>0.39</v>
      </c>
      <c r="G24" s="58"/>
    </row>
    <row r="25" spans="1:7" ht="14.65" thickBot="1">
      <c r="A25" t="s">
        <v>4</v>
      </c>
      <c r="B25" s="12">
        <v>1</v>
      </c>
      <c r="C25" s="13">
        <v>0</v>
      </c>
      <c r="D25" s="61"/>
      <c r="E25" s="12">
        <v>1</v>
      </c>
      <c r="F25" s="13">
        <v>0</v>
      </c>
      <c r="G25" s="61"/>
    </row>
    <row r="28" spans="1:7" ht="14.65" thickBot="1"/>
    <row r="29" spans="1:7">
      <c r="B29" s="123" t="s">
        <v>27</v>
      </c>
      <c r="C29" s="124"/>
      <c r="D29" s="125"/>
      <c r="E29" s="123" t="s">
        <v>22</v>
      </c>
      <c r="F29" s="124"/>
      <c r="G29" s="125"/>
    </row>
    <row r="30" spans="1:7">
      <c r="B30" s="3" t="s">
        <v>31</v>
      </c>
      <c r="C30" t="s">
        <v>32</v>
      </c>
      <c r="D30" s="4"/>
      <c r="E30" s="3" t="s">
        <v>31</v>
      </c>
      <c r="F30" t="s">
        <v>32</v>
      </c>
      <c r="G30" s="4"/>
    </row>
    <row r="31" spans="1:7">
      <c r="B31" s="3" t="s">
        <v>149</v>
      </c>
      <c r="C31" t="s">
        <v>150</v>
      </c>
      <c r="D31" s="4" t="s">
        <v>151</v>
      </c>
      <c r="E31" s="3" t="s">
        <v>149</v>
      </c>
      <c r="F31" t="s">
        <v>150</v>
      </c>
      <c r="G31" s="4" t="s">
        <v>151</v>
      </c>
    </row>
    <row r="32" spans="1:7">
      <c r="A32" s="5" t="s">
        <v>152</v>
      </c>
      <c r="B32" s="92">
        <f>AVERAGE(B4:B8,B11:B15)</f>
        <v>0.57333333333333336</v>
      </c>
      <c r="C32" s="93">
        <f>AVERAGE(C4:C8,C11:C15)</f>
        <v>0.42666666666666669</v>
      </c>
      <c r="D32" s="94"/>
      <c r="E32" s="92">
        <f>AVERAGE(E4:E8,E11:E15)</f>
        <v>0.56666666666666676</v>
      </c>
      <c r="F32" s="93">
        <f>AVERAGE(F4:F8,F11:F15)</f>
        <v>0.43333333333333335</v>
      </c>
      <c r="G32" s="94"/>
    </row>
    <row r="33" spans="1:7">
      <c r="A33" s="5" t="s">
        <v>154</v>
      </c>
      <c r="B33" s="92">
        <f>AVERAGE(B18:B19)</f>
        <v>0.41500000000000004</v>
      </c>
      <c r="C33" s="93">
        <f>AVERAGE(C18:C19)</f>
        <v>0.58499999999999996</v>
      </c>
      <c r="D33" s="94"/>
      <c r="E33" s="92">
        <f>AVERAGE(E18:E19)</f>
        <v>0.41499999999999998</v>
      </c>
      <c r="F33" s="93">
        <f>AVERAGE(F18:F19)</f>
        <v>0.58499999999999996</v>
      </c>
      <c r="G33" s="94"/>
    </row>
    <row r="34" spans="1:7">
      <c r="A34" s="5" t="s">
        <v>153</v>
      </c>
      <c r="B34" s="92">
        <f>AVERAGE(B21:B22)</f>
        <v>5.5E-2</v>
      </c>
      <c r="C34" s="93">
        <f>AVERAGE(C21:C22)</f>
        <v>0.94500000000000006</v>
      </c>
      <c r="D34" s="94"/>
      <c r="E34" s="92">
        <f>AVERAGE(E21:E22)</f>
        <v>5.5E-2</v>
      </c>
      <c r="F34" s="93">
        <f>AVERAGE(F21:F22)</f>
        <v>0.94500000000000006</v>
      </c>
      <c r="G34" s="94"/>
    </row>
    <row r="35" spans="1:7" ht="14.65" thickBot="1">
      <c r="A35" s="5" t="s">
        <v>155</v>
      </c>
      <c r="B35" s="95">
        <f>AVERAGE(B24:B25)</f>
        <v>0.83499999999999996</v>
      </c>
      <c r="C35" s="96">
        <f>AVERAGE(C24:C25)</f>
        <v>0.16500000000000001</v>
      </c>
      <c r="D35" s="97"/>
      <c r="E35" s="95">
        <f>AVERAGE(E24:E25)</f>
        <v>0.80499999999999994</v>
      </c>
      <c r="F35" s="96">
        <f>AVERAGE(F24:F25)</f>
        <v>0.19500000000000001</v>
      </c>
      <c r="G35" s="97"/>
    </row>
    <row r="38" spans="1:7" ht="14.65" thickBot="1"/>
    <row r="39" spans="1:7">
      <c r="B39" s="117" t="s">
        <v>156</v>
      </c>
      <c r="C39" s="118"/>
      <c r="D39" s="118"/>
      <c r="E39" s="118"/>
      <c r="F39" s="118"/>
      <c r="G39" s="119"/>
    </row>
    <row r="40" spans="1:7" ht="351" customHeight="1" thickBot="1">
      <c r="B40" s="120" t="s">
        <v>165</v>
      </c>
      <c r="C40" s="121"/>
      <c r="D40" s="121"/>
      <c r="E40" s="121"/>
      <c r="F40" s="121"/>
      <c r="G40" s="122"/>
    </row>
  </sheetData>
  <mergeCells count="6">
    <mergeCell ref="B39:G39"/>
    <mergeCell ref="B40:G40"/>
    <mergeCell ref="B1:D1"/>
    <mergeCell ref="E1:G1"/>
    <mergeCell ref="B29:D29"/>
    <mergeCell ref="E29:G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F872-1945-431F-9599-EEBE83232F74}">
  <dimension ref="A1:J14"/>
  <sheetViews>
    <sheetView workbookViewId="0">
      <selection activeCell="B19" sqref="B19"/>
    </sheetView>
  </sheetViews>
  <sheetFormatPr defaultColWidth="8.796875" defaultRowHeight="14.25"/>
  <cols>
    <col min="1" max="1" width="22.33203125" style="68" bestFit="1" customWidth="1"/>
    <col min="2" max="2" width="7.33203125" style="68" bestFit="1" customWidth="1"/>
    <col min="3" max="3" width="11.33203125" style="68" customWidth="1"/>
    <col min="4" max="4" width="12.6640625" style="70" customWidth="1"/>
    <col min="5" max="10" width="18.6640625" style="71" customWidth="1"/>
    <col min="11" max="11" width="28.796875" style="70" customWidth="1"/>
    <col min="12" max="16384" width="8.796875" style="70"/>
  </cols>
  <sheetData>
    <row r="1" spans="1:10" s="68" customFormat="1" ht="28.5">
      <c r="D1" s="69" t="s">
        <v>124</v>
      </c>
      <c r="E1" s="69" t="s">
        <v>161</v>
      </c>
      <c r="F1" s="69"/>
      <c r="G1" s="69" t="s">
        <v>162</v>
      </c>
      <c r="H1" s="69"/>
      <c r="I1" s="69" t="s">
        <v>123</v>
      </c>
      <c r="J1" s="69"/>
    </row>
    <row r="2" spans="1:10" s="68" customFormat="1">
      <c r="E2" s="69" t="s">
        <v>125</v>
      </c>
      <c r="F2" s="69" t="s">
        <v>126</v>
      </c>
      <c r="G2" s="69" t="s">
        <v>125</v>
      </c>
      <c r="H2" s="69" t="s">
        <v>126</v>
      </c>
      <c r="I2" s="69" t="s">
        <v>125</v>
      </c>
      <c r="J2" s="69" t="s">
        <v>126</v>
      </c>
    </row>
    <row r="3" spans="1:10">
      <c r="A3" s="68" t="s">
        <v>128</v>
      </c>
      <c r="C3" s="72" t="s">
        <v>129</v>
      </c>
    </row>
    <row r="4" spans="1:10" ht="124.9">
      <c r="A4" s="98" t="s">
        <v>163</v>
      </c>
      <c r="B4" s="68" t="s">
        <v>115</v>
      </c>
      <c r="C4" s="73" t="s">
        <v>130</v>
      </c>
      <c r="D4" s="70">
        <v>14</v>
      </c>
      <c r="E4" s="74">
        <v>50</v>
      </c>
      <c r="F4" s="74"/>
      <c r="G4" s="74">
        <v>50</v>
      </c>
      <c r="H4" s="74"/>
      <c r="I4" s="74"/>
      <c r="J4" s="74"/>
    </row>
    <row r="5" spans="1:10">
      <c r="A5" s="68" t="s">
        <v>147</v>
      </c>
      <c r="B5" s="68" t="s">
        <v>116</v>
      </c>
      <c r="C5" s="73" t="s">
        <v>131</v>
      </c>
      <c r="D5" s="70">
        <v>27</v>
      </c>
      <c r="E5" s="74">
        <v>75</v>
      </c>
      <c r="F5" s="74">
        <v>75</v>
      </c>
      <c r="G5" s="74">
        <v>25</v>
      </c>
      <c r="H5" s="74">
        <v>25</v>
      </c>
      <c r="I5" s="74"/>
      <c r="J5" s="74"/>
    </row>
    <row r="6" spans="1:10">
      <c r="A6" s="68" t="s">
        <v>148</v>
      </c>
      <c r="B6" s="68" t="s">
        <v>117</v>
      </c>
      <c r="C6" s="73"/>
      <c r="E6" s="74"/>
      <c r="F6" s="74"/>
      <c r="G6" s="74"/>
      <c r="H6" s="74"/>
      <c r="I6" s="74"/>
      <c r="J6" s="74"/>
    </row>
    <row r="7" spans="1:10" ht="28.5">
      <c r="A7" s="68" t="s">
        <v>114</v>
      </c>
      <c r="B7" s="68" t="s">
        <v>118</v>
      </c>
      <c r="C7" s="91" t="s">
        <v>141</v>
      </c>
      <c r="D7" s="70">
        <f>10*12+10-D4</f>
        <v>116</v>
      </c>
      <c r="E7" s="74">
        <v>23</v>
      </c>
      <c r="F7" s="74">
        <v>10</v>
      </c>
      <c r="G7" s="74">
        <v>77</v>
      </c>
      <c r="H7" s="74">
        <v>90</v>
      </c>
      <c r="I7" s="74"/>
      <c r="J7" s="74"/>
    </row>
    <row r="8" spans="1:10" ht="14.65" thickBot="1"/>
    <row r="9" spans="1:10" ht="14.65" thickBot="1">
      <c r="E9" s="126" t="s">
        <v>127</v>
      </c>
      <c r="F9" s="127"/>
      <c r="G9" s="127"/>
      <c r="H9" s="127"/>
      <c r="I9" s="127"/>
      <c r="J9" s="128"/>
    </row>
    <row r="10" spans="1:10" ht="14.65" thickBot="1">
      <c r="E10" s="75" t="s">
        <v>121</v>
      </c>
      <c r="F10" s="76"/>
      <c r="G10" s="83" t="s">
        <v>122</v>
      </c>
      <c r="H10" s="84"/>
      <c r="I10" s="76" t="s">
        <v>123</v>
      </c>
      <c r="J10" s="77"/>
    </row>
    <row r="11" spans="1:10" ht="14.65" thickBot="1">
      <c r="E11" s="78" t="s">
        <v>119</v>
      </c>
      <c r="F11" s="79" t="s">
        <v>120</v>
      </c>
      <c r="G11" s="81" t="s">
        <v>119</v>
      </c>
      <c r="H11" s="82" t="s">
        <v>120</v>
      </c>
      <c r="I11" s="79" t="s">
        <v>119</v>
      </c>
      <c r="J11" s="80" t="s">
        <v>120</v>
      </c>
    </row>
    <row r="12" spans="1:10" ht="14.65" thickBot="1">
      <c r="E12" s="85">
        <f>E4/100*$D4+E5/100*$D5+E6/100*$D6+E7/100*$D7</f>
        <v>53.93</v>
      </c>
      <c r="F12" s="86">
        <f t="shared" ref="F12:J12" si="0">F4/100*$D4+F5/100*$D5+F6/100*$D6+F7/100*$D7</f>
        <v>31.85</v>
      </c>
      <c r="G12" s="88">
        <f t="shared" si="0"/>
        <v>103.07000000000001</v>
      </c>
      <c r="H12" s="89">
        <f t="shared" si="0"/>
        <v>111.15</v>
      </c>
      <c r="I12" s="86">
        <f t="shared" si="0"/>
        <v>0</v>
      </c>
      <c r="J12" s="87">
        <f t="shared" si="0"/>
        <v>0</v>
      </c>
    </row>
    <row r="14" spans="1:10" ht="62" customHeight="1">
      <c r="E14" s="129" t="s">
        <v>164</v>
      </c>
      <c r="F14" s="129"/>
      <c r="G14" s="129"/>
      <c r="H14" s="129"/>
      <c r="I14" s="129"/>
      <c r="J14" s="129"/>
    </row>
  </sheetData>
  <mergeCells count="2">
    <mergeCell ref="E9:J9"/>
    <mergeCell ref="E14:J14"/>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31EEC-0F38-4551-8BF2-444D7985AA3A}">
  <dimension ref="A1:P33"/>
  <sheetViews>
    <sheetView zoomScaleNormal="100" workbookViewId="0">
      <selection activeCell="I5" sqref="I5"/>
    </sheetView>
  </sheetViews>
  <sheetFormatPr defaultColWidth="8.796875" defaultRowHeight="14.25"/>
  <cols>
    <col min="1" max="1" width="8.796875" style="18"/>
    <col min="2" max="2" width="23.46484375" style="18" customWidth="1"/>
    <col min="3" max="5" width="8.796875" style="18"/>
    <col min="6" max="6" width="10.796875" style="18" bestFit="1" customWidth="1"/>
    <col min="7" max="9" width="8.796875" style="18"/>
    <col min="10" max="10" width="19.1328125" style="18" customWidth="1"/>
    <col min="11" max="11" width="17.6640625" style="18" customWidth="1"/>
    <col min="12" max="12" width="14.796875" style="17" customWidth="1"/>
    <col min="13" max="13" width="8.796875" style="18"/>
    <col min="14" max="14" width="16" style="18" customWidth="1"/>
    <col min="15" max="15" width="15.796875" style="18" customWidth="1"/>
    <col min="16" max="16" width="15.1328125" style="17" customWidth="1"/>
    <col min="17" max="16384" width="8.796875" style="18"/>
  </cols>
  <sheetData>
    <row r="1" spans="1:12">
      <c r="A1" s="16" t="s">
        <v>188</v>
      </c>
      <c r="B1" s="17"/>
    </row>
    <row r="2" spans="1:12">
      <c r="A2" s="19"/>
    </row>
    <row r="3" spans="1:12" ht="14.65" thickBot="1">
      <c r="C3" s="18" t="s">
        <v>31</v>
      </c>
      <c r="D3" s="18" t="s">
        <v>32</v>
      </c>
    </row>
    <row r="4" spans="1:12">
      <c r="A4" s="20" t="s">
        <v>78</v>
      </c>
      <c r="B4" s="21" t="s">
        <v>33</v>
      </c>
      <c r="C4" s="21" t="s">
        <v>57</v>
      </c>
      <c r="D4" s="21" t="s">
        <v>58</v>
      </c>
      <c r="E4" s="21" t="s">
        <v>59</v>
      </c>
      <c r="F4" s="21" t="s">
        <v>108</v>
      </c>
      <c r="G4" s="22" t="s">
        <v>60</v>
      </c>
      <c r="J4" s="133" t="s">
        <v>61</v>
      </c>
      <c r="K4" s="134"/>
      <c r="L4" s="135"/>
    </row>
    <row r="5" spans="1:12" ht="31.5">
      <c r="A5" s="23" t="s">
        <v>34</v>
      </c>
      <c r="B5" s="18" t="s">
        <v>44</v>
      </c>
      <c r="C5" s="24">
        <v>1</v>
      </c>
      <c r="D5" s="24">
        <v>2</v>
      </c>
      <c r="E5" s="24"/>
      <c r="F5" s="18">
        <v>4</v>
      </c>
      <c r="G5" s="25" t="s">
        <v>61</v>
      </c>
      <c r="J5" s="26" t="s">
        <v>65</v>
      </c>
      <c r="K5" s="27" t="s">
        <v>66</v>
      </c>
      <c r="L5" s="51" t="s">
        <v>67</v>
      </c>
    </row>
    <row r="6" spans="1:12" ht="31.5">
      <c r="A6" s="23" t="s">
        <v>35</v>
      </c>
      <c r="B6" s="18" t="s">
        <v>45</v>
      </c>
      <c r="C6" s="24">
        <v>0</v>
      </c>
      <c r="D6" s="24">
        <v>4</v>
      </c>
      <c r="E6" s="24"/>
      <c r="F6" s="18">
        <v>4</v>
      </c>
      <c r="G6" s="25" t="s">
        <v>61</v>
      </c>
      <c r="J6" s="28" t="s">
        <v>68</v>
      </c>
      <c r="K6" s="29" t="s">
        <v>69</v>
      </c>
      <c r="L6" s="52">
        <v>0</v>
      </c>
    </row>
    <row r="7" spans="1:12" ht="31.5">
      <c r="A7" s="23" t="s">
        <v>36</v>
      </c>
      <c r="B7" s="18" t="s">
        <v>46</v>
      </c>
      <c r="C7" s="24">
        <v>1</v>
      </c>
      <c r="D7" s="24">
        <v>4</v>
      </c>
      <c r="E7" s="24"/>
      <c r="F7" s="18">
        <v>4</v>
      </c>
      <c r="G7" s="25" t="s">
        <v>61</v>
      </c>
      <c r="J7" s="28" t="s">
        <v>70</v>
      </c>
      <c r="K7" s="29" t="s">
        <v>71</v>
      </c>
      <c r="L7" s="52">
        <v>1</v>
      </c>
    </row>
    <row r="8" spans="1:12" ht="31.5">
      <c r="A8" s="23" t="s">
        <v>37</v>
      </c>
      <c r="B8" s="18" t="s">
        <v>47</v>
      </c>
      <c r="C8" s="24">
        <v>0</v>
      </c>
      <c r="D8" s="24">
        <v>4</v>
      </c>
      <c r="E8" s="24"/>
      <c r="F8" s="18">
        <v>4</v>
      </c>
      <c r="G8" s="25" t="s">
        <v>61</v>
      </c>
      <c r="J8" s="28" t="s">
        <v>72</v>
      </c>
      <c r="K8" s="29" t="s">
        <v>73</v>
      </c>
      <c r="L8" s="52">
        <v>2</v>
      </c>
    </row>
    <row r="9" spans="1:12" ht="31.5">
      <c r="A9" s="23" t="s">
        <v>38</v>
      </c>
      <c r="B9" s="18" t="s">
        <v>48</v>
      </c>
      <c r="C9" s="24">
        <v>0</v>
      </c>
      <c r="D9" s="24">
        <v>4</v>
      </c>
      <c r="E9" s="24"/>
      <c r="F9" s="18">
        <v>4</v>
      </c>
      <c r="G9" s="25" t="s">
        <v>61</v>
      </c>
      <c r="J9" s="28" t="s">
        <v>74</v>
      </c>
      <c r="K9" s="29" t="s">
        <v>75</v>
      </c>
      <c r="L9" s="52">
        <v>3</v>
      </c>
    </row>
    <row r="10" spans="1:12" ht="16.149999999999999" thickBot="1">
      <c r="A10" s="23" t="s">
        <v>39</v>
      </c>
      <c r="B10" s="18" t="s">
        <v>51</v>
      </c>
      <c r="C10" s="24">
        <v>0</v>
      </c>
      <c r="D10" s="24">
        <v>3</v>
      </c>
      <c r="E10" s="24"/>
      <c r="F10" s="18">
        <v>4</v>
      </c>
      <c r="G10" s="25" t="s">
        <v>61</v>
      </c>
      <c r="J10" s="30" t="s">
        <v>76</v>
      </c>
      <c r="K10" s="31" t="s">
        <v>77</v>
      </c>
      <c r="L10" s="53">
        <v>4</v>
      </c>
    </row>
    <row r="11" spans="1:12">
      <c r="A11" s="23" t="s">
        <v>40</v>
      </c>
      <c r="B11" s="18" t="s">
        <v>49</v>
      </c>
      <c r="C11" s="24">
        <v>1</v>
      </c>
      <c r="D11" s="24">
        <v>3</v>
      </c>
      <c r="E11" s="24"/>
      <c r="F11" s="18">
        <v>4</v>
      </c>
      <c r="G11" s="25" t="s">
        <v>61</v>
      </c>
    </row>
    <row r="12" spans="1:12" ht="14.65" thickBot="1">
      <c r="A12" s="32" t="s">
        <v>41</v>
      </c>
      <c r="B12" s="33" t="s">
        <v>50</v>
      </c>
      <c r="C12" s="34">
        <v>2</v>
      </c>
      <c r="D12" s="34">
        <v>3</v>
      </c>
      <c r="E12" s="34"/>
      <c r="F12" s="33">
        <v>4</v>
      </c>
      <c r="G12" s="35" t="s">
        <v>61</v>
      </c>
    </row>
    <row r="14" spans="1:12" ht="14.65" thickBot="1">
      <c r="C14" s="18" t="s">
        <v>31</v>
      </c>
      <c r="D14" s="18" t="s">
        <v>32</v>
      </c>
    </row>
    <row r="15" spans="1:12" ht="15.75">
      <c r="A15" s="20" t="s">
        <v>78</v>
      </c>
      <c r="B15" s="21" t="s">
        <v>42</v>
      </c>
      <c r="C15" s="21" t="s">
        <v>57</v>
      </c>
      <c r="D15" s="21" t="s">
        <v>58</v>
      </c>
      <c r="E15" s="21" t="s">
        <v>59</v>
      </c>
      <c r="F15" s="21" t="s">
        <v>108</v>
      </c>
      <c r="G15" s="22" t="s">
        <v>60</v>
      </c>
      <c r="J15" s="130" t="s">
        <v>62</v>
      </c>
      <c r="K15" s="131"/>
      <c r="L15" s="132"/>
    </row>
    <row r="16" spans="1:12" ht="31.5">
      <c r="A16" s="23" t="s">
        <v>43</v>
      </c>
      <c r="B16" s="18" t="s">
        <v>52</v>
      </c>
      <c r="C16" s="24">
        <v>3</v>
      </c>
      <c r="D16" s="24">
        <v>0</v>
      </c>
      <c r="E16" s="24"/>
      <c r="F16" s="18">
        <v>4</v>
      </c>
      <c r="G16" s="25" t="s">
        <v>62</v>
      </c>
      <c r="J16" s="26" t="s">
        <v>65</v>
      </c>
      <c r="K16" s="27" t="s">
        <v>66</v>
      </c>
      <c r="L16" s="51" t="s">
        <v>67</v>
      </c>
    </row>
    <row r="17" spans="1:16" ht="31.9" thickBot="1">
      <c r="A17" s="32" t="s">
        <v>43</v>
      </c>
      <c r="B17" s="33" t="s">
        <v>105</v>
      </c>
      <c r="C17" s="34">
        <v>2</v>
      </c>
      <c r="D17" s="34">
        <v>0</v>
      </c>
      <c r="E17" s="34"/>
      <c r="F17" s="33">
        <v>4</v>
      </c>
      <c r="G17" s="35" t="s">
        <v>62</v>
      </c>
      <c r="J17" s="28" t="s">
        <v>79</v>
      </c>
      <c r="K17" s="29" t="s">
        <v>80</v>
      </c>
      <c r="L17" s="52">
        <v>0</v>
      </c>
    </row>
    <row r="18" spans="1:16" ht="31.5">
      <c r="B18" s="36" t="s">
        <v>106</v>
      </c>
      <c r="C18" s="37">
        <f>MAX(C16:C17)</f>
        <v>3</v>
      </c>
      <c r="D18" s="37">
        <f>MAX(D16:D17)</f>
        <v>0</v>
      </c>
      <c r="E18" s="38">
        <f>MAX(E16:E17)</f>
        <v>0</v>
      </c>
      <c r="J18" s="28" t="s">
        <v>81</v>
      </c>
      <c r="K18" s="29" t="s">
        <v>82</v>
      </c>
      <c r="L18" s="52">
        <v>1</v>
      </c>
    </row>
    <row r="19" spans="1:16" ht="31.9" thickBot="1">
      <c r="B19" s="39" t="s">
        <v>107</v>
      </c>
      <c r="C19" s="40">
        <f>MAX(C18:E18)</f>
        <v>3</v>
      </c>
      <c r="D19" s="41"/>
      <c r="E19" s="42"/>
      <c r="J19" s="28" t="s">
        <v>83</v>
      </c>
      <c r="K19" s="29" t="s">
        <v>84</v>
      </c>
      <c r="L19" s="52">
        <v>2</v>
      </c>
    </row>
    <row r="20" spans="1:16" ht="63">
      <c r="J20" s="28" t="s">
        <v>85</v>
      </c>
      <c r="K20" s="29" t="s">
        <v>86</v>
      </c>
      <c r="L20" s="52">
        <v>3</v>
      </c>
    </row>
    <row r="21" spans="1:16" ht="31.9" thickBot="1">
      <c r="J21" s="30" t="s">
        <v>87</v>
      </c>
      <c r="K21" s="31" t="s">
        <v>88</v>
      </c>
      <c r="L21" s="53">
        <v>4</v>
      </c>
    </row>
    <row r="22" spans="1:16" ht="14.65" thickBot="1">
      <c r="C22" s="18" t="s">
        <v>31</v>
      </c>
      <c r="D22" s="18" t="s">
        <v>32</v>
      </c>
    </row>
    <row r="23" spans="1:16" ht="42.75">
      <c r="A23" s="20" t="s">
        <v>78</v>
      </c>
      <c r="B23" s="43" t="s">
        <v>142</v>
      </c>
      <c r="C23" s="21" t="s">
        <v>57</v>
      </c>
      <c r="D23" s="21" t="s">
        <v>58</v>
      </c>
      <c r="E23" s="21" t="s">
        <v>59</v>
      </c>
      <c r="F23" s="21" t="s">
        <v>108</v>
      </c>
      <c r="G23" s="22" t="s">
        <v>60</v>
      </c>
      <c r="J23" s="130" t="s">
        <v>63</v>
      </c>
      <c r="K23" s="131"/>
      <c r="L23" s="132"/>
      <c r="N23" s="130" t="s">
        <v>64</v>
      </c>
      <c r="O23" s="131"/>
      <c r="P23" s="132"/>
    </row>
    <row r="24" spans="1:16" ht="31.5">
      <c r="A24" s="23" t="s">
        <v>53</v>
      </c>
      <c r="B24" s="18" t="s">
        <v>56</v>
      </c>
      <c r="C24" s="24">
        <v>3</v>
      </c>
      <c r="D24" s="24">
        <v>4</v>
      </c>
      <c r="E24" s="24"/>
      <c r="F24" s="18">
        <v>4</v>
      </c>
      <c r="G24" s="25" t="s">
        <v>63</v>
      </c>
      <c r="J24" s="26" t="s">
        <v>65</v>
      </c>
      <c r="K24" s="27" t="s">
        <v>66</v>
      </c>
      <c r="L24" s="51" t="s">
        <v>67</v>
      </c>
      <c r="N24" s="26" t="s">
        <v>65</v>
      </c>
      <c r="O24" s="27" t="s">
        <v>66</v>
      </c>
      <c r="P24" s="51" t="s">
        <v>67</v>
      </c>
    </row>
    <row r="25" spans="1:16" ht="31.9" thickBot="1">
      <c r="A25" s="32" t="s">
        <v>54</v>
      </c>
      <c r="B25" s="33" t="s">
        <v>55</v>
      </c>
      <c r="C25" s="34">
        <v>3</v>
      </c>
      <c r="D25" s="34">
        <v>4</v>
      </c>
      <c r="E25" s="34"/>
      <c r="F25" s="33">
        <v>4</v>
      </c>
      <c r="G25" s="35" t="s">
        <v>64</v>
      </c>
      <c r="J25" s="28" t="s">
        <v>134</v>
      </c>
      <c r="K25" s="44" t="s">
        <v>132</v>
      </c>
      <c r="L25" s="52">
        <v>0</v>
      </c>
      <c r="N25" s="28" t="s">
        <v>100</v>
      </c>
      <c r="O25" s="29" t="s">
        <v>101</v>
      </c>
      <c r="P25" s="52">
        <v>0</v>
      </c>
    </row>
    <row r="26" spans="1:16" ht="31.5">
      <c r="J26" s="28" t="s">
        <v>135</v>
      </c>
      <c r="K26" s="44" t="s">
        <v>89</v>
      </c>
      <c r="L26" s="52">
        <v>1</v>
      </c>
      <c r="N26" s="28" t="s">
        <v>98</v>
      </c>
      <c r="O26" s="29" t="s">
        <v>99</v>
      </c>
      <c r="P26" s="52">
        <v>1</v>
      </c>
    </row>
    <row r="27" spans="1:16" ht="31.5">
      <c r="J27" s="28" t="s">
        <v>136</v>
      </c>
      <c r="K27" s="44" t="s">
        <v>90</v>
      </c>
      <c r="L27" s="52">
        <v>2</v>
      </c>
      <c r="N27" s="28" t="s">
        <v>96</v>
      </c>
      <c r="O27" s="29" t="s">
        <v>97</v>
      </c>
      <c r="P27" s="52">
        <v>2</v>
      </c>
    </row>
    <row r="28" spans="1:16" ht="31.5">
      <c r="J28" s="28" t="s">
        <v>137</v>
      </c>
      <c r="K28" s="44" t="s">
        <v>91</v>
      </c>
      <c r="L28" s="52">
        <v>3</v>
      </c>
      <c r="N28" s="28" t="s">
        <v>94</v>
      </c>
      <c r="O28" s="29" t="s">
        <v>95</v>
      </c>
      <c r="P28" s="52">
        <v>3</v>
      </c>
    </row>
    <row r="29" spans="1:16" ht="31.9" thickBot="1">
      <c r="C29" s="18" t="s">
        <v>31</v>
      </c>
      <c r="D29" s="18" t="s">
        <v>32</v>
      </c>
      <c r="J29" s="30" t="s">
        <v>138</v>
      </c>
      <c r="K29" s="45" t="s">
        <v>133</v>
      </c>
      <c r="L29" s="53">
        <v>4</v>
      </c>
      <c r="N29" s="30" t="s">
        <v>92</v>
      </c>
      <c r="O29" s="31" t="s">
        <v>93</v>
      </c>
      <c r="P29" s="53">
        <v>4</v>
      </c>
    </row>
    <row r="30" spans="1:16">
      <c r="B30" s="46"/>
      <c r="C30" s="21" t="s">
        <v>57</v>
      </c>
      <c r="D30" s="21" t="s">
        <v>58</v>
      </c>
      <c r="E30" s="22" t="s">
        <v>59</v>
      </c>
    </row>
    <row r="31" spans="1:16">
      <c r="B31" s="47" t="s">
        <v>102</v>
      </c>
      <c r="C31" s="18">
        <f>SUM(C5:C12,C18,C24:C25)</f>
        <v>14</v>
      </c>
      <c r="D31" s="18">
        <f>SUM(D5:D12,D18,D24:D25)</f>
        <v>35</v>
      </c>
      <c r="E31" s="25">
        <f>SUM(E5:E12,E18,E24:E25)</f>
        <v>0</v>
      </c>
    </row>
    <row r="32" spans="1:16">
      <c r="B32" s="47" t="s">
        <v>103</v>
      </c>
      <c r="C32" s="18">
        <f>SUM(F5,F6,F7,F8,F9,F10,F11,F12,F16,F24,F25)</f>
        <v>44</v>
      </c>
      <c r="D32" s="18">
        <f>SUM(F5,F6,F7,F8,F9,F10,F11,F12,F16,F24,F25)</f>
        <v>44</v>
      </c>
      <c r="E32" s="25">
        <f>SUM(F5,F6,F7,F8,F9,F10,F11,F12,F16,F24,F25)</f>
        <v>44</v>
      </c>
    </row>
    <row r="33" spans="2:5" ht="14.65" thickBot="1">
      <c r="B33" s="48" t="s">
        <v>104</v>
      </c>
      <c r="C33" s="49">
        <f>C31/C32</f>
        <v>0.31818181818181818</v>
      </c>
      <c r="D33" s="49">
        <f>D31/D32</f>
        <v>0.79545454545454541</v>
      </c>
      <c r="E33" s="50">
        <f>E31/E32</f>
        <v>0</v>
      </c>
    </row>
  </sheetData>
  <mergeCells count="4">
    <mergeCell ref="N23:P23"/>
    <mergeCell ref="J4:L4"/>
    <mergeCell ref="J15:L15"/>
    <mergeCell ref="J23:L23"/>
  </mergeCells>
  <pageMargins left="0.7" right="0.7" top="0.75" bottom="0.75" header="0.3" footer="0.3"/>
  <pageSetup paperSize="9" orientation="portrait" horizontalDpi="0" verticalDpi="0" r:id="rId1"/>
  <ignoredErrors>
    <ignoredError sqref="K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59700-20FB-5B47-B780-7354E0A6F95A}">
  <dimension ref="A1:F18"/>
  <sheetViews>
    <sheetView tabSelected="1" topLeftCell="A7" workbookViewId="0">
      <selection activeCell="F11" sqref="F11"/>
    </sheetView>
  </sheetViews>
  <sheetFormatPr defaultColWidth="10.6640625" defaultRowHeight="14.25"/>
  <cols>
    <col min="1" max="1" width="10.1328125" style="1" customWidth="1"/>
    <col min="2" max="2" width="30.1328125" bestFit="1" customWidth="1"/>
    <col min="3" max="3" width="29.1328125" customWidth="1"/>
    <col min="4" max="4" width="10.6640625" style="136"/>
    <col min="6" max="6" width="39.6640625" customWidth="1"/>
  </cols>
  <sheetData>
    <row r="1" spans="1:6" ht="14.65" thickBot="1">
      <c r="A1" s="2"/>
      <c r="B1" s="5"/>
      <c r="C1" s="5"/>
    </row>
    <row r="2" spans="1:6" ht="15" thickTop="1" thickBot="1">
      <c r="A2" s="100"/>
      <c r="B2" s="105" t="s">
        <v>168</v>
      </c>
      <c r="C2" s="106" t="s">
        <v>166</v>
      </c>
      <c r="D2" s="107" t="s">
        <v>167</v>
      </c>
    </row>
    <row r="3" spans="1:6" ht="14.65" thickTop="1">
      <c r="B3" s="140" t="s">
        <v>182</v>
      </c>
      <c r="C3" t="s">
        <v>169</v>
      </c>
      <c r="D3" s="137">
        <v>0</v>
      </c>
    </row>
    <row r="4" spans="1:6">
      <c r="A4" s="2"/>
      <c r="B4" s="100"/>
      <c r="C4" s="18" t="s">
        <v>170</v>
      </c>
      <c r="D4" s="137">
        <v>-1</v>
      </c>
    </row>
    <row r="5" spans="1:6" ht="14.65" thickBot="1">
      <c r="B5" s="101"/>
      <c r="C5" s="18" t="s">
        <v>171</v>
      </c>
      <c r="D5" s="137">
        <v>-2</v>
      </c>
    </row>
    <row r="6" spans="1:6" ht="57.75" thickTop="1" thickBot="1">
      <c r="B6" s="140" t="s">
        <v>184</v>
      </c>
      <c r="C6" s="99" t="s">
        <v>172</v>
      </c>
      <c r="D6" s="138">
        <v>0</v>
      </c>
      <c r="F6" s="108" t="s">
        <v>185</v>
      </c>
    </row>
    <row r="7" spans="1:6" ht="43.15" thickTop="1">
      <c r="B7" s="100"/>
      <c r="C7" s="99" t="s">
        <v>173</v>
      </c>
      <c r="D7" s="138">
        <v>-1</v>
      </c>
    </row>
    <row r="8" spans="1:6" ht="28.5">
      <c r="A8" s="99"/>
      <c r="B8" s="100"/>
      <c r="C8" s="99" t="s">
        <v>174</v>
      </c>
      <c r="D8" s="138">
        <v>-2</v>
      </c>
    </row>
    <row r="9" spans="1:6">
      <c r="A9" s="99"/>
      <c r="B9" s="141" t="s">
        <v>183</v>
      </c>
      <c r="C9" s="18" t="s">
        <v>175</v>
      </c>
      <c r="D9" s="139">
        <v>0</v>
      </c>
    </row>
    <row r="10" spans="1:6">
      <c r="A10" s="99"/>
      <c r="B10" s="102"/>
      <c r="C10" s="18" t="s">
        <v>176</v>
      </c>
      <c r="D10" s="139">
        <v>-1</v>
      </c>
    </row>
    <row r="11" spans="1:6" ht="57">
      <c r="A11" s="99"/>
      <c r="B11" s="102" t="s">
        <v>177</v>
      </c>
      <c r="C11" s="99" t="s">
        <v>189</v>
      </c>
      <c r="D11" s="139">
        <v>0</v>
      </c>
    </row>
    <row r="12" spans="1:6" ht="57">
      <c r="A12" s="99"/>
      <c r="B12" s="102"/>
      <c r="C12" s="99" t="s">
        <v>190</v>
      </c>
      <c r="D12" s="139">
        <v>-1</v>
      </c>
    </row>
    <row r="13" spans="1:6" ht="57">
      <c r="A13" s="99"/>
      <c r="B13" s="102"/>
      <c r="C13" s="99" t="s">
        <v>191</v>
      </c>
      <c r="D13" s="139">
        <v>-2</v>
      </c>
    </row>
    <row r="14" spans="1:6" ht="71.25">
      <c r="A14" s="99"/>
      <c r="B14" s="102" t="s">
        <v>178</v>
      </c>
      <c r="C14" s="99" t="s">
        <v>192</v>
      </c>
      <c r="D14" s="139">
        <v>0</v>
      </c>
    </row>
    <row r="15" spans="1:6" ht="57">
      <c r="A15" s="99"/>
      <c r="B15" s="102"/>
      <c r="C15" s="99" t="s">
        <v>193</v>
      </c>
      <c r="D15" s="139">
        <v>-1</v>
      </c>
    </row>
    <row r="16" spans="1:6" ht="57">
      <c r="A16" s="99"/>
      <c r="B16" s="102"/>
      <c r="C16" s="99" t="s">
        <v>194</v>
      </c>
      <c r="D16" s="139">
        <v>-2</v>
      </c>
    </row>
    <row r="17" spans="2:4" ht="28.9" thickBot="1">
      <c r="B17" s="142" t="s">
        <v>179</v>
      </c>
      <c r="C17" s="103" t="s">
        <v>180</v>
      </c>
      <c r="D17" s="104" t="s">
        <v>181</v>
      </c>
    </row>
    <row r="18" spans="2:4" ht="14.65" thickTop="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AEB3905992E54BBAD901A47ED1CA8C" ma:contentTypeVersion="18" ma:contentTypeDescription="Create a new document." ma:contentTypeScope="" ma:versionID="c27a30aee1137e6151d5bab4a5b7ff2f">
  <xsd:schema xmlns:xsd="http://www.w3.org/2001/XMLSchema" xmlns:xs="http://www.w3.org/2001/XMLSchema" xmlns:p="http://schemas.microsoft.com/office/2006/metadata/properties" xmlns:ns2="1c66cb88-db77-4d42-9dc4-fb37066edc24" xmlns:ns3="7cf861dc-a431-4ef3-8baf-d03d54e74a07" targetNamespace="http://schemas.microsoft.com/office/2006/metadata/properties" ma:root="true" ma:fieldsID="70d6c9143a30849b305e4b685df69a84" ns2:_="" ns3:_="">
    <xsd:import namespace="1c66cb88-db77-4d42-9dc4-fb37066edc24"/>
    <xsd:import namespace="7cf861dc-a431-4ef3-8baf-d03d54e74a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6cb88-db77-4d42-9dc4-fb37066edc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f861dc-a431-4ef3-8baf-d03d54e74a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91ac723-6a7a-431d-b784-496353a11c74}" ma:internalName="TaxCatchAll" ma:showField="CatchAllData" ma:web="7cf861dc-a431-4ef3-8baf-d03d54e74a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c66cb88-db77-4d42-9dc4-fb37066edc24">
      <Terms xmlns="http://schemas.microsoft.com/office/infopath/2007/PartnerControls"/>
    </lcf76f155ced4ddcb4097134ff3c332f>
    <TaxCatchAll xmlns="7cf861dc-a431-4ef3-8baf-d03d54e74a07" xsi:nil="true"/>
  </documentManagement>
</p:properties>
</file>

<file path=customXml/itemProps1.xml><?xml version="1.0" encoding="utf-8"?>
<ds:datastoreItem xmlns:ds="http://schemas.openxmlformats.org/officeDocument/2006/customXml" ds:itemID="{D09EAABC-40AA-4C50-AB4A-F1E63003A588}"/>
</file>

<file path=customXml/itemProps2.xml><?xml version="1.0" encoding="utf-8"?>
<ds:datastoreItem xmlns:ds="http://schemas.openxmlformats.org/officeDocument/2006/customXml" ds:itemID="{CD8FFFC5-F172-42E6-891C-8CEB366278C7}"/>
</file>

<file path=customXml/itemProps3.xml><?xml version="1.0" encoding="utf-8"?>
<ds:datastoreItem xmlns:ds="http://schemas.openxmlformats.org/officeDocument/2006/customXml" ds:itemID="{3C8A1A22-6EDF-449B-9BB1-CEA0ACFFBE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VERSION</vt:lpstr>
      <vt:lpstr>Current exposure &amp; use</vt:lpstr>
      <vt:lpstr>Current exp &amp; use in 4 contexts</vt:lpstr>
      <vt:lpstr>Cumulative exposure &amp; use</vt:lpstr>
      <vt:lpstr>Richness</vt:lpstr>
      <vt:lpstr>Concern 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Cecilette</dc:creator>
  <cp:lastModifiedBy>Cecile De Cat</cp:lastModifiedBy>
  <dcterms:created xsi:type="dcterms:W3CDTF">2015-06-05T18:17:20Z</dcterms:created>
  <dcterms:modified xsi:type="dcterms:W3CDTF">2024-03-11T11:13:58Z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0x01010068AEB3905992E54BBAD901A47ED1CA8C</vt:lpwstr>
  </property>
</Properties>
</file>