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60" windowHeight="12580" activeTab="0"/>
  </bookViews>
  <sheets>
    <sheet name="Summary mass balance" sheetId="1" r:id="rId1"/>
    <sheet name="Fine Sand 20pc" sheetId="2" r:id="rId2"/>
    <sheet name="Fine Sand 30pc" sheetId="3" r:id="rId3"/>
    <sheet name="Fine Sand 40pc" sheetId="4" r:id="rId4"/>
    <sheet name="Fine Sand 50pc" sheetId="5" r:id="rId5"/>
    <sheet name="Silty Fine Sand 20pc" sheetId="6" r:id="rId6"/>
    <sheet name="Silty Fine Sand 30pc" sheetId="7" r:id="rId7"/>
    <sheet name="Silty Fine Sand 40pc" sheetId="8" r:id="rId8"/>
    <sheet name="Silty Fine Sand 50pc" sheetId="9" r:id="rId9"/>
  </sheets>
  <definedNames/>
  <calcPr fullCalcOnLoad="1" refMode="R1C1"/>
</workbook>
</file>

<file path=xl/sharedStrings.xml><?xml version="1.0" encoding="utf-8"?>
<sst xmlns="http://schemas.openxmlformats.org/spreadsheetml/2006/main" count="457" uniqueCount="47">
  <si>
    <t>Height</t>
  </si>
  <si>
    <t>Diameter</t>
  </si>
  <si>
    <t>m</t>
  </si>
  <si>
    <t>Initial Sr</t>
  </si>
  <si>
    <t>Final Sr</t>
  </si>
  <si>
    <t>Whole specimen (from parafilm tests)</t>
  </si>
  <si>
    <t>ROI (from CT)</t>
  </si>
  <si>
    <t>Porosity</t>
  </si>
  <si>
    <t>Vtotal</t>
  </si>
  <si>
    <t>Vvoids</t>
  </si>
  <si>
    <t>m3</t>
  </si>
  <si>
    <t>Vw initial</t>
  </si>
  <si>
    <t>Vw final</t>
  </si>
  <si>
    <r>
      <rPr>
        <sz val="10"/>
        <color indexed="8"/>
        <rFont val="Symbol"/>
        <family val="1"/>
      </rPr>
      <t>D</t>
    </r>
    <r>
      <rPr>
        <sz val="10"/>
        <color theme="1"/>
        <rFont val="Arial"/>
        <family val="2"/>
      </rPr>
      <t xml:space="preserve"> Vw</t>
    </r>
  </si>
  <si>
    <t>Vw</t>
  </si>
  <si>
    <t>kg</t>
  </si>
  <si>
    <r>
      <rPr>
        <sz val="10"/>
        <color indexed="8"/>
        <rFont val="Symbol"/>
        <family val="1"/>
      </rPr>
      <t>D</t>
    </r>
    <r>
      <rPr>
        <sz val="10"/>
        <color theme="1"/>
        <rFont val="Arial"/>
        <family val="2"/>
      </rPr>
      <t xml:space="preserve"> mw</t>
    </r>
  </si>
  <si>
    <t>m (parafilm) max</t>
  </si>
  <si>
    <t>m (parafilm) min</t>
  </si>
  <si>
    <t>In the specimen, but outside of the ROI</t>
  </si>
  <si>
    <t>Vtop</t>
  </si>
  <si>
    <t>Sr(total)</t>
  </si>
  <si>
    <t>Sr(top)</t>
  </si>
  <si>
    <t>Assumes missing water over whole area outside ROI</t>
  </si>
  <si>
    <t>Assumes missing water within top 1mm crop only</t>
  </si>
  <si>
    <t>Sr(top and sides)</t>
  </si>
  <si>
    <t>Assumes missing water within annulus and top 1mm, but not basal 1mm</t>
  </si>
  <si>
    <t>Fine sand 20pc</t>
  </si>
  <si>
    <t>Water mass Initial</t>
  </si>
  <si>
    <t>Whole Specimen</t>
  </si>
  <si>
    <t>ROI</t>
  </si>
  <si>
    <t>Annulus</t>
  </si>
  <si>
    <t>Escaped as Vapour</t>
  </si>
  <si>
    <t>Final Water Mass</t>
  </si>
  <si>
    <t>Parafilm (max)</t>
  </si>
  <si>
    <t>Mass in mg</t>
  </si>
  <si>
    <t>Annulus Saturation</t>
  </si>
  <si>
    <t>Sr (top)</t>
  </si>
  <si>
    <t>Sr (top and sides)</t>
  </si>
  <si>
    <t>Fine sand 40pc</t>
  </si>
  <si>
    <t>Fine sand 30pc</t>
  </si>
  <si>
    <t>Fine sand 50pc</t>
  </si>
  <si>
    <t>Siilty Fine sand 20pc</t>
  </si>
  <si>
    <t>Silty Fine sand 30pc</t>
  </si>
  <si>
    <t>Silty Fine sand 40pc</t>
  </si>
  <si>
    <t>Silty Fine sand 50pc</t>
  </si>
  <si>
    <t>Not in specimen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</si>
</sst>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10"/>
      <name val="Arial"/>
      <family val="2"/>
    </font>
    <font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36" fillId="0" borderId="0" xfId="0" applyFont="1" applyAlignment="1">
      <alignment/>
    </xf>
    <xf numFmtId="2" fontId="0" fillId="0" borderId="0" xfId="0" applyNumberFormat="1" applyAlignment="1">
      <alignment/>
    </xf>
    <xf numFmtId="2" fontId="37" fillId="0" borderId="0" xfId="0" applyNumberFormat="1" applyFont="1" applyAlignment="1">
      <alignment/>
    </xf>
    <xf numFmtId="9" fontId="0" fillId="0" borderId="0" xfId="57" applyFont="1" applyAlignment="1">
      <alignment/>
    </xf>
    <xf numFmtId="9" fontId="0" fillId="0" borderId="0" xfId="0" applyNumberFormat="1" applyAlignment="1">
      <alignment/>
    </xf>
    <xf numFmtId="2" fontId="3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-0.00175"/>
          <c:w val="0.888"/>
          <c:h val="0.65175"/>
        </c:manualLayout>
      </c:layout>
      <c:scatterChart>
        <c:scatterStyle val="lineMarker"/>
        <c:varyColors val="0"/>
        <c:ser>
          <c:idx val="0"/>
          <c:order val="0"/>
          <c:tx>
            <c:v>Water in ROI - Silty Fine Sand Initial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('Summary mass balance'!$A$6,'Summary mass balance'!$A$8,'Summary mass balance'!$A$10,'Summary mass balance'!$A$12)</c:f>
              <c:numCache/>
            </c:numRef>
          </c:xVal>
          <c:yVal>
            <c:numRef>
              <c:f>('Summary mass balance'!$C$14,'Summary mass balance'!$C$16,'Summary mass balance'!$C$18,'Summary mass balance'!$C$20)</c:f>
              <c:numCache/>
            </c:numRef>
          </c:yVal>
          <c:smooth val="0"/>
        </c:ser>
        <c:ser>
          <c:idx val="1"/>
          <c:order val="1"/>
          <c:tx>
            <c:v>Water in ROI - Silty Fine Sand Final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33CCCC"/>
                </a:solidFill>
              </a:ln>
            </c:spPr>
          </c:marker>
          <c:xVal>
            <c:numRef>
              <c:f>('Summary mass balance'!$A$6,'Summary mass balance'!$A$8,'Summary mass balance'!$A$10,'Summary mass balance'!$A$12)</c:f>
              <c:numCache/>
            </c:numRef>
          </c:xVal>
          <c:yVal>
            <c:numRef>
              <c:f>('Summary mass balance'!$G$14,'Summary mass balance'!$G$16,'Summary mass balance'!$G$18,'Summary mass balance'!$G$20)</c:f>
              <c:numCache/>
            </c:numRef>
          </c:yVal>
          <c:smooth val="0"/>
        </c:ser>
        <c:ser>
          <c:idx val="2"/>
          <c:order val="2"/>
          <c:tx>
            <c:v>Water in Annulus - Silty Fine Sand Initial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('Summary mass balance'!$A$6,'Summary mass balance'!$A$8,'Summary mass balance'!$A$10,'Summary mass balance'!$A$12)</c:f>
              <c:numCache/>
            </c:numRef>
          </c:xVal>
          <c:yVal>
            <c:numRef>
              <c:f>('Summary mass balance'!$D$6,'Summary mass balance'!$D$8,'Summary mass balance'!$D$10,'Summary mass balance'!$D$12)</c:f>
              <c:numCache/>
            </c:numRef>
          </c:yVal>
          <c:smooth val="0"/>
        </c:ser>
        <c:ser>
          <c:idx val="3"/>
          <c:order val="3"/>
          <c:tx>
            <c:v>Water in Annulus - Silty Fine Sand Final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('Summary mass balance'!$A$6,'Summary mass balance'!$A$8,'Summary mass balance'!$A$10,'Summary mass balance'!$A$12)</c:f>
              <c:numCache/>
            </c:numRef>
          </c:xVal>
          <c:yVal>
            <c:numRef>
              <c:f>('Summary mass balance'!$I$14,'Summary mass balance'!$I$16,'Summary mass balance'!$I$18,'Summary mass balance'!$I$20)</c:f>
              <c:numCache/>
            </c:numRef>
          </c:yVal>
          <c:smooth val="0"/>
        </c:ser>
        <c:ser>
          <c:idx val="4"/>
          <c:order val="4"/>
          <c:tx>
            <c:v>Water Left Soil Volume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('Summary mass balance'!$A$6,'Summary mass balance'!$A$8,'Summary mass balance'!$A$10,'Summary mass balance'!$A$12)</c:f>
              <c:numCache/>
            </c:numRef>
          </c:xVal>
          <c:yVal>
            <c:numRef>
              <c:f>('Summary mass balance'!$K$14,'Summary mass balance'!$K$16,'Summary mass balance'!$K$18,'Summary mass balance'!$K$20)</c:f>
              <c:numCache/>
            </c:numRef>
          </c:yVal>
          <c:smooth val="0"/>
        </c:ser>
        <c:axId val="47700090"/>
        <c:axId val="26647627"/>
      </c:scatterChart>
      <c:valAx>
        <c:axId val="47700090"/>
        <c:scaling>
          <c:orientation val="minMax"/>
          <c:max val="5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Initial Saturation (%)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47627"/>
        <c:crosses val="autoZero"/>
        <c:crossBetween val="midCat"/>
        <c:dispUnits/>
        <c:majorUnit val="10"/>
      </c:valAx>
      <c:valAx>
        <c:axId val="2664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Percentage of Initial Water in Specimen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0009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55"/>
          <c:y val="0.7185"/>
          <c:w val="0.74475"/>
          <c:h val="0.2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-0.002"/>
          <c:w val="0.88775"/>
          <c:h val="0.65375"/>
        </c:manualLayout>
      </c:layout>
      <c:scatterChart>
        <c:scatterStyle val="lineMarker"/>
        <c:varyColors val="0"/>
        <c:ser>
          <c:idx val="0"/>
          <c:order val="0"/>
          <c:tx>
            <c:v>Water in ROI - Fine Sand Initial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('Summary mass balance'!$A$6,'Summary mass balance'!$A$8,'Summary mass balance'!$A$10,'Summary mass balance'!$A$12)</c:f>
              <c:numCache/>
            </c:numRef>
          </c:xVal>
          <c:yVal>
            <c:numRef>
              <c:f>('Summary mass balance'!$C$6,'Summary mass balance'!$C$8,'Summary mass balance'!$C$10,'Summary mass balance'!$C$12)</c:f>
              <c:numCache/>
            </c:numRef>
          </c:yVal>
          <c:smooth val="0"/>
        </c:ser>
        <c:ser>
          <c:idx val="1"/>
          <c:order val="1"/>
          <c:tx>
            <c:v>Water in ROI - Fine Sand Final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33CCCC"/>
                </a:solidFill>
              </a:ln>
            </c:spPr>
          </c:marker>
          <c:xVal>
            <c:numRef>
              <c:f>('Summary mass balance'!$A$6,'Summary mass balance'!$A$8,'Summary mass balance'!$A$10,'Summary mass balance'!$A$12)</c:f>
              <c:numCache/>
            </c:numRef>
          </c:xVal>
          <c:yVal>
            <c:numRef>
              <c:f>('Summary mass balance'!$G$6,'Summary mass balance'!$G$8,'Summary mass balance'!$G$10,'Summary mass balance'!$G$12)</c:f>
              <c:numCache/>
            </c:numRef>
          </c:yVal>
          <c:smooth val="0"/>
        </c:ser>
        <c:ser>
          <c:idx val="2"/>
          <c:order val="2"/>
          <c:tx>
            <c:v>Water in Annulus - Fine Sand Initial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('Summary mass balance'!$A$6,'Summary mass balance'!$A$8,'Summary mass balance'!$A$10,'Summary mass balance'!$A$12)</c:f>
              <c:numCache/>
            </c:numRef>
          </c:xVal>
          <c:yVal>
            <c:numRef>
              <c:f>('Summary mass balance'!$D$6,'Summary mass balance'!$D$8,'Summary mass balance'!$D$10,'Summary mass balance'!$D$12)</c:f>
              <c:numCache/>
            </c:numRef>
          </c:yVal>
          <c:smooth val="0"/>
        </c:ser>
        <c:ser>
          <c:idx val="3"/>
          <c:order val="3"/>
          <c:tx>
            <c:v>Water in Annulus - Fine Sand Final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('Summary mass balance'!$A$6,'Summary mass balance'!$A$8,'Summary mass balance'!$A$10,'Summary mass balance'!$A$12)</c:f>
              <c:numCache/>
            </c:numRef>
          </c:xVal>
          <c:yVal>
            <c:numRef>
              <c:f>('Summary mass balance'!$I$6,'Summary mass balance'!$I$8,'Summary mass balance'!$I$10,'Summary mass balance'!$I$12)</c:f>
              <c:numCache/>
            </c:numRef>
          </c:yVal>
          <c:smooth val="0"/>
        </c:ser>
        <c:ser>
          <c:idx val="4"/>
          <c:order val="4"/>
          <c:tx>
            <c:v>Water Left Soil Volume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('Summary mass balance'!$A$6,'Summary mass balance'!$A$8,'Summary mass balance'!$A$10,'Summary mass balance'!$A$12)</c:f>
              <c:numCache/>
            </c:numRef>
          </c:xVal>
          <c:yVal>
            <c:numRef>
              <c:f>('Summary mass balance'!$K$6,'Summary mass balance'!$K$8,'Summary mass balance'!$K$10,'Summary mass balance'!$K$12)</c:f>
              <c:numCache/>
            </c:numRef>
          </c:yVal>
          <c:smooth val="0"/>
        </c:ser>
        <c:axId val="38502052"/>
        <c:axId val="10974149"/>
      </c:scatterChart>
      <c:valAx>
        <c:axId val="38502052"/>
        <c:scaling>
          <c:orientation val="minMax"/>
          <c:max val="5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Initial Saturation (%)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74149"/>
        <c:crosses val="autoZero"/>
        <c:crossBetween val="midCat"/>
        <c:dispUnits/>
        <c:majorUnit val="10"/>
      </c:valAx>
      <c:valAx>
        <c:axId val="10974149"/>
        <c:scaling>
          <c:orientation val="minMax"/>
          <c:max val="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Percentage of Initial Water in Specimen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0205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7195"/>
          <c:w val="0.661"/>
          <c:h val="0.2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581025</xdr:colOff>
      <xdr:row>5</xdr:row>
      <xdr:rowOff>9525</xdr:rowOff>
    </xdr:from>
    <xdr:to>
      <xdr:col>26</xdr:col>
      <xdr:colOff>600075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6163925" y="819150"/>
        <a:ext cx="30670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5</xdr:row>
      <xdr:rowOff>9525</xdr:rowOff>
    </xdr:from>
    <xdr:to>
      <xdr:col>22</xdr:col>
      <xdr:colOff>28575</xdr:colOff>
      <xdr:row>28</xdr:row>
      <xdr:rowOff>47625</xdr:rowOff>
    </xdr:to>
    <xdr:graphicFrame>
      <xdr:nvGraphicFramePr>
        <xdr:cNvPr id="2" name="Chart 2"/>
        <xdr:cNvGraphicFramePr/>
      </xdr:nvGraphicFramePr>
      <xdr:xfrm>
        <a:off x="13144500" y="819150"/>
        <a:ext cx="30765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130" zoomScaleNormal="130" zoomScalePageLayoutView="0" workbookViewId="0" topLeftCell="P4">
      <selection activeCell="AC20" sqref="AC20"/>
    </sheetView>
  </sheetViews>
  <sheetFormatPr defaultColWidth="9.140625" defaultRowHeight="12.75"/>
  <cols>
    <col min="1" max="1" width="18.140625" style="0" bestFit="1" customWidth="1"/>
    <col min="2" max="2" width="15.57421875" style="0" bestFit="1" customWidth="1"/>
    <col min="5" max="5" width="13.421875" style="0" customWidth="1"/>
    <col min="6" max="6" width="17.140625" style="0" bestFit="1" customWidth="1"/>
    <col min="8" max="8" width="17.140625" style="0" bestFit="1" customWidth="1"/>
    <col min="9" max="9" width="12.8515625" style="0" bestFit="1" customWidth="1"/>
    <col min="14" max="14" width="11.421875" style="0" bestFit="1" customWidth="1"/>
  </cols>
  <sheetData>
    <row r="1" ht="12.75">
      <c r="B1" t="s">
        <v>35</v>
      </c>
    </row>
    <row r="3" spans="2:14" ht="12.75">
      <c r="B3" t="s">
        <v>28</v>
      </c>
      <c r="E3" t="s">
        <v>33</v>
      </c>
      <c r="N3" t="s">
        <v>36</v>
      </c>
    </row>
    <row r="4" spans="2:15" ht="12.75">
      <c r="B4" t="s">
        <v>29</v>
      </c>
      <c r="C4" t="s">
        <v>30</v>
      </c>
      <c r="D4" t="s">
        <v>31</v>
      </c>
      <c r="E4" t="s">
        <v>34</v>
      </c>
      <c r="F4" t="s">
        <v>29</v>
      </c>
      <c r="G4" t="s">
        <v>30</v>
      </c>
      <c r="H4" t="s">
        <v>32</v>
      </c>
      <c r="I4" t="s">
        <v>31</v>
      </c>
      <c r="K4" t="s">
        <v>46</v>
      </c>
      <c r="N4" t="s">
        <v>37</v>
      </c>
      <c r="O4" t="s">
        <v>38</v>
      </c>
    </row>
    <row r="5" spans="1:15" ht="12.75">
      <c r="A5" t="s">
        <v>27</v>
      </c>
      <c r="B5" s="7">
        <f>1000000*1000*'Fine Sand 20pc'!$B$11</f>
        <v>16.49336143134642</v>
      </c>
      <c r="C5" s="7">
        <f>1000000*1000*'Fine Sand 20pc'!$H$11</f>
        <v>8.444601052849364</v>
      </c>
      <c r="D5" s="4">
        <f>B5-C5</f>
        <v>8.048760378497054</v>
      </c>
      <c r="E5" s="7">
        <f>0.001*1000</f>
        <v>1</v>
      </c>
      <c r="F5" s="7">
        <f>1000000*1000*'Fine Sand 20pc'!$B$12</f>
        <v>14.13716694115407</v>
      </c>
      <c r="G5" s="7">
        <f>1000000*1000*'Fine Sand 20pc'!$H$12</f>
        <v>4.423362456254429</v>
      </c>
      <c r="H5" s="4">
        <f>B5-F5-E5</f>
        <v>1.3561944901923475</v>
      </c>
      <c r="I5" s="4">
        <f>F5-G5</f>
        <v>9.713804484899642</v>
      </c>
      <c r="N5" s="3">
        <f>I5/(1000000*1000*'Fine Sand 20pc'!B6*'Fine Sand 20pc'!B21)</f>
        <v>1.2368000000000001</v>
      </c>
      <c r="O5" s="3">
        <f>I5/(1000000*1000*'Fine Sand 20pc'!B6*('Fine Sand 20pc'!B20-'Fine Sand 20pc'!B21))</f>
        <v>0.31876288659793817</v>
      </c>
    </row>
    <row r="6" spans="1:13" ht="12.75">
      <c r="A6">
        <v>20</v>
      </c>
      <c r="B6" s="7"/>
      <c r="C6" s="5">
        <f>$C5/$B5</f>
        <v>0.5119999999999999</v>
      </c>
      <c r="D6" s="5">
        <f>$D5/$B5</f>
        <v>0.4880000000000001</v>
      </c>
      <c r="E6" s="5">
        <f>E5/$B5</f>
        <v>0.06063045451119821</v>
      </c>
      <c r="F6" s="5"/>
      <c r="G6" s="5">
        <f>G5/$B5</f>
        <v>0.26819047619047615</v>
      </c>
      <c r="H6" s="5">
        <f>H5/$B5</f>
        <v>0.08222668834594477</v>
      </c>
      <c r="I6" s="5">
        <f>I5/$B5</f>
        <v>0.5889523809523809</v>
      </c>
      <c r="J6" s="6">
        <f>SUM(E6:I6)</f>
        <v>1</v>
      </c>
      <c r="K6" s="6">
        <f>E6+H6</f>
        <v>0.14285714285714296</v>
      </c>
      <c r="L6" s="6"/>
      <c r="M6" s="6"/>
    </row>
    <row r="7" spans="1:13" ht="12.75">
      <c r="A7" t="s">
        <v>40</v>
      </c>
      <c r="B7" s="7">
        <f>1000000*1000*'Fine Sand 30pc'!$B$11</f>
        <v>24.3473430653209</v>
      </c>
      <c r="C7" s="7">
        <f>1000000*1000*'Fine Sand 30pc'!$H$11</f>
        <v>12.4658396494443</v>
      </c>
      <c r="D7" s="4">
        <f>B7-C7</f>
        <v>11.8815034158766</v>
      </c>
      <c r="E7" s="7">
        <f>0.001*1000</f>
        <v>1</v>
      </c>
      <c r="F7" s="7">
        <f>1000000*1000*'Fine Sand 30pc'!$B$12</f>
        <v>21.598449493429836</v>
      </c>
      <c r="G7" s="7">
        <f>1000000*1000*'Fine Sand 30pc'!$H$12</f>
        <v>8.444601052849364</v>
      </c>
      <c r="H7" s="4">
        <f>B7-F7-E7</f>
        <v>1.7488935718910632</v>
      </c>
      <c r="I7" s="4">
        <f>F7-G7</f>
        <v>13.153848440580472</v>
      </c>
      <c r="K7" s="6"/>
      <c r="L7" s="6"/>
      <c r="M7" s="6"/>
    </row>
    <row r="8" spans="1:13" ht="12.75">
      <c r="A8">
        <v>30</v>
      </c>
      <c r="B8" s="7"/>
      <c r="C8" s="5">
        <f>$C7/$B7</f>
        <v>0.512</v>
      </c>
      <c r="D8" s="5">
        <f>$D7/$B7</f>
        <v>0.48800000000000004</v>
      </c>
      <c r="E8" s="5">
        <f>E7/$B7</f>
        <v>0.041072243378553634</v>
      </c>
      <c r="F8" s="5"/>
      <c r="G8" s="5">
        <f>G7/$B7</f>
        <v>0.34683870967741937</v>
      </c>
      <c r="H8" s="5">
        <f>H7/$B7</f>
        <v>0.07183098242789773</v>
      </c>
      <c r="I8" s="5">
        <f>I7/$B7</f>
        <v>0.5402580645161293</v>
      </c>
      <c r="J8" s="6">
        <f>SUM(E8:I8)</f>
        <v>1</v>
      </c>
      <c r="K8" s="6">
        <f aca="true" t="shared" si="0" ref="K8:K20">E8+H8</f>
        <v>0.11290322580645137</v>
      </c>
      <c r="L8" s="6"/>
      <c r="M8" s="6"/>
    </row>
    <row r="9" spans="1:13" ht="12.75">
      <c r="A9" t="s">
        <v>39</v>
      </c>
      <c r="B9" s="7">
        <f>1000000*1000*'Fine Sand 40pc'!$B$11</f>
        <v>30.630528372500493</v>
      </c>
      <c r="C9" s="7">
        <f>1000000*1000*'Fine Sand 40pc'!$H$11</f>
        <v>15.682830526720249</v>
      </c>
      <c r="D9" s="4">
        <f>B9-C9</f>
        <v>14.947697845780244</v>
      </c>
      <c r="E9" s="7">
        <f>0.001*1000</f>
        <v>1</v>
      </c>
      <c r="F9" s="7">
        <f>1000000*1000*'Fine Sand 40pc'!$B$12</f>
        <v>26.310838473814524</v>
      </c>
      <c r="G9" s="7">
        <f>1000000*1000*'Fine Sand 40pc'!$H$12</f>
        <v>10.857344210806327</v>
      </c>
      <c r="H9" s="4">
        <f>B9-F9-E9</f>
        <v>3.3196898986859686</v>
      </c>
      <c r="I9" s="4">
        <f>F9-G9</f>
        <v>15.453494263008198</v>
      </c>
      <c r="K9" s="6"/>
      <c r="L9" s="6"/>
      <c r="M9" s="6"/>
    </row>
    <row r="10" spans="1:13" ht="12.75">
      <c r="A10">
        <v>40</v>
      </c>
      <c r="B10" s="7"/>
      <c r="C10" s="5">
        <f>$C9/$B9</f>
        <v>0.5119999999999999</v>
      </c>
      <c r="D10" s="5">
        <f>$D9/$B9</f>
        <v>0.4880000000000001</v>
      </c>
      <c r="E10" s="5">
        <f>E9/$B9</f>
        <v>0.03264716781372211</v>
      </c>
      <c r="F10" s="5"/>
      <c r="G10" s="5">
        <f>G9/$B9</f>
        <v>0.3544615384615384</v>
      </c>
      <c r="H10" s="5">
        <f>H9/$B9</f>
        <v>0.10837847321191897</v>
      </c>
      <c r="I10" s="5">
        <f>I9/$B9</f>
        <v>0.5045128205128205</v>
      </c>
      <c r="J10" s="6">
        <f>SUM(E10:I10)</f>
        <v>1</v>
      </c>
      <c r="K10" s="6">
        <f t="shared" si="0"/>
        <v>0.14102564102564108</v>
      </c>
      <c r="L10" s="6"/>
      <c r="M10" s="6"/>
    </row>
    <row r="11" spans="1:13" ht="12.75">
      <c r="A11" t="s">
        <v>41</v>
      </c>
      <c r="B11" s="7">
        <f>1000000*1000*'Fine Sand 50pc'!$B$11</f>
        <v>40.055306333269876</v>
      </c>
      <c r="C11" s="7">
        <f>1000000*1000*'Fine Sand 50pc'!$H$11</f>
        <v>20.508316842634173</v>
      </c>
      <c r="D11" s="4">
        <f>B11-C11</f>
        <v>19.546989490635703</v>
      </c>
      <c r="E11" s="7">
        <f>0.001*1000</f>
        <v>1</v>
      </c>
      <c r="F11" s="7">
        <f>1000000*1000*'Fine Sand 50pc'!$B$12</f>
        <v>33.77212102609028</v>
      </c>
      <c r="G11" s="7">
        <f>1000000*1000*'Fine Sand 50pc'!$H$12</f>
        <v>16.084954386379742</v>
      </c>
      <c r="H11" s="4">
        <f>B11-F11-E11</f>
        <v>5.283185307179593</v>
      </c>
      <c r="I11" s="4">
        <f>F11-G11</f>
        <v>17.68716663971054</v>
      </c>
      <c r="K11" s="6"/>
      <c r="L11" s="6"/>
      <c r="M11" s="6"/>
    </row>
    <row r="12" spans="1:13" ht="12.75">
      <c r="A12">
        <v>50</v>
      </c>
      <c r="B12" s="7"/>
      <c r="C12" s="5">
        <f>$C11/$B11</f>
        <v>0.5119999999999999</v>
      </c>
      <c r="D12" s="5">
        <f>$D11/$B11</f>
        <v>0.4880000000000001</v>
      </c>
      <c r="E12" s="5">
        <f>E11/$B11</f>
        <v>0.024965481269316907</v>
      </c>
      <c r="F12" s="5"/>
      <c r="G12" s="5">
        <f>G11/$B11</f>
        <v>0.4015686274509803</v>
      </c>
      <c r="H12" s="5">
        <f>H11/$B11</f>
        <v>0.13189726382872244</v>
      </c>
      <c r="I12" s="5">
        <f>I11/$B11</f>
        <v>0.44156862745098036</v>
      </c>
      <c r="J12" s="6">
        <f>SUM(E12:I12)</f>
        <v>1</v>
      </c>
      <c r="K12" s="6">
        <f t="shared" si="0"/>
        <v>0.15686274509803935</v>
      </c>
      <c r="L12" s="6"/>
      <c r="M12" s="6"/>
    </row>
    <row r="13" spans="1:13" ht="12.75">
      <c r="A13" t="s">
        <v>42</v>
      </c>
      <c r="B13" s="7">
        <f>1000000*1000*'Silty Fine Sand 20pc'!$B$11</f>
        <v>13.607023180860793</v>
      </c>
      <c r="C13" s="7">
        <f>1000000*1000*'Silty Fine Sand 20pc'!$H$11</f>
        <v>6.966795868600725</v>
      </c>
      <c r="D13" s="4">
        <f>B13-C13</f>
        <v>6.640227312260068</v>
      </c>
      <c r="E13" s="7">
        <f>0.001*1000</f>
        <v>1</v>
      </c>
      <c r="F13" s="7">
        <f>1000000*1000*'Silty Fine Sand 20pc'!$B$12</f>
        <v>12.311116211255003</v>
      </c>
      <c r="G13" s="7">
        <f>1000000*1000*'Silty Fine Sand 20pc'!$H$12</f>
        <v>5.308034947505315</v>
      </c>
      <c r="H13" s="4">
        <f>B13-F13-E13</f>
        <v>0.2959069696057899</v>
      </c>
      <c r="I13" s="4">
        <f>F13-G13</f>
        <v>7.003081263749688</v>
      </c>
      <c r="K13" s="6"/>
      <c r="L13" s="6"/>
      <c r="M13" s="6"/>
    </row>
    <row r="14" spans="1:13" ht="12.75">
      <c r="A14">
        <v>20</v>
      </c>
      <c r="B14" s="7"/>
      <c r="C14" s="5">
        <f>$C13/$B13</f>
        <v>0.5119999999999999</v>
      </c>
      <c r="D14" s="5">
        <f>$D13/$B13</f>
        <v>0.48800000000000004</v>
      </c>
      <c r="E14" s="5">
        <f>E13/$B13</f>
        <v>0.0734914600135736</v>
      </c>
      <c r="F14" s="5"/>
      <c r="G14" s="5">
        <f>G13/$B13</f>
        <v>0.3900952380952381</v>
      </c>
      <c r="H14" s="5">
        <f>H13/$B13</f>
        <v>0.021746635224521645</v>
      </c>
      <c r="I14" s="5">
        <f>I13/$B13</f>
        <v>0.5146666666666666</v>
      </c>
      <c r="J14" s="6">
        <f>SUM(E14:I14)</f>
        <v>1</v>
      </c>
      <c r="K14" s="6">
        <f t="shared" si="0"/>
        <v>0.09523809523809523</v>
      </c>
      <c r="L14" s="6"/>
      <c r="M14" s="6"/>
    </row>
    <row r="15" spans="1:13" ht="12.75">
      <c r="A15" t="s">
        <v>43</v>
      </c>
      <c r="B15" s="7">
        <f>1000000*1000*'Silty Fine Sand 30pc'!$B$11</f>
        <v>20.08655802888974</v>
      </c>
      <c r="C15" s="7">
        <f>1000000*1000*'Silty Fine Sand 30pc'!$H$11</f>
        <v>10.284317710791548</v>
      </c>
      <c r="D15" s="4">
        <f>B15-C15</f>
        <v>9.802240318098193</v>
      </c>
      <c r="E15" s="7">
        <f>0.001*1000</f>
        <v>1</v>
      </c>
      <c r="F15" s="7">
        <f>1000000*1000*'Silty Fine Sand 30pc'!$B$12</f>
        <v>18.466674316882504</v>
      </c>
      <c r="G15" s="7">
        <f>1000000*1000*'Silty Fine Sand 30pc'!$H$12</f>
        <v>8.625556789696137</v>
      </c>
      <c r="H15" s="4">
        <f>B15-F15-E15</f>
        <v>0.6198837120072369</v>
      </c>
      <c r="I15" s="4">
        <f>F15-G15</f>
        <v>9.841117527186366</v>
      </c>
      <c r="K15" s="6"/>
      <c r="L15" s="6"/>
      <c r="M15" s="6"/>
    </row>
    <row r="16" spans="1:13" ht="12.75">
      <c r="A16">
        <v>30</v>
      </c>
      <c r="B16" s="7"/>
      <c r="C16" s="5">
        <f>$C15/$B15</f>
        <v>0.512</v>
      </c>
      <c r="D16" s="5">
        <f>$D15/$B15</f>
        <v>0.48799999999999993</v>
      </c>
      <c r="E16" s="5">
        <f>E15/$B15</f>
        <v>0.04978453742854986</v>
      </c>
      <c r="F16" s="5"/>
      <c r="G16" s="5">
        <f>G15/$B15</f>
        <v>0.42941935483870974</v>
      </c>
      <c r="H16" s="5">
        <f>H15/$B15</f>
        <v>0.03086062386177271</v>
      </c>
      <c r="I16" s="5">
        <f>I15/$B15</f>
        <v>0.4899354838709677</v>
      </c>
      <c r="J16" s="6">
        <f>SUM(E16:I16)</f>
        <v>1</v>
      </c>
      <c r="K16" s="6">
        <f t="shared" si="0"/>
        <v>0.08064516129032256</v>
      </c>
      <c r="L16" s="6"/>
      <c r="M16" s="6"/>
    </row>
    <row r="17" spans="1:13" ht="12.75">
      <c r="A17" t="s">
        <v>44</v>
      </c>
      <c r="B17" s="7">
        <f>1000000*1000*'Silty Fine Sand 40pc'!$B$11</f>
        <v>25.918139392115798</v>
      </c>
      <c r="C17" s="7">
        <f>1000000*1000*'Silty Fine Sand 40pc'!$H$11</f>
        <v>13.270087368763289</v>
      </c>
      <c r="D17" s="4">
        <f>B17-C17</f>
        <v>12.648052023352509</v>
      </c>
      <c r="E17" s="7">
        <f>0.001*1000</f>
        <v>1</v>
      </c>
      <c r="F17" s="7">
        <f>1000000*1000*'Silty Fine Sand 40pc'!$B$12</f>
        <v>23.974278937707112</v>
      </c>
      <c r="G17" s="7">
        <f>1000000*1000*'Silty Fine Sand 40pc'!$H$12</f>
        <v>11.611326447667874</v>
      </c>
      <c r="H17" s="4">
        <f>B17-F17-E17</f>
        <v>0.9438604544086857</v>
      </c>
      <c r="I17" s="4">
        <f>F17-G17</f>
        <v>12.362952490039238</v>
      </c>
      <c r="K17" s="6"/>
      <c r="L17" s="6"/>
      <c r="M17" s="6"/>
    </row>
    <row r="18" spans="1:13" ht="12.75">
      <c r="A18">
        <v>40</v>
      </c>
      <c r="B18" s="7"/>
      <c r="C18" s="5">
        <f>$C17/$B17</f>
        <v>0.512</v>
      </c>
      <c r="D18" s="5">
        <f>$D17/$B17</f>
        <v>0.488</v>
      </c>
      <c r="E18" s="5">
        <f>E17/$B17</f>
        <v>0.03858301650712614</v>
      </c>
      <c r="F18" s="5"/>
      <c r="G18" s="5">
        <f>G17/$B17</f>
        <v>0.4479999999999999</v>
      </c>
      <c r="H18" s="5">
        <f>H17/$B17</f>
        <v>0.036416983492873894</v>
      </c>
      <c r="I18" s="5">
        <f>I17/$B17</f>
        <v>0.4770000000000001</v>
      </c>
      <c r="J18" s="6">
        <f>SUM(E18:I18)</f>
        <v>1</v>
      </c>
      <c r="K18" s="6">
        <f t="shared" si="0"/>
        <v>0.07500000000000004</v>
      </c>
      <c r="L18" s="6"/>
      <c r="M18" s="6"/>
    </row>
    <row r="19" spans="1:13" ht="12.75">
      <c r="A19" t="s">
        <v>45</v>
      </c>
      <c r="B19" s="7">
        <f>1000000*1000*'Silty Fine Sand 50pc'!$B$11</f>
        <v>33.04562772494764</v>
      </c>
      <c r="C19" s="7">
        <f>1000000*1000*'Silty Fine Sand 50pc'!$H$11</f>
        <v>16.91936139517319</v>
      </c>
      <c r="D19" s="4">
        <f>B19-C19</f>
        <v>16.126266329774452</v>
      </c>
      <c r="E19" s="7">
        <f>0.001*1000</f>
        <v>1</v>
      </c>
      <c r="F19" s="7">
        <f>1000000*1000*'Silty Fine Sand 50pc'!$B$12</f>
        <v>29.80586030093317</v>
      </c>
      <c r="G19" s="7">
        <f>1000000*1000*'Silty Fine Sand 50pc'!$H$12</f>
        <v>14.928848289858697</v>
      </c>
      <c r="H19" s="4">
        <f>B19-F19-E19</f>
        <v>2.239767424014474</v>
      </c>
      <c r="I19" s="4">
        <f>F19-G19</f>
        <v>14.877012011074472</v>
      </c>
      <c r="K19" s="6"/>
      <c r="L19" s="6"/>
      <c r="M19" s="6"/>
    </row>
    <row r="20" spans="1:13" ht="12.75">
      <c r="A20">
        <v>50</v>
      </c>
      <c r="B20" s="7"/>
      <c r="C20" s="5">
        <f>$C19/$B19</f>
        <v>0.5119999999999999</v>
      </c>
      <c r="D20" s="5">
        <f>$D19/$B19</f>
        <v>0.4880000000000001</v>
      </c>
      <c r="E20" s="5">
        <f>E19/$B19</f>
        <v>0.030261189417353833</v>
      </c>
      <c r="F20" s="5"/>
      <c r="G20" s="5">
        <f>G19/$B19</f>
        <v>0.45176470588235285</v>
      </c>
      <c r="H20" s="5">
        <f>H19/$B19</f>
        <v>0.06777802626892065</v>
      </c>
      <c r="I20" s="5">
        <f>I19/$B19</f>
        <v>0.45019607843137266</v>
      </c>
      <c r="J20" s="6">
        <f>SUM(E20:I20)</f>
        <v>1</v>
      </c>
      <c r="K20" s="6">
        <f t="shared" si="0"/>
        <v>0.0980392156862745</v>
      </c>
      <c r="L20" s="6"/>
      <c r="M20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6.421875" style="0" customWidth="1"/>
  </cols>
  <sheetData>
    <row r="1" spans="1:7" ht="12.75">
      <c r="A1" s="2" t="s">
        <v>5</v>
      </c>
      <c r="G1" s="2" t="s">
        <v>6</v>
      </c>
    </row>
    <row r="2" spans="1:9" ht="12.75">
      <c r="A2" t="s">
        <v>0</v>
      </c>
      <c r="B2" s="1">
        <v>0.01</v>
      </c>
      <c r="C2" t="s">
        <v>2</v>
      </c>
      <c r="G2" t="s">
        <v>0</v>
      </c>
      <c r="H2" s="1">
        <v>0.008</v>
      </c>
      <c r="I2" t="s">
        <v>2</v>
      </c>
    </row>
    <row r="3" spans="1:9" ht="12.75">
      <c r="A3" t="s">
        <v>1</v>
      </c>
      <c r="B3" s="1">
        <v>0.005</v>
      </c>
      <c r="C3" t="s">
        <v>2</v>
      </c>
      <c r="G3" t="s">
        <v>1</v>
      </c>
      <c r="H3" s="1">
        <v>0.004</v>
      </c>
      <c r="I3" t="s">
        <v>2</v>
      </c>
    </row>
    <row r="4" spans="1:8" ht="12.75">
      <c r="A4" t="s">
        <v>3</v>
      </c>
      <c r="B4">
        <v>0.21</v>
      </c>
      <c r="G4" t="s">
        <v>3</v>
      </c>
      <c r="H4">
        <v>0.21</v>
      </c>
    </row>
    <row r="5" spans="1:8" ht="12.75">
      <c r="A5" t="s">
        <v>4</v>
      </c>
      <c r="B5">
        <v>0.18</v>
      </c>
      <c r="G5" t="s">
        <v>4</v>
      </c>
      <c r="H5">
        <v>0.11</v>
      </c>
    </row>
    <row r="6" spans="1:8" ht="12.75">
      <c r="A6" t="s">
        <v>7</v>
      </c>
      <c r="B6">
        <v>0.4</v>
      </c>
      <c r="G6" t="s">
        <v>7</v>
      </c>
      <c r="H6">
        <v>0.4</v>
      </c>
    </row>
    <row r="8" spans="1:9" ht="12.75">
      <c r="A8" t="s">
        <v>8</v>
      </c>
      <c r="B8" s="1">
        <f>PI()*(B3/2)^2*B2</f>
        <v>1.9634954084936208E-07</v>
      </c>
      <c r="C8" t="s">
        <v>10</v>
      </c>
      <c r="G8" t="s">
        <v>8</v>
      </c>
      <c r="H8" s="1">
        <f>PI()*(H3/2)^2*H2</f>
        <v>1.0053096491487338E-07</v>
      </c>
      <c r="I8" t="s">
        <v>10</v>
      </c>
    </row>
    <row r="9" spans="1:9" ht="12.75">
      <c r="A9" t="s">
        <v>9</v>
      </c>
      <c r="B9" s="1">
        <f>B6*B8</f>
        <v>7.853981633974484E-08</v>
      </c>
      <c r="C9" t="s">
        <v>10</v>
      </c>
      <c r="G9" t="s">
        <v>9</v>
      </c>
      <c r="H9" s="1">
        <f>H6*H8</f>
        <v>4.0212385965949355E-08</v>
      </c>
      <c r="I9" t="s">
        <v>10</v>
      </c>
    </row>
    <row r="11" spans="1:9" ht="12.75">
      <c r="A11" t="s">
        <v>11</v>
      </c>
      <c r="B11" s="1">
        <f>B4*B9</f>
        <v>1.6493361431346417E-08</v>
      </c>
      <c r="C11" t="s">
        <v>10</v>
      </c>
      <c r="G11" t="s">
        <v>11</v>
      </c>
      <c r="H11" s="1">
        <f>H4*H9</f>
        <v>8.444601052849364E-09</v>
      </c>
      <c r="I11" t="s">
        <v>10</v>
      </c>
    </row>
    <row r="12" spans="1:9" ht="12.75">
      <c r="A12" t="s">
        <v>12</v>
      </c>
      <c r="B12" s="1">
        <f>B5*B9</f>
        <v>1.4137166941154072E-08</v>
      </c>
      <c r="C12" t="s">
        <v>10</v>
      </c>
      <c r="G12" t="s">
        <v>12</v>
      </c>
      <c r="H12" s="1">
        <f>H5*H9</f>
        <v>4.423362456254429E-09</v>
      </c>
      <c r="I12" t="s">
        <v>10</v>
      </c>
    </row>
    <row r="14" spans="1:9" ht="12.75">
      <c r="A14" t="s">
        <v>13</v>
      </c>
      <c r="B14" s="1">
        <f>B11-B12</f>
        <v>2.356194490192345E-09</v>
      </c>
      <c r="C14" t="s">
        <v>10</v>
      </c>
      <c r="G14" t="s">
        <v>13</v>
      </c>
      <c r="H14" s="1">
        <f>H11-H12</f>
        <v>4.021238596594935E-09</v>
      </c>
      <c r="I14" t="s">
        <v>10</v>
      </c>
    </row>
    <row r="15" spans="1:8" ht="12.75">
      <c r="A15" t="s">
        <v>16</v>
      </c>
      <c r="B15" s="1">
        <f>1000*B14</f>
        <v>2.3561944901923448E-06</v>
      </c>
      <c r="C15" t="s">
        <v>15</v>
      </c>
      <c r="H15" s="1"/>
    </row>
    <row r="16" spans="1:8" ht="12.75">
      <c r="A16" t="s">
        <v>17</v>
      </c>
      <c r="B16" s="1">
        <f>0.001/1000</f>
        <v>1E-06</v>
      </c>
      <c r="C16" t="s">
        <v>15</v>
      </c>
      <c r="D16" s="1">
        <f>B16/1000</f>
        <v>9.999999999999999E-10</v>
      </c>
      <c r="E16" t="s">
        <v>10</v>
      </c>
      <c r="H16" s="1"/>
    </row>
    <row r="17" spans="1:8" ht="12.75">
      <c r="A17" t="s">
        <v>18</v>
      </c>
      <c r="B17" s="1">
        <f>0.0001/1000</f>
        <v>1.0000000000000001E-07</v>
      </c>
      <c r="C17" t="s">
        <v>15</v>
      </c>
      <c r="D17" s="1">
        <f>B17/1000</f>
        <v>1E-10</v>
      </c>
      <c r="E17" t="s">
        <v>10</v>
      </c>
      <c r="H17" s="1"/>
    </row>
    <row r="19" ht="12.75">
      <c r="A19" s="2" t="s">
        <v>19</v>
      </c>
    </row>
    <row r="20" spans="1:3" ht="12.75">
      <c r="A20" t="s">
        <v>8</v>
      </c>
      <c r="B20" s="1">
        <f>B8-H8</f>
        <v>9.58185759344887E-08</v>
      </c>
      <c r="C20" t="s">
        <v>10</v>
      </c>
    </row>
    <row r="21" spans="1:3" ht="12.75">
      <c r="A21" t="s">
        <v>20</v>
      </c>
      <c r="B21" s="1">
        <f>PI()*(B3/2)^2*0.001</f>
        <v>1.9634954084936208E-08</v>
      </c>
      <c r="C21" t="s">
        <v>10</v>
      </c>
    </row>
    <row r="23" spans="1:2" ht="12.75">
      <c r="A23" t="s">
        <v>14</v>
      </c>
      <c r="B23" s="1">
        <f>B12-H12</f>
        <v>9.713804484899642E-09</v>
      </c>
    </row>
    <row r="25" spans="1:4" ht="12.75">
      <c r="A25" t="s">
        <v>21</v>
      </c>
      <c r="B25" s="3">
        <f>B23/(B6*B20)</f>
        <v>0.25344262295081965</v>
      </c>
      <c r="D25" t="s">
        <v>23</v>
      </c>
    </row>
    <row r="26" spans="1:4" ht="12.75">
      <c r="A26" t="s">
        <v>22</v>
      </c>
      <c r="B26" s="3">
        <f>B23/(B6*B21)</f>
        <v>1.2368000000000001</v>
      </c>
      <c r="D26" t="s">
        <v>24</v>
      </c>
    </row>
    <row r="27" spans="1:4" ht="12.75">
      <c r="A27" t="s">
        <v>25</v>
      </c>
      <c r="B27" s="3">
        <f>B23/(B6*(B20-B21))</f>
        <v>0.31876288659793817</v>
      </c>
      <c r="D27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16.421875" style="0" customWidth="1"/>
  </cols>
  <sheetData>
    <row r="1" spans="1:7" ht="12.75">
      <c r="A1" s="2" t="s">
        <v>5</v>
      </c>
      <c r="G1" s="2" t="s">
        <v>6</v>
      </c>
    </row>
    <row r="2" spans="1:9" ht="12.75">
      <c r="A2" t="s">
        <v>0</v>
      </c>
      <c r="B2" s="1">
        <v>0.01</v>
      </c>
      <c r="C2" t="s">
        <v>2</v>
      </c>
      <c r="G2" t="s">
        <v>0</v>
      </c>
      <c r="H2" s="1">
        <v>0.008</v>
      </c>
      <c r="I2" t="s">
        <v>2</v>
      </c>
    </row>
    <row r="3" spans="1:9" ht="12.75">
      <c r="A3" t="s">
        <v>1</v>
      </c>
      <c r="B3" s="1">
        <v>0.005</v>
      </c>
      <c r="C3" t="s">
        <v>2</v>
      </c>
      <c r="G3" t="s">
        <v>1</v>
      </c>
      <c r="H3" s="1">
        <v>0.004</v>
      </c>
      <c r="I3" t="s">
        <v>2</v>
      </c>
    </row>
    <row r="4" spans="1:8" ht="12.75">
      <c r="A4" t="s">
        <v>3</v>
      </c>
      <c r="B4">
        <v>0.31</v>
      </c>
      <c r="G4" t="s">
        <v>3</v>
      </c>
      <c r="H4">
        <v>0.31</v>
      </c>
    </row>
    <row r="5" spans="1:8" ht="12.75">
      <c r="A5" t="s">
        <v>4</v>
      </c>
      <c r="B5">
        <f>0.31-0.035</f>
        <v>0.275</v>
      </c>
      <c r="G5" t="s">
        <v>4</v>
      </c>
      <c r="H5">
        <v>0.21</v>
      </c>
    </row>
    <row r="6" spans="1:8" ht="12.75">
      <c r="A6" t="s">
        <v>7</v>
      </c>
      <c r="B6">
        <v>0.4</v>
      </c>
      <c r="G6" t="s">
        <v>7</v>
      </c>
      <c r="H6">
        <v>0.4</v>
      </c>
    </row>
    <row r="8" spans="1:9" ht="12.75">
      <c r="A8" t="s">
        <v>8</v>
      </c>
      <c r="B8" s="1">
        <f>PI()*(B3/2)^2*B2</f>
        <v>1.9634954084936208E-07</v>
      </c>
      <c r="C8" t="s">
        <v>10</v>
      </c>
      <c r="G8" t="s">
        <v>8</v>
      </c>
      <c r="H8" s="1">
        <f>PI()*(H3/2)^2*H2</f>
        <v>1.0053096491487338E-07</v>
      </c>
      <c r="I8" t="s">
        <v>10</v>
      </c>
    </row>
    <row r="9" spans="1:9" ht="12.75">
      <c r="A9" t="s">
        <v>9</v>
      </c>
      <c r="B9" s="1">
        <f>B6*B8</f>
        <v>7.853981633974484E-08</v>
      </c>
      <c r="C9" t="s">
        <v>10</v>
      </c>
      <c r="G9" t="s">
        <v>9</v>
      </c>
      <c r="H9" s="1">
        <f>H6*H8</f>
        <v>4.0212385965949355E-08</v>
      </c>
      <c r="I9" t="s">
        <v>10</v>
      </c>
    </row>
    <row r="11" spans="1:9" ht="12.75">
      <c r="A11" t="s">
        <v>11</v>
      </c>
      <c r="B11" s="1">
        <f>B4*B9</f>
        <v>2.43473430653209E-08</v>
      </c>
      <c r="C11" t="s">
        <v>10</v>
      </c>
      <c r="G11" t="s">
        <v>11</v>
      </c>
      <c r="H11" s="1">
        <f>H4*H9</f>
        <v>1.24658396494443E-08</v>
      </c>
      <c r="I11" t="s">
        <v>10</v>
      </c>
    </row>
    <row r="12" spans="1:9" ht="12.75">
      <c r="A12" t="s">
        <v>12</v>
      </c>
      <c r="B12" s="1">
        <f>B5*B9</f>
        <v>2.1598449493429835E-08</v>
      </c>
      <c r="C12" t="s">
        <v>10</v>
      </c>
      <c r="G12" t="s">
        <v>12</v>
      </c>
      <c r="H12" s="1">
        <f>H5*H9</f>
        <v>8.444601052849364E-09</v>
      </c>
      <c r="I12" t="s">
        <v>10</v>
      </c>
    </row>
    <row r="14" spans="1:9" ht="12.75">
      <c r="A14" t="s">
        <v>13</v>
      </c>
      <c r="B14" s="1">
        <f>B11-B12</f>
        <v>2.7488935718910656E-09</v>
      </c>
      <c r="C14" t="s">
        <v>10</v>
      </c>
      <c r="G14" t="s">
        <v>13</v>
      </c>
      <c r="H14" s="1">
        <f>H11-H12</f>
        <v>4.021238596594936E-09</v>
      </c>
      <c r="I14" t="s">
        <v>10</v>
      </c>
    </row>
    <row r="15" spans="1:8" ht="12.75">
      <c r="A15" t="s">
        <v>16</v>
      </c>
      <c r="B15" s="1">
        <f>1000*B14</f>
        <v>2.7488935718910657E-06</v>
      </c>
      <c r="C15" t="s">
        <v>15</v>
      </c>
      <c r="H15" s="1"/>
    </row>
    <row r="16" spans="1:8" ht="12.75">
      <c r="A16" t="s">
        <v>17</v>
      </c>
      <c r="B16" s="1">
        <f>0.001/1000</f>
        <v>1E-06</v>
      </c>
      <c r="C16" t="s">
        <v>15</v>
      </c>
      <c r="H16" s="1"/>
    </row>
    <row r="17" spans="1:8" ht="12.75">
      <c r="A17" t="s">
        <v>18</v>
      </c>
      <c r="B17" s="1">
        <f>0.0001/1000</f>
        <v>1.0000000000000001E-07</v>
      </c>
      <c r="C17" t="s">
        <v>15</v>
      </c>
      <c r="H17" s="1"/>
    </row>
    <row r="19" ht="12.75">
      <c r="A19" s="2" t="s">
        <v>19</v>
      </c>
    </row>
    <row r="20" spans="1:3" ht="12.75">
      <c r="A20" t="s">
        <v>8</v>
      </c>
      <c r="B20" s="1">
        <f>B8-H8</f>
        <v>9.58185759344887E-08</v>
      </c>
      <c r="C20" t="s">
        <v>10</v>
      </c>
    </row>
    <row r="21" spans="1:3" ht="12.75">
      <c r="A21" t="s">
        <v>20</v>
      </c>
      <c r="B21" s="1">
        <f>PI()*(B3/2)^2*0.001</f>
        <v>1.9634954084936208E-08</v>
      </c>
      <c r="C21" t="s">
        <v>10</v>
      </c>
    </row>
    <row r="23" spans="1:2" ht="12.75">
      <c r="A23" t="s">
        <v>14</v>
      </c>
      <c r="B23" s="1">
        <f>B12-H12</f>
        <v>1.3153848440580471E-08</v>
      </c>
    </row>
    <row r="25" spans="1:4" ht="12.75">
      <c r="A25" t="s">
        <v>21</v>
      </c>
      <c r="B25" s="3">
        <f>B23/(B6*B20)</f>
        <v>0.34319672131147555</v>
      </c>
      <c r="D25" t="s">
        <v>23</v>
      </c>
    </row>
    <row r="26" spans="1:4" ht="12.75">
      <c r="A26" t="s">
        <v>22</v>
      </c>
      <c r="B26" s="3">
        <f>B23/(B6*B21)</f>
        <v>1.674800000000001</v>
      </c>
      <c r="D26" t="s">
        <v>24</v>
      </c>
    </row>
    <row r="27" spans="1:4" ht="12.75">
      <c r="A27" t="s">
        <v>25</v>
      </c>
      <c r="B27" s="3">
        <f>B23/(B6*(B20-B21))</f>
        <v>0.43164948453608265</v>
      </c>
      <c r="D27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4">
      <selection activeCell="B26" sqref="B26"/>
    </sheetView>
  </sheetViews>
  <sheetFormatPr defaultColWidth="9.140625" defaultRowHeight="12.75"/>
  <cols>
    <col min="1" max="1" width="16.421875" style="0" customWidth="1"/>
  </cols>
  <sheetData>
    <row r="1" spans="1:7" ht="12.75">
      <c r="A1" s="2" t="s">
        <v>5</v>
      </c>
      <c r="G1" s="2" t="s">
        <v>6</v>
      </c>
    </row>
    <row r="2" spans="1:9" ht="12.75">
      <c r="A2" t="s">
        <v>0</v>
      </c>
      <c r="B2" s="1">
        <v>0.01</v>
      </c>
      <c r="C2" t="s">
        <v>2</v>
      </c>
      <c r="G2" t="s">
        <v>0</v>
      </c>
      <c r="H2" s="1">
        <v>0.008</v>
      </c>
      <c r="I2" t="s">
        <v>2</v>
      </c>
    </row>
    <row r="3" spans="1:9" ht="12.75">
      <c r="A3" t="s">
        <v>1</v>
      </c>
      <c r="B3" s="1">
        <v>0.005</v>
      </c>
      <c r="C3" t="s">
        <v>2</v>
      </c>
      <c r="G3" t="s">
        <v>1</v>
      </c>
      <c r="H3" s="1">
        <v>0.004</v>
      </c>
      <c r="I3" t="s">
        <v>2</v>
      </c>
    </row>
    <row r="4" spans="1:8" ht="12.75">
      <c r="A4" t="s">
        <v>3</v>
      </c>
      <c r="B4">
        <v>0.39</v>
      </c>
      <c r="G4" t="s">
        <v>3</v>
      </c>
      <c r="H4">
        <v>0.39</v>
      </c>
    </row>
    <row r="5" spans="1:8" ht="12.75">
      <c r="A5" t="s">
        <v>4</v>
      </c>
      <c r="B5">
        <f>0.39-0.055</f>
        <v>0.335</v>
      </c>
      <c r="G5" t="s">
        <v>4</v>
      </c>
      <c r="H5">
        <v>0.27</v>
      </c>
    </row>
    <row r="6" spans="1:8" ht="12.75">
      <c r="A6" t="s">
        <v>7</v>
      </c>
      <c r="B6">
        <v>0.4</v>
      </c>
      <c r="G6" t="s">
        <v>7</v>
      </c>
      <c r="H6">
        <v>0.4</v>
      </c>
    </row>
    <row r="8" spans="1:9" ht="12.75">
      <c r="A8" t="s">
        <v>8</v>
      </c>
      <c r="B8" s="1">
        <f>PI()*(B3/2)^2*B2</f>
        <v>1.9634954084936208E-07</v>
      </c>
      <c r="C8" t="s">
        <v>10</v>
      </c>
      <c r="G8" t="s">
        <v>8</v>
      </c>
      <c r="H8" s="1">
        <f>PI()*(H3/2)^2*H2</f>
        <v>1.0053096491487338E-07</v>
      </c>
      <c r="I8" t="s">
        <v>10</v>
      </c>
    </row>
    <row r="9" spans="1:9" ht="12.75">
      <c r="A9" t="s">
        <v>9</v>
      </c>
      <c r="B9" s="1">
        <f>B6*B8</f>
        <v>7.853981633974484E-08</v>
      </c>
      <c r="C9" t="s">
        <v>10</v>
      </c>
      <c r="G9" t="s">
        <v>9</v>
      </c>
      <c r="H9" s="1">
        <f>H6*H8</f>
        <v>4.0212385965949355E-08</v>
      </c>
      <c r="I9" t="s">
        <v>10</v>
      </c>
    </row>
    <row r="11" spans="1:9" ht="12.75">
      <c r="A11" t="s">
        <v>11</v>
      </c>
      <c r="B11" s="1">
        <f>B4*B9</f>
        <v>3.063052837250049E-08</v>
      </c>
      <c r="C11" t="s">
        <v>10</v>
      </c>
      <c r="G11" t="s">
        <v>11</v>
      </c>
      <c r="H11" s="1">
        <f>H4*H9</f>
        <v>1.568283052672025E-08</v>
      </c>
      <c r="I11" t="s">
        <v>10</v>
      </c>
    </row>
    <row r="12" spans="1:9" ht="12.75">
      <c r="A12" t="s">
        <v>12</v>
      </c>
      <c r="B12" s="1">
        <f>B5*B9</f>
        <v>2.6310838473814525E-08</v>
      </c>
      <c r="C12" t="s">
        <v>10</v>
      </c>
      <c r="G12" t="s">
        <v>12</v>
      </c>
      <c r="H12" s="1">
        <f>H5*H9</f>
        <v>1.0857344210806327E-08</v>
      </c>
      <c r="I12" t="s">
        <v>10</v>
      </c>
    </row>
    <row r="14" spans="1:9" ht="12.75">
      <c r="A14" t="s">
        <v>13</v>
      </c>
      <c r="B14" s="1">
        <f>B11-B12</f>
        <v>4.319689898685968E-09</v>
      </c>
      <c r="C14" t="s">
        <v>10</v>
      </c>
      <c r="G14" t="s">
        <v>13</v>
      </c>
      <c r="H14" s="1">
        <f>H11-H12</f>
        <v>4.825486315913922E-09</v>
      </c>
      <c r="I14" t="s">
        <v>10</v>
      </c>
    </row>
    <row r="15" spans="1:8" ht="12.75">
      <c r="A15" t="s">
        <v>16</v>
      </c>
      <c r="B15" s="1">
        <f>1000*B14</f>
        <v>4.319689898685968E-06</v>
      </c>
      <c r="C15" t="s">
        <v>15</v>
      </c>
      <c r="H15" s="1"/>
    </row>
    <row r="16" spans="1:8" ht="12.75">
      <c r="A16" t="s">
        <v>17</v>
      </c>
      <c r="B16" s="1">
        <f>0.001/1000</f>
        <v>1E-06</v>
      </c>
      <c r="C16" t="s">
        <v>15</v>
      </c>
      <c r="H16" s="1"/>
    </row>
    <row r="17" spans="1:8" ht="12.75">
      <c r="A17" t="s">
        <v>18</v>
      </c>
      <c r="B17" s="1">
        <f>0.0001/1000</f>
        <v>1.0000000000000001E-07</v>
      </c>
      <c r="C17" t="s">
        <v>15</v>
      </c>
      <c r="H17" s="1"/>
    </row>
    <row r="19" ht="12.75">
      <c r="A19" s="2" t="s">
        <v>19</v>
      </c>
    </row>
    <row r="20" spans="1:3" ht="12.75">
      <c r="A20" t="s">
        <v>8</v>
      </c>
      <c r="B20" s="1">
        <f>B8-H8</f>
        <v>9.58185759344887E-08</v>
      </c>
      <c r="C20" t="s">
        <v>10</v>
      </c>
    </row>
    <row r="21" spans="1:3" ht="12.75">
      <c r="A21" t="s">
        <v>20</v>
      </c>
      <c r="B21" s="1">
        <f>PI()*(B3/2)^2*0.001</f>
        <v>1.9634954084936208E-08</v>
      </c>
      <c r="C21" t="s">
        <v>10</v>
      </c>
    </row>
    <row r="23" spans="1:2" ht="12.75">
      <c r="A23" t="s">
        <v>14</v>
      </c>
      <c r="B23" s="1">
        <f>B12-H12</f>
        <v>1.5453494263008198E-08</v>
      </c>
    </row>
    <row r="25" spans="1:4" ht="12.75">
      <c r="A25" t="s">
        <v>21</v>
      </c>
      <c r="B25" s="3">
        <f>B23/(B6*B20)</f>
        <v>0.4031967213114755</v>
      </c>
      <c r="D25" t="s">
        <v>23</v>
      </c>
    </row>
    <row r="26" spans="1:4" ht="12.75">
      <c r="A26" t="s">
        <v>22</v>
      </c>
      <c r="B26" s="3">
        <f>B23/(B6*B21)</f>
        <v>1.9676000000000007</v>
      </c>
      <c r="D26" t="s">
        <v>24</v>
      </c>
    </row>
    <row r="27" spans="1:4" ht="12.75">
      <c r="A27" t="s">
        <v>25</v>
      </c>
      <c r="B27" s="3">
        <f>B23/(B6*(B20-B21))</f>
        <v>0.5071134020618558</v>
      </c>
      <c r="D27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</cols>
  <sheetData>
    <row r="1" spans="1:7" ht="12.75">
      <c r="A1" s="2" t="s">
        <v>5</v>
      </c>
      <c r="G1" s="2" t="s">
        <v>6</v>
      </c>
    </row>
    <row r="2" spans="1:9" ht="12.75">
      <c r="A2" t="s">
        <v>0</v>
      </c>
      <c r="B2" s="1">
        <v>0.01</v>
      </c>
      <c r="C2" t="s">
        <v>2</v>
      </c>
      <c r="G2" t="s">
        <v>0</v>
      </c>
      <c r="H2" s="1">
        <v>0.008</v>
      </c>
      <c r="I2" t="s">
        <v>2</v>
      </c>
    </row>
    <row r="3" spans="1:9" ht="12.75">
      <c r="A3" t="s">
        <v>1</v>
      </c>
      <c r="B3" s="1">
        <v>0.005</v>
      </c>
      <c r="C3" t="s">
        <v>2</v>
      </c>
      <c r="G3" t="s">
        <v>1</v>
      </c>
      <c r="H3" s="1">
        <v>0.004</v>
      </c>
      <c r="I3" t="s">
        <v>2</v>
      </c>
    </row>
    <row r="4" spans="1:8" ht="12.75">
      <c r="A4" t="s">
        <v>3</v>
      </c>
      <c r="B4">
        <v>0.51</v>
      </c>
      <c r="G4" t="s">
        <v>3</v>
      </c>
      <c r="H4">
        <v>0.51</v>
      </c>
    </row>
    <row r="5" spans="1:8" ht="12.75">
      <c r="A5" t="s">
        <v>4</v>
      </c>
      <c r="B5">
        <f>0.51-0.08</f>
        <v>0.43</v>
      </c>
      <c r="G5" t="s">
        <v>4</v>
      </c>
      <c r="H5">
        <v>0.4</v>
      </c>
    </row>
    <row r="6" spans="1:8" ht="12.75">
      <c r="A6" t="s">
        <v>7</v>
      </c>
      <c r="B6">
        <v>0.4</v>
      </c>
      <c r="G6" t="s">
        <v>7</v>
      </c>
      <c r="H6">
        <v>0.4</v>
      </c>
    </row>
    <row r="8" spans="1:9" ht="12.75">
      <c r="A8" t="s">
        <v>8</v>
      </c>
      <c r="B8" s="1">
        <f>PI()*(B3/2)^2*B2</f>
        <v>1.9634954084936208E-07</v>
      </c>
      <c r="C8" t="s">
        <v>10</v>
      </c>
      <c r="G8" t="s">
        <v>8</v>
      </c>
      <c r="H8" s="1">
        <f>PI()*(H3/2)^2*H2</f>
        <v>1.0053096491487338E-07</v>
      </c>
      <c r="I8" t="s">
        <v>10</v>
      </c>
    </row>
    <row r="9" spans="1:9" ht="12.75">
      <c r="A9" t="s">
        <v>9</v>
      </c>
      <c r="B9" s="1">
        <f>B6*B8</f>
        <v>7.853981633974484E-08</v>
      </c>
      <c r="C9" t="s">
        <v>10</v>
      </c>
      <c r="G9" t="s">
        <v>9</v>
      </c>
      <c r="H9" s="1">
        <f>H6*H8</f>
        <v>4.0212385965949355E-08</v>
      </c>
      <c r="I9" t="s">
        <v>10</v>
      </c>
    </row>
    <row r="11" spans="1:9" ht="12.75">
      <c r="A11" t="s">
        <v>11</v>
      </c>
      <c r="B11" s="1">
        <f>B4*B9</f>
        <v>4.005530633326987E-08</v>
      </c>
      <c r="C11" t="s">
        <v>10</v>
      </c>
      <c r="G11" t="s">
        <v>11</v>
      </c>
      <c r="H11" s="1">
        <f>H4*H9</f>
        <v>2.0508316842634172E-08</v>
      </c>
      <c r="I11" t="s">
        <v>10</v>
      </c>
    </row>
    <row r="12" spans="1:9" ht="12.75">
      <c r="A12" t="s">
        <v>12</v>
      </c>
      <c r="B12" s="1">
        <f>B5*B9</f>
        <v>3.3772121026090284E-08</v>
      </c>
      <c r="C12" t="s">
        <v>10</v>
      </c>
      <c r="G12" t="s">
        <v>12</v>
      </c>
      <c r="H12" s="1">
        <f>H5*H9</f>
        <v>1.6084954386379743E-08</v>
      </c>
      <c r="I12" t="s">
        <v>10</v>
      </c>
    </row>
    <row r="14" spans="1:9" ht="12.75">
      <c r="A14" t="s">
        <v>13</v>
      </c>
      <c r="B14" s="1">
        <f>B11-B12</f>
        <v>6.283185307179589E-09</v>
      </c>
      <c r="C14" t="s">
        <v>10</v>
      </c>
      <c r="G14" t="s">
        <v>13</v>
      </c>
      <c r="H14" s="1">
        <f>H11-H12</f>
        <v>4.423362456254428E-09</v>
      </c>
      <c r="I14" t="s">
        <v>10</v>
      </c>
    </row>
    <row r="15" spans="1:8" ht="12.75">
      <c r="A15" t="s">
        <v>16</v>
      </c>
      <c r="B15" s="1">
        <f>1000*B14</f>
        <v>6.283185307179589E-06</v>
      </c>
      <c r="C15" t="s">
        <v>15</v>
      </c>
      <c r="H15" s="1"/>
    </row>
    <row r="16" spans="1:8" ht="12.75">
      <c r="A16" t="s">
        <v>17</v>
      </c>
      <c r="B16" s="1">
        <f>0.001/1000</f>
        <v>1E-06</v>
      </c>
      <c r="C16" t="s">
        <v>15</v>
      </c>
      <c r="H16" s="1"/>
    </row>
    <row r="17" spans="1:8" ht="12.75">
      <c r="A17" t="s">
        <v>18</v>
      </c>
      <c r="B17" s="1">
        <f>0.0001/1000</f>
        <v>1.0000000000000001E-07</v>
      </c>
      <c r="C17" t="s">
        <v>15</v>
      </c>
      <c r="H17" s="1"/>
    </row>
    <row r="19" ht="12.75">
      <c r="A19" s="2" t="s">
        <v>19</v>
      </c>
    </row>
    <row r="20" spans="1:3" ht="12.75">
      <c r="A20" t="s">
        <v>8</v>
      </c>
      <c r="B20" s="1">
        <f>B8-H8</f>
        <v>9.58185759344887E-08</v>
      </c>
      <c r="C20" t="s">
        <v>10</v>
      </c>
    </row>
    <row r="21" spans="1:3" ht="12.75">
      <c r="A21" t="s">
        <v>20</v>
      </c>
      <c r="B21" s="1">
        <f>PI()*(B3/2)^2*0.001</f>
        <v>1.9634954084936208E-08</v>
      </c>
      <c r="C21" t="s">
        <v>10</v>
      </c>
    </row>
    <row r="23" spans="1:2" ht="12.75">
      <c r="A23" t="s">
        <v>14</v>
      </c>
      <c r="B23" s="1">
        <f>B12-H12</f>
        <v>1.768716663971054E-08</v>
      </c>
    </row>
    <row r="25" spans="1:4" ht="12.75">
      <c r="A25" t="s">
        <v>21</v>
      </c>
      <c r="B25" s="3">
        <f>B23/(B6*B20)</f>
        <v>0.46147540983606566</v>
      </c>
      <c r="D25" t="s">
        <v>23</v>
      </c>
    </row>
    <row r="26" spans="1:4" ht="12.75">
      <c r="A26" t="s">
        <v>22</v>
      </c>
      <c r="B26" s="3">
        <f>B23/(B6*B21)</f>
        <v>2.2520000000000007</v>
      </c>
      <c r="D26" t="s">
        <v>24</v>
      </c>
    </row>
    <row r="27" spans="1:4" ht="12.75">
      <c r="A27" t="s">
        <v>25</v>
      </c>
      <c r="B27" s="3">
        <f>B23/(B6*(B20-B21))</f>
        <v>0.5804123711340207</v>
      </c>
      <c r="D27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7" sqref="A27:D27"/>
    </sheetView>
  </sheetViews>
  <sheetFormatPr defaultColWidth="9.140625" defaultRowHeight="12.75"/>
  <cols>
    <col min="1" max="1" width="16.421875" style="0" customWidth="1"/>
  </cols>
  <sheetData>
    <row r="1" spans="1:7" ht="12.75">
      <c r="A1" s="2" t="s">
        <v>5</v>
      </c>
      <c r="G1" s="2" t="s">
        <v>6</v>
      </c>
    </row>
    <row r="2" spans="1:9" ht="12.75">
      <c r="A2" t="s">
        <v>0</v>
      </c>
      <c r="B2" s="1">
        <v>0.01</v>
      </c>
      <c r="C2" t="s">
        <v>2</v>
      </c>
      <c r="G2" t="s">
        <v>0</v>
      </c>
      <c r="H2" s="1">
        <v>0.008</v>
      </c>
      <c r="I2" t="s">
        <v>2</v>
      </c>
    </row>
    <row r="3" spans="1:9" ht="12.75">
      <c r="A3" t="s">
        <v>1</v>
      </c>
      <c r="B3" s="1">
        <v>0.005</v>
      </c>
      <c r="C3" t="s">
        <v>2</v>
      </c>
      <c r="G3" t="s">
        <v>1</v>
      </c>
      <c r="H3" s="1">
        <v>0.004</v>
      </c>
      <c r="I3" t="s">
        <v>2</v>
      </c>
    </row>
    <row r="4" spans="1:8" ht="12.75">
      <c r="A4" t="s">
        <v>3</v>
      </c>
      <c r="B4">
        <v>0.21</v>
      </c>
      <c r="G4" t="s">
        <v>3</v>
      </c>
      <c r="H4">
        <v>0.21</v>
      </c>
    </row>
    <row r="5" spans="1:8" ht="12.75">
      <c r="A5" t="s">
        <v>4</v>
      </c>
      <c r="B5">
        <v>0.19</v>
      </c>
      <c r="G5" t="s">
        <v>4</v>
      </c>
      <c r="H5">
        <v>0.16</v>
      </c>
    </row>
    <row r="6" spans="1:8" ht="12.75">
      <c r="A6" t="s">
        <v>7</v>
      </c>
      <c r="B6">
        <v>0.33</v>
      </c>
      <c r="G6" t="s">
        <v>7</v>
      </c>
      <c r="H6">
        <v>0.33</v>
      </c>
    </row>
    <row r="8" spans="1:9" ht="12.75">
      <c r="A8" t="s">
        <v>8</v>
      </c>
      <c r="B8" s="1">
        <f>PI()*(B3/2)^2*B2</f>
        <v>1.9634954084936208E-07</v>
      </c>
      <c r="C8" t="s">
        <v>10</v>
      </c>
      <c r="G8" t="s">
        <v>8</v>
      </c>
      <c r="H8" s="1">
        <f>PI()*(H3/2)^2*H2</f>
        <v>1.0053096491487338E-07</v>
      </c>
      <c r="I8" t="s">
        <v>10</v>
      </c>
    </row>
    <row r="9" spans="1:9" ht="12.75">
      <c r="A9" t="s">
        <v>9</v>
      </c>
      <c r="B9" s="1">
        <f>B6*B8</f>
        <v>6.479534848028949E-08</v>
      </c>
      <c r="C9" t="s">
        <v>10</v>
      </c>
      <c r="G9" t="s">
        <v>9</v>
      </c>
      <c r="H9" s="1">
        <f>H6*H8</f>
        <v>3.317521842190822E-08</v>
      </c>
      <c r="I9" t="s">
        <v>10</v>
      </c>
    </row>
    <row r="11" spans="1:9" ht="12.75">
      <c r="A11" t="s">
        <v>11</v>
      </c>
      <c r="B11" s="1">
        <f>B4*B9</f>
        <v>1.3607023180860792E-08</v>
      </c>
      <c r="C11" t="s">
        <v>10</v>
      </c>
      <c r="G11" t="s">
        <v>11</v>
      </c>
      <c r="H11" s="1">
        <f>H4*H9</f>
        <v>6.966795868600725E-09</v>
      </c>
      <c r="I11" t="s">
        <v>10</v>
      </c>
    </row>
    <row r="12" spans="1:9" ht="12.75">
      <c r="A12" t="s">
        <v>12</v>
      </c>
      <c r="B12" s="1">
        <f>B5*B9</f>
        <v>1.2311116211255002E-08</v>
      </c>
      <c r="C12" t="s">
        <v>10</v>
      </c>
      <c r="G12" t="s">
        <v>12</v>
      </c>
      <c r="H12" s="1">
        <f>H5*H9</f>
        <v>5.308034947505315E-09</v>
      </c>
      <c r="I12" t="s">
        <v>10</v>
      </c>
    </row>
    <row r="14" spans="1:9" ht="12.75">
      <c r="A14" t="s">
        <v>13</v>
      </c>
      <c r="B14" s="1">
        <f>B11-B12</f>
        <v>1.29590696960579E-09</v>
      </c>
      <c r="C14" t="s">
        <v>10</v>
      </c>
      <c r="G14" t="s">
        <v>13</v>
      </c>
      <c r="H14" s="1">
        <f>H11-H12</f>
        <v>1.6587609210954102E-09</v>
      </c>
      <c r="I14" t="s">
        <v>10</v>
      </c>
    </row>
    <row r="15" spans="1:8" ht="12.75">
      <c r="A15" t="s">
        <v>16</v>
      </c>
      <c r="B15" s="1">
        <f>1000*B14</f>
        <v>1.29590696960579E-06</v>
      </c>
      <c r="C15" t="s">
        <v>15</v>
      </c>
      <c r="H15" s="1"/>
    </row>
    <row r="16" spans="1:8" ht="12.75">
      <c r="A16" t="s">
        <v>17</v>
      </c>
      <c r="B16" s="1">
        <f>0.001/1000</f>
        <v>1E-06</v>
      </c>
      <c r="C16" t="s">
        <v>15</v>
      </c>
      <c r="H16" s="1"/>
    </row>
    <row r="17" spans="1:8" ht="12.75">
      <c r="A17" t="s">
        <v>18</v>
      </c>
      <c r="B17" s="1">
        <f>0.0001/1000</f>
        <v>1.0000000000000001E-07</v>
      </c>
      <c r="C17" t="s">
        <v>15</v>
      </c>
      <c r="H17" s="1"/>
    </row>
    <row r="19" ht="12.75">
      <c r="A19" s="2" t="s">
        <v>19</v>
      </c>
    </row>
    <row r="20" spans="1:3" ht="12.75">
      <c r="A20" t="s">
        <v>8</v>
      </c>
      <c r="B20" s="1">
        <f>B8-H8</f>
        <v>9.58185759344887E-08</v>
      </c>
      <c r="C20" t="s">
        <v>10</v>
      </c>
    </row>
    <row r="21" spans="1:3" ht="12.75">
      <c r="A21" t="s">
        <v>20</v>
      </c>
      <c r="B21" s="1">
        <f>PI()*(B3/2)^2*0.001</f>
        <v>1.9634954084936208E-08</v>
      </c>
      <c r="C21" t="s">
        <v>10</v>
      </c>
    </row>
    <row r="23" spans="1:2" ht="12.75">
      <c r="A23" t="s">
        <v>14</v>
      </c>
      <c r="B23" s="1">
        <f>B12-H12</f>
        <v>7.0030812637496875E-09</v>
      </c>
    </row>
    <row r="25" spans="1:4" ht="12.75">
      <c r="A25" t="s">
        <v>21</v>
      </c>
      <c r="B25" s="3">
        <f>B23/(B6*B20)</f>
        <v>0.22147540983606553</v>
      </c>
      <c r="D25" t="s">
        <v>23</v>
      </c>
    </row>
    <row r="26" spans="1:4" ht="12.75">
      <c r="A26" t="s">
        <v>22</v>
      </c>
      <c r="B26" s="3">
        <f>B23/(B6*B21)</f>
        <v>1.0808</v>
      </c>
      <c r="D26" t="s">
        <v>24</v>
      </c>
    </row>
    <row r="27" spans="1:4" ht="12.75">
      <c r="A27" t="s">
        <v>25</v>
      </c>
      <c r="B27" s="3">
        <f>B23/(B6*(B20-B21))</f>
        <v>0.2785567010309278</v>
      </c>
      <c r="D27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7" sqref="A27:D27"/>
    </sheetView>
  </sheetViews>
  <sheetFormatPr defaultColWidth="9.140625" defaultRowHeight="12.75"/>
  <cols>
    <col min="1" max="1" width="16.421875" style="0" customWidth="1"/>
  </cols>
  <sheetData>
    <row r="1" spans="1:7" ht="12.75">
      <c r="A1" s="2" t="s">
        <v>5</v>
      </c>
      <c r="G1" s="2" t="s">
        <v>6</v>
      </c>
    </row>
    <row r="2" spans="1:9" ht="12.75">
      <c r="A2" t="s">
        <v>0</v>
      </c>
      <c r="B2" s="1">
        <v>0.01</v>
      </c>
      <c r="C2" t="s">
        <v>2</v>
      </c>
      <c r="G2" t="s">
        <v>0</v>
      </c>
      <c r="H2" s="1">
        <v>0.008</v>
      </c>
      <c r="I2" t="s">
        <v>2</v>
      </c>
    </row>
    <row r="3" spans="1:9" ht="12.75">
      <c r="A3" t="s">
        <v>1</v>
      </c>
      <c r="B3" s="1">
        <v>0.005</v>
      </c>
      <c r="C3" t="s">
        <v>2</v>
      </c>
      <c r="G3" t="s">
        <v>1</v>
      </c>
      <c r="H3" s="1">
        <v>0.004</v>
      </c>
      <c r="I3" t="s">
        <v>2</v>
      </c>
    </row>
    <row r="4" spans="1:8" ht="12.75">
      <c r="A4" t="s">
        <v>3</v>
      </c>
      <c r="B4">
        <v>0.31</v>
      </c>
      <c r="G4" t="s">
        <v>3</v>
      </c>
      <c r="H4">
        <v>0.31</v>
      </c>
    </row>
    <row r="5" spans="1:8" ht="12.75">
      <c r="A5" t="s">
        <v>4</v>
      </c>
      <c r="B5">
        <v>0.285</v>
      </c>
      <c r="G5" t="s">
        <v>4</v>
      </c>
      <c r="H5">
        <v>0.26</v>
      </c>
    </row>
    <row r="6" spans="1:8" ht="12.75">
      <c r="A6" t="s">
        <v>7</v>
      </c>
      <c r="B6">
        <v>0.33</v>
      </c>
      <c r="G6" t="s">
        <v>7</v>
      </c>
      <c r="H6">
        <v>0.33</v>
      </c>
    </row>
    <row r="8" spans="1:9" ht="12.75">
      <c r="A8" t="s">
        <v>8</v>
      </c>
      <c r="B8" s="1">
        <f>PI()*(B3/2)^2*B2</f>
        <v>1.9634954084936208E-07</v>
      </c>
      <c r="C8" t="s">
        <v>10</v>
      </c>
      <c r="G8" t="s">
        <v>8</v>
      </c>
      <c r="H8" s="1">
        <f>PI()*(H3/2)^2*H2</f>
        <v>1.0053096491487338E-07</v>
      </c>
      <c r="I8" t="s">
        <v>10</v>
      </c>
    </row>
    <row r="9" spans="1:9" ht="12.75">
      <c r="A9" t="s">
        <v>9</v>
      </c>
      <c r="B9" s="1">
        <f>B6*B8</f>
        <v>6.479534848028949E-08</v>
      </c>
      <c r="C9" t="s">
        <v>10</v>
      </c>
      <c r="G9" t="s">
        <v>9</v>
      </c>
      <c r="H9" s="1">
        <f>H6*H8</f>
        <v>3.317521842190822E-08</v>
      </c>
      <c r="I9" t="s">
        <v>10</v>
      </c>
    </row>
    <row r="11" spans="1:9" ht="12.75">
      <c r="A11" t="s">
        <v>11</v>
      </c>
      <c r="B11" s="1">
        <f>B4*B9</f>
        <v>2.008655802888974E-08</v>
      </c>
      <c r="C11" t="s">
        <v>10</v>
      </c>
      <c r="G11" t="s">
        <v>11</v>
      </c>
      <c r="H11" s="1">
        <f>H4*H9</f>
        <v>1.0284317710791547E-08</v>
      </c>
      <c r="I11" t="s">
        <v>10</v>
      </c>
    </row>
    <row r="12" spans="1:9" ht="12.75">
      <c r="A12" t="s">
        <v>12</v>
      </c>
      <c r="B12" s="1">
        <f>B5*B9</f>
        <v>1.8466674316882504E-08</v>
      </c>
      <c r="C12" t="s">
        <v>10</v>
      </c>
      <c r="G12" t="s">
        <v>12</v>
      </c>
      <c r="H12" s="1">
        <f>H5*H9</f>
        <v>8.625556789696137E-09</v>
      </c>
      <c r="I12" t="s">
        <v>10</v>
      </c>
    </row>
    <row r="14" spans="1:9" ht="12.75">
      <c r="A14" t="s">
        <v>13</v>
      </c>
      <c r="B14" s="1">
        <f>B11-B12</f>
        <v>1.6198837120072362E-09</v>
      </c>
      <c r="C14" t="s">
        <v>10</v>
      </c>
      <c r="G14" t="s">
        <v>13</v>
      </c>
      <c r="H14" s="1">
        <f>H11-H12</f>
        <v>1.6587609210954102E-09</v>
      </c>
      <c r="I14" t="s">
        <v>10</v>
      </c>
    </row>
    <row r="15" spans="1:8" ht="12.75">
      <c r="A15" t="s">
        <v>16</v>
      </c>
      <c r="B15" s="1">
        <f>1000*B14</f>
        <v>1.6198837120072364E-06</v>
      </c>
      <c r="C15" t="s">
        <v>15</v>
      </c>
      <c r="H15" s="1"/>
    </row>
    <row r="16" spans="1:8" ht="12.75">
      <c r="A16" t="s">
        <v>17</v>
      </c>
      <c r="B16" s="1">
        <f>0.001/1000</f>
        <v>1E-06</v>
      </c>
      <c r="C16" t="s">
        <v>15</v>
      </c>
      <c r="H16" s="1"/>
    </row>
    <row r="17" spans="1:8" ht="12.75">
      <c r="A17" t="s">
        <v>18</v>
      </c>
      <c r="B17" s="1">
        <f>0.0001/1000</f>
        <v>1.0000000000000001E-07</v>
      </c>
      <c r="C17" t="s">
        <v>15</v>
      </c>
      <c r="H17" s="1"/>
    </row>
    <row r="19" ht="12.75">
      <c r="A19" s="2" t="s">
        <v>19</v>
      </c>
    </row>
    <row r="20" spans="1:3" ht="12.75">
      <c r="A20" t="s">
        <v>8</v>
      </c>
      <c r="B20" s="1">
        <f>B8-H8</f>
        <v>9.58185759344887E-08</v>
      </c>
      <c r="C20" t="s">
        <v>10</v>
      </c>
    </row>
    <row r="21" spans="1:3" ht="12.75">
      <c r="A21" t="s">
        <v>20</v>
      </c>
      <c r="B21" s="1">
        <f>PI()*(B3/2)^2*0.001</f>
        <v>1.9634954084936208E-08</v>
      </c>
      <c r="C21" t="s">
        <v>10</v>
      </c>
    </row>
    <row r="23" spans="1:2" ht="12.75">
      <c r="A23" t="s">
        <v>14</v>
      </c>
      <c r="B23" s="1">
        <f>B12-H12</f>
        <v>9.841117527186367E-09</v>
      </c>
    </row>
    <row r="25" spans="1:4" ht="12.75">
      <c r="A25" t="s">
        <v>21</v>
      </c>
      <c r="B25" s="3">
        <f>B23/(B6*B20)</f>
        <v>0.3112295081967213</v>
      </c>
      <c r="D25" t="s">
        <v>23</v>
      </c>
    </row>
    <row r="26" spans="1:4" ht="12.75">
      <c r="A26" t="s">
        <v>22</v>
      </c>
      <c r="B26" s="3">
        <f>B23/(B6*B21)</f>
        <v>1.5188</v>
      </c>
      <c r="D26" t="s">
        <v>24</v>
      </c>
    </row>
    <row r="27" spans="1:4" ht="12.75">
      <c r="A27" t="s">
        <v>25</v>
      </c>
      <c r="B27" s="3">
        <f>B23/(B6*(B20-B21))</f>
        <v>0.3914432989690721</v>
      </c>
      <c r="D27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7" sqref="A27:D27"/>
    </sheetView>
  </sheetViews>
  <sheetFormatPr defaultColWidth="9.140625" defaultRowHeight="12.75"/>
  <cols>
    <col min="1" max="1" width="16.421875" style="0" customWidth="1"/>
  </cols>
  <sheetData>
    <row r="1" spans="1:7" ht="12.75">
      <c r="A1" s="2" t="s">
        <v>5</v>
      </c>
      <c r="G1" s="2" t="s">
        <v>6</v>
      </c>
    </row>
    <row r="2" spans="1:9" ht="12.75">
      <c r="A2" t="s">
        <v>0</v>
      </c>
      <c r="B2" s="1">
        <v>0.01</v>
      </c>
      <c r="C2" t="s">
        <v>2</v>
      </c>
      <c r="G2" t="s">
        <v>0</v>
      </c>
      <c r="H2" s="1">
        <v>0.008</v>
      </c>
      <c r="I2" t="s">
        <v>2</v>
      </c>
    </row>
    <row r="3" spans="1:9" ht="12.75">
      <c r="A3" t="s">
        <v>1</v>
      </c>
      <c r="B3" s="1">
        <v>0.005</v>
      </c>
      <c r="C3" t="s">
        <v>2</v>
      </c>
      <c r="G3" t="s">
        <v>1</v>
      </c>
      <c r="H3" s="1">
        <v>0.004</v>
      </c>
      <c r="I3" t="s">
        <v>2</v>
      </c>
    </row>
    <row r="4" spans="1:8" ht="12.75">
      <c r="A4" t="s">
        <v>3</v>
      </c>
      <c r="B4">
        <v>0.4</v>
      </c>
      <c r="G4" t="s">
        <v>3</v>
      </c>
      <c r="H4">
        <v>0.4</v>
      </c>
    </row>
    <row r="5" spans="1:8" ht="12.75">
      <c r="A5" t="s">
        <v>4</v>
      </c>
      <c r="B5">
        <v>0.37</v>
      </c>
      <c r="G5" t="s">
        <v>4</v>
      </c>
      <c r="H5">
        <v>0.35</v>
      </c>
    </row>
    <row r="6" spans="1:8" ht="12.75">
      <c r="A6" t="s">
        <v>7</v>
      </c>
      <c r="B6">
        <v>0.33</v>
      </c>
      <c r="G6" t="s">
        <v>7</v>
      </c>
      <c r="H6">
        <v>0.33</v>
      </c>
    </row>
    <row r="8" spans="1:9" ht="12.75">
      <c r="A8" t="s">
        <v>8</v>
      </c>
      <c r="B8" s="1">
        <f>PI()*(B3/2)^2*B2</f>
        <v>1.9634954084936208E-07</v>
      </c>
      <c r="C8" t="s">
        <v>10</v>
      </c>
      <c r="G8" t="s">
        <v>8</v>
      </c>
      <c r="H8" s="1">
        <f>PI()*(H3/2)^2*H2</f>
        <v>1.0053096491487338E-07</v>
      </c>
      <c r="I8" t="s">
        <v>10</v>
      </c>
    </row>
    <row r="9" spans="1:9" ht="12.75">
      <c r="A9" t="s">
        <v>9</v>
      </c>
      <c r="B9" s="1">
        <f>B6*B8</f>
        <v>6.479534848028949E-08</v>
      </c>
      <c r="C9" t="s">
        <v>10</v>
      </c>
      <c r="G9" t="s">
        <v>9</v>
      </c>
      <c r="H9" s="1">
        <f>H6*H8</f>
        <v>3.317521842190822E-08</v>
      </c>
      <c r="I9" t="s">
        <v>10</v>
      </c>
    </row>
    <row r="11" spans="1:9" ht="12.75">
      <c r="A11" t="s">
        <v>11</v>
      </c>
      <c r="B11" s="1">
        <f>B4*B9</f>
        <v>2.5918139392115796E-08</v>
      </c>
      <c r="C11" t="s">
        <v>10</v>
      </c>
      <c r="G11" t="s">
        <v>11</v>
      </c>
      <c r="H11" s="1">
        <f>H4*H9</f>
        <v>1.3270087368763288E-08</v>
      </c>
      <c r="I11" t="s">
        <v>10</v>
      </c>
    </row>
    <row r="12" spans="1:9" ht="12.75">
      <c r="A12" t="s">
        <v>12</v>
      </c>
      <c r="B12" s="1">
        <f>B5*B9</f>
        <v>2.3974278937707112E-08</v>
      </c>
      <c r="C12" t="s">
        <v>10</v>
      </c>
      <c r="G12" t="s">
        <v>12</v>
      </c>
      <c r="H12" s="1">
        <f>H5*H9</f>
        <v>1.1611326447667875E-08</v>
      </c>
      <c r="I12" t="s">
        <v>10</v>
      </c>
    </row>
    <row r="14" spans="1:9" ht="12.75">
      <c r="A14" t="s">
        <v>13</v>
      </c>
      <c r="B14" s="1">
        <f>B11-B12</f>
        <v>1.943860454408684E-09</v>
      </c>
      <c r="C14" t="s">
        <v>10</v>
      </c>
      <c r="G14" t="s">
        <v>13</v>
      </c>
      <c r="H14" s="1">
        <f>H11-H12</f>
        <v>1.6587609210954135E-09</v>
      </c>
      <c r="I14" t="s">
        <v>10</v>
      </c>
    </row>
    <row r="15" spans="1:8" ht="12.75">
      <c r="A15" t="s">
        <v>16</v>
      </c>
      <c r="B15" s="1">
        <f>1000*B14</f>
        <v>1.943860454408684E-06</v>
      </c>
      <c r="C15" t="s">
        <v>15</v>
      </c>
      <c r="H15" s="1"/>
    </row>
    <row r="16" spans="1:8" ht="12.75">
      <c r="A16" t="s">
        <v>17</v>
      </c>
      <c r="B16" s="1">
        <f>0.001/1000</f>
        <v>1E-06</v>
      </c>
      <c r="C16" t="s">
        <v>15</v>
      </c>
      <c r="H16" s="1"/>
    </row>
    <row r="17" spans="1:8" ht="12.75">
      <c r="A17" t="s">
        <v>18</v>
      </c>
      <c r="B17" s="1">
        <f>0.0001/1000</f>
        <v>1.0000000000000001E-07</v>
      </c>
      <c r="C17" t="s">
        <v>15</v>
      </c>
      <c r="H17" s="1"/>
    </row>
    <row r="19" ht="12.75">
      <c r="A19" s="2" t="s">
        <v>19</v>
      </c>
    </row>
    <row r="20" spans="1:3" ht="12.75">
      <c r="A20" t="s">
        <v>8</v>
      </c>
      <c r="B20" s="1">
        <f>B8-H8</f>
        <v>9.58185759344887E-08</v>
      </c>
      <c r="C20" t="s">
        <v>10</v>
      </c>
    </row>
    <row r="21" spans="1:3" ht="12.75">
      <c r="A21" t="s">
        <v>20</v>
      </c>
      <c r="B21" s="1">
        <f>PI()*(B3/2)^2*0.001</f>
        <v>1.9634954084936208E-08</v>
      </c>
      <c r="C21" t="s">
        <v>10</v>
      </c>
    </row>
    <row r="23" spans="1:2" ht="12.75">
      <c r="A23" t="s">
        <v>14</v>
      </c>
      <c r="B23" s="1">
        <f>B12-H12</f>
        <v>1.2362952490039238E-08</v>
      </c>
    </row>
    <row r="25" spans="1:4" ht="12.75">
      <c r="A25" t="s">
        <v>21</v>
      </c>
      <c r="B25" s="3">
        <f>B23/(B6*B20)</f>
        <v>0.39098360655737713</v>
      </c>
      <c r="D25" t="s">
        <v>23</v>
      </c>
    </row>
    <row r="26" spans="1:4" ht="12.75">
      <c r="A26" t="s">
        <v>22</v>
      </c>
      <c r="B26" s="3">
        <f>B23/(B6*B21)</f>
        <v>1.9080000000000004</v>
      </c>
      <c r="D26" t="s">
        <v>24</v>
      </c>
    </row>
    <row r="27" spans="1:4" ht="12.75">
      <c r="A27" t="s">
        <v>25</v>
      </c>
      <c r="B27" s="3">
        <f>B23/(B6*(B20-B21))</f>
        <v>0.4917525773195877</v>
      </c>
      <c r="D27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6.421875" style="0" customWidth="1"/>
  </cols>
  <sheetData>
    <row r="1" spans="1:7" ht="12.75">
      <c r="A1" s="2" t="s">
        <v>5</v>
      </c>
      <c r="G1" s="2" t="s">
        <v>6</v>
      </c>
    </row>
    <row r="2" spans="1:9" ht="12.75">
      <c r="A2" t="s">
        <v>0</v>
      </c>
      <c r="B2" s="1">
        <v>0.01</v>
      </c>
      <c r="C2" t="s">
        <v>2</v>
      </c>
      <c r="G2" t="s">
        <v>0</v>
      </c>
      <c r="H2" s="1">
        <v>0.008</v>
      </c>
      <c r="I2" t="s">
        <v>2</v>
      </c>
    </row>
    <row r="3" spans="1:9" ht="12.75">
      <c r="A3" t="s">
        <v>1</v>
      </c>
      <c r="B3" s="1">
        <v>0.005</v>
      </c>
      <c r="C3" t="s">
        <v>2</v>
      </c>
      <c r="G3" t="s">
        <v>1</v>
      </c>
      <c r="H3" s="1">
        <v>0.004</v>
      </c>
      <c r="I3" t="s">
        <v>2</v>
      </c>
    </row>
    <row r="4" spans="1:8" ht="12.75">
      <c r="A4" t="s">
        <v>3</v>
      </c>
      <c r="B4">
        <v>0.51</v>
      </c>
      <c r="G4" t="s">
        <v>3</v>
      </c>
      <c r="H4">
        <v>0.51</v>
      </c>
    </row>
    <row r="5" spans="1:8" ht="12.75">
      <c r="A5" t="s">
        <v>4</v>
      </c>
      <c r="B5">
        <v>0.46</v>
      </c>
      <c r="G5" t="s">
        <v>4</v>
      </c>
      <c r="H5">
        <v>0.45</v>
      </c>
    </row>
    <row r="6" spans="1:8" ht="12.75">
      <c r="A6" t="s">
        <v>7</v>
      </c>
      <c r="B6">
        <v>0.33</v>
      </c>
      <c r="G6" t="s">
        <v>7</v>
      </c>
      <c r="H6">
        <v>0.33</v>
      </c>
    </row>
    <row r="8" spans="1:9" ht="12.75">
      <c r="A8" t="s">
        <v>8</v>
      </c>
      <c r="B8" s="1">
        <f>PI()*(B3/2)^2*B2</f>
        <v>1.9634954084936208E-07</v>
      </c>
      <c r="C8" t="s">
        <v>10</v>
      </c>
      <c r="G8" t="s">
        <v>8</v>
      </c>
      <c r="H8" s="1">
        <f>PI()*(H3/2)^2*H2</f>
        <v>1.0053096491487338E-07</v>
      </c>
      <c r="I8" t="s">
        <v>10</v>
      </c>
    </row>
    <row r="9" spans="1:9" ht="12.75">
      <c r="A9" t="s">
        <v>9</v>
      </c>
      <c r="B9" s="1">
        <f>B6*B8</f>
        <v>6.479534848028949E-08</v>
      </c>
      <c r="C9" t="s">
        <v>10</v>
      </c>
      <c r="G9" t="s">
        <v>9</v>
      </c>
      <c r="H9" s="1">
        <f>H6*H8</f>
        <v>3.317521842190822E-08</v>
      </c>
      <c r="I9" t="s">
        <v>10</v>
      </c>
    </row>
    <row r="11" spans="1:9" ht="12.75">
      <c r="A11" t="s">
        <v>11</v>
      </c>
      <c r="B11" s="1">
        <f>B4*B9</f>
        <v>3.304562772494764E-08</v>
      </c>
      <c r="C11" t="s">
        <v>10</v>
      </c>
      <c r="G11" t="s">
        <v>11</v>
      </c>
      <c r="H11" s="1">
        <f>H4*H9</f>
        <v>1.691936139517319E-08</v>
      </c>
      <c r="I11" t="s">
        <v>10</v>
      </c>
    </row>
    <row r="12" spans="1:9" ht="12.75">
      <c r="A12" t="s">
        <v>12</v>
      </c>
      <c r="B12" s="1">
        <f>B5*B9</f>
        <v>2.980586030093317E-08</v>
      </c>
      <c r="C12" t="s">
        <v>10</v>
      </c>
      <c r="G12" t="s">
        <v>12</v>
      </c>
      <c r="H12" s="1">
        <f>H5*H9</f>
        <v>1.4928848289858697E-08</v>
      </c>
      <c r="I12" t="s">
        <v>10</v>
      </c>
    </row>
    <row r="14" spans="1:9" ht="12.75">
      <c r="A14" t="s">
        <v>13</v>
      </c>
      <c r="B14" s="1">
        <f>B11-B12</f>
        <v>3.2397674240144725E-09</v>
      </c>
      <c r="C14" t="s">
        <v>10</v>
      </c>
      <c r="G14" t="s">
        <v>13</v>
      </c>
      <c r="H14" s="1">
        <f>H11-H12</f>
        <v>1.990513105314493E-09</v>
      </c>
      <c r="I14" t="s">
        <v>10</v>
      </c>
    </row>
    <row r="15" spans="1:8" ht="12.75">
      <c r="A15" t="s">
        <v>16</v>
      </c>
      <c r="B15" s="1">
        <f>1000*B14</f>
        <v>3.2397674240144727E-06</v>
      </c>
      <c r="C15" t="s">
        <v>15</v>
      </c>
      <c r="H15" s="1"/>
    </row>
    <row r="16" spans="1:8" ht="12.75">
      <c r="A16" t="s">
        <v>17</v>
      </c>
      <c r="B16" s="1">
        <f>0.001/1000</f>
        <v>1E-06</v>
      </c>
      <c r="C16" t="s">
        <v>15</v>
      </c>
      <c r="H16" s="1"/>
    </row>
    <row r="17" spans="1:8" ht="12.75">
      <c r="A17" t="s">
        <v>18</v>
      </c>
      <c r="B17" s="1">
        <f>0.0001/1000</f>
        <v>1.0000000000000001E-07</v>
      </c>
      <c r="C17" t="s">
        <v>15</v>
      </c>
      <c r="H17" s="1"/>
    </row>
    <row r="19" ht="12.75">
      <c r="A19" s="2" t="s">
        <v>19</v>
      </c>
    </row>
    <row r="20" spans="1:3" ht="12.75">
      <c r="A20" t="s">
        <v>8</v>
      </c>
      <c r="B20" s="1">
        <f>B8-H8</f>
        <v>9.58185759344887E-08</v>
      </c>
      <c r="C20" t="s">
        <v>10</v>
      </c>
    </row>
    <row r="21" spans="1:3" ht="12.75">
      <c r="A21" t="s">
        <v>20</v>
      </c>
      <c r="B21" s="1">
        <f>PI()*(B3/2)^2*0.001</f>
        <v>1.9634954084936208E-08</v>
      </c>
      <c r="C21" t="s">
        <v>10</v>
      </c>
    </row>
    <row r="23" spans="1:2" ht="12.75">
      <c r="A23" t="s">
        <v>14</v>
      </c>
      <c r="B23" s="1">
        <f>B12-H12</f>
        <v>1.4877012011074471E-08</v>
      </c>
    </row>
    <row r="25" spans="1:4" ht="12.75">
      <c r="A25" t="s">
        <v>21</v>
      </c>
      <c r="B25" s="3">
        <f>B23/(B6*B20)</f>
        <v>0.47049180327868867</v>
      </c>
      <c r="D25" t="s">
        <v>23</v>
      </c>
    </row>
    <row r="26" spans="1:4" ht="12.75">
      <c r="A26" t="s">
        <v>22</v>
      </c>
      <c r="B26" s="3">
        <f>B23/(B6*B21)</f>
        <v>2.2960000000000007</v>
      </c>
      <c r="D26" t="s">
        <v>24</v>
      </c>
    </row>
    <row r="27" spans="1:4" ht="12.75">
      <c r="A27" t="s">
        <v>25</v>
      </c>
      <c r="B27" s="3">
        <f>B23/(B6*(B20-B21))</f>
        <v>0.5917525773195877</v>
      </c>
      <c r="D27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Leeds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Fleur Loveridge</dc:creator>
  <cp:keywords/>
  <dc:description/>
  <cp:lastModifiedBy>Helen Blomfield</cp:lastModifiedBy>
  <dcterms:created xsi:type="dcterms:W3CDTF">2021-08-13T10:29:50Z</dcterms:created>
  <dcterms:modified xsi:type="dcterms:W3CDTF">2022-08-04T08:48:38Z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0x01010068AEB3905992E54BBAD901A47ED1CA8C</vt:lpwstr>
  </property>
</Properties>
</file>